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4/6. June 2024/"/>
    </mc:Choice>
  </mc:AlternateContent>
  <xr:revisionPtr revIDLastSave="13" documentId="11_4013DBDE9EFDB459104F8062CB0A5D6D2FAE4D2D" xr6:coauthVersionLast="47" xr6:coauthVersionMax="47" xr10:uidLastSave="{F9B75C8C-16BE-4474-B59C-4232A2DC5456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LVF" sheetId="23" r:id="rId23"/>
    <sheet name="EEARBF" sheetId="24" r:id="rId24"/>
    <sheet name="EEARFD" sheetId="25" r:id="rId25"/>
    <sheet name="EEDGEF" sheetId="26" r:id="rId26"/>
    <sheet name="EEECRF" sheetId="27" r:id="rId27"/>
    <sheet name="EEELSS" sheetId="28" r:id="rId28"/>
    <sheet name="EEEQTF" sheetId="29" r:id="rId29"/>
    <sheet name="EEESCF" sheetId="30" r:id="rId30"/>
    <sheet name="EEESSF" sheetId="31" r:id="rId31"/>
    <sheet name="EEFOCF" sheetId="32" r:id="rId32"/>
    <sheet name="EEIF30" sheetId="33" r:id="rId33"/>
    <sheet name="EEIF50" sheetId="34" r:id="rId34"/>
    <sheet name="EELMIF" sheetId="35" r:id="rId35"/>
    <sheet name="EEM150" sheetId="36" r:id="rId36"/>
    <sheet name="EEMAAF" sheetId="37" r:id="rId37"/>
    <sheet name="EEMCPF" sheetId="38" r:id="rId38"/>
    <sheet name="EEMOF1" sheetId="39" r:id="rId39"/>
    <sheet name="EENN50" sheetId="40" r:id="rId40"/>
    <sheet name="EEPRUA" sheetId="41" r:id="rId41"/>
    <sheet name="EES250" sheetId="42" r:id="rId42"/>
    <sheet name="EESMCF" sheetId="43" r:id="rId43"/>
    <sheet name="EETECF" sheetId="44" r:id="rId44"/>
    <sheet name="EGOLDE" sheetId="45" r:id="rId45"/>
    <sheet name="EGSFOF" sheetId="46" r:id="rId46"/>
    <sheet name="ELLIQF" sheetId="47" r:id="rId47"/>
    <sheet name="EOASEF" sheetId="48" r:id="rId48"/>
    <sheet name="EOCHIF" sheetId="49" r:id="rId49"/>
    <sheet name="EODWHF" sheetId="50" r:id="rId50"/>
    <sheet name="EOEDOF" sheetId="51" r:id="rId51"/>
    <sheet name="EOEMOP" sheetId="52" r:id="rId52"/>
    <sheet name="EOUSEF" sheetId="53" r:id="rId53"/>
    <sheet name="EOUSTF" sheetId="54" r:id="rId54"/>
    <sheet name="ESLVRE" sheetId="55" r:id="rId55"/>
  </sheets>
  <definedNames>
    <definedName name="_xlnm._FilterDatabase" localSheetId="0" hidden="1">Index!$A$3:$B$57</definedName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EEALVF!#REF!</definedName>
    <definedName name="Hedging_Positions_through_Futures_AS_ON_MMMM_DD__YYYY___NIL" localSheetId="23">EEARBF!#REF!</definedName>
    <definedName name="Hedging_Positions_through_Futures_AS_ON_MMMM_DD__YYYY___NIL" localSheetId="24">EEARFD!#REF!</definedName>
    <definedName name="Hedging_Positions_through_Futures_AS_ON_MMMM_DD__YYYY___NIL" localSheetId="25">EEDGEF!#REF!</definedName>
    <definedName name="Hedging_Positions_through_Futures_AS_ON_MMMM_DD__YYYY___NIL" localSheetId="26">EEECRF!#REF!</definedName>
    <definedName name="Hedging_Positions_through_Futures_AS_ON_MMMM_DD__YYYY___NIL" localSheetId="27">EEELSS!#REF!</definedName>
    <definedName name="Hedging_Positions_through_Futures_AS_ON_MMMM_DD__YYYY___NIL" localSheetId="28">EEEQTF!#REF!</definedName>
    <definedName name="Hedging_Positions_through_Futures_AS_ON_MMMM_DD__YYYY___NIL" localSheetId="29">EEESCF!#REF!</definedName>
    <definedName name="Hedging_Positions_through_Futures_AS_ON_MMMM_DD__YYYY___NIL" localSheetId="30">EEESSF!#REF!</definedName>
    <definedName name="Hedging_Positions_through_Futures_AS_ON_MMMM_DD__YYYY___NIL" localSheetId="31">EEFOCF!#REF!</definedName>
    <definedName name="Hedging_Positions_through_Futures_AS_ON_MMMM_DD__YYYY___NIL" localSheetId="32">EEIF30!#REF!</definedName>
    <definedName name="Hedging_Positions_through_Futures_AS_ON_MMMM_DD__YYYY___NIL" localSheetId="33">EEIF50!#REF!</definedName>
    <definedName name="Hedging_Positions_through_Futures_AS_ON_MMMM_DD__YYYY___NIL" localSheetId="34">EELMIF!#REF!</definedName>
    <definedName name="Hedging_Positions_through_Futures_AS_ON_MMMM_DD__YYYY___NIL" localSheetId="35">'EEM150'!#REF!</definedName>
    <definedName name="Hedging_Positions_through_Futures_AS_ON_MMMM_DD__YYYY___NIL" localSheetId="36">EEMAAF!#REF!</definedName>
    <definedName name="Hedging_Positions_through_Futures_AS_ON_MMMM_DD__YYYY___NIL" localSheetId="37">EEMCPF!#REF!</definedName>
    <definedName name="Hedging_Positions_through_Futures_AS_ON_MMMM_DD__YYYY___NIL" localSheetId="38">EEMOF1!#REF!</definedName>
    <definedName name="Hedging_Positions_through_Futures_AS_ON_MMMM_DD__YYYY___NIL" localSheetId="39">EENN50!#REF!</definedName>
    <definedName name="Hedging_Positions_through_Futures_AS_ON_MMMM_DD__YYYY___NIL" localSheetId="40">EEPRUA!#REF!</definedName>
    <definedName name="Hedging_Positions_through_Futures_AS_ON_MMMM_DD__YYYY___NIL" localSheetId="41">'EES250'!#REF!</definedName>
    <definedName name="Hedging_Positions_through_Futures_AS_ON_MMMM_DD__YYYY___NIL" localSheetId="42">EESMCF!#REF!</definedName>
    <definedName name="Hedging_Positions_through_Futures_AS_ON_MMMM_DD__YYYY___NIL" localSheetId="43">EETECF!#REF!</definedName>
    <definedName name="Hedging_Positions_through_Futures_AS_ON_MMMM_DD__YYYY___NIL" localSheetId="44">EGOLDE!#REF!</definedName>
    <definedName name="Hedging_Positions_through_Futures_AS_ON_MMMM_DD__YYYY___NIL" localSheetId="45">EGSFOF!#REF!</definedName>
    <definedName name="Hedging_Positions_through_Futures_AS_ON_MMMM_DD__YYYY___NIL" localSheetId="46">ELLIQF!#REF!</definedName>
    <definedName name="Hedging_Positions_through_Futures_AS_ON_MMMM_DD__YYYY___NIL" localSheetId="47">EOASEF!#REF!</definedName>
    <definedName name="Hedging_Positions_through_Futures_AS_ON_MMMM_DD__YYYY___NIL" localSheetId="48">EOCHIF!#REF!</definedName>
    <definedName name="Hedging_Positions_through_Futures_AS_ON_MMMM_DD__YYYY___NIL" localSheetId="49">EODWHF!#REF!</definedName>
    <definedName name="Hedging_Positions_through_Futures_AS_ON_MMMM_DD__YYYY___NIL" localSheetId="50">EOEDOF!#REF!</definedName>
    <definedName name="Hedging_Positions_through_Futures_AS_ON_MMMM_DD__YYYY___NIL" localSheetId="51">EOEMOP!#REF!</definedName>
    <definedName name="Hedging_Positions_through_Futures_AS_ON_MMMM_DD__YYYY___NIL" localSheetId="52">EOUSEF!#REF!</definedName>
    <definedName name="Hedging_Positions_through_Futures_AS_ON_MMMM_DD__YYYY___NIL" localSheetId="53">EOUSTF!#REF!</definedName>
    <definedName name="Hedging_Positions_through_Futures_AS_ON_MMMM_DD__YYYY___NIL" localSheetId="54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EEALVF!#REF!</definedName>
    <definedName name="JPM_Footer_disp" localSheetId="23">EEARBF!#REF!</definedName>
    <definedName name="JPM_Footer_disp" localSheetId="24">EEARFD!#REF!</definedName>
    <definedName name="JPM_Footer_disp" localSheetId="25">EEDGEF!#REF!</definedName>
    <definedName name="JPM_Footer_disp" localSheetId="26">EEECRF!#REF!</definedName>
    <definedName name="JPM_Footer_disp" localSheetId="27">EEELSS!#REF!</definedName>
    <definedName name="JPM_Footer_disp" localSheetId="28">EEEQTF!#REF!</definedName>
    <definedName name="JPM_Footer_disp" localSheetId="29">EEESCF!#REF!</definedName>
    <definedName name="JPM_Footer_disp" localSheetId="30">EEESSF!#REF!</definedName>
    <definedName name="JPM_Footer_disp" localSheetId="31">EEFOCF!#REF!</definedName>
    <definedName name="JPM_Footer_disp" localSheetId="32">EEIF30!#REF!</definedName>
    <definedName name="JPM_Footer_disp" localSheetId="33">EEIF50!#REF!</definedName>
    <definedName name="JPM_Footer_disp" localSheetId="34">EELMIF!#REF!</definedName>
    <definedName name="JPM_Footer_disp" localSheetId="35">'EEM150'!#REF!</definedName>
    <definedName name="JPM_Footer_disp" localSheetId="36">EEMAAF!#REF!</definedName>
    <definedName name="JPM_Footer_disp" localSheetId="37">EEMCPF!#REF!</definedName>
    <definedName name="JPM_Footer_disp" localSheetId="38">EEMOF1!#REF!</definedName>
    <definedName name="JPM_Footer_disp" localSheetId="39">EENN50!#REF!</definedName>
    <definedName name="JPM_Footer_disp" localSheetId="40">EEPRUA!#REF!</definedName>
    <definedName name="JPM_Footer_disp" localSheetId="41">'EES250'!#REF!</definedName>
    <definedName name="JPM_Footer_disp" localSheetId="42">EESMCF!#REF!</definedName>
    <definedName name="JPM_Footer_disp" localSheetId="43">EETECF!#REF!</definedName>
    <definedName name="JPM_Footer_disp" localSheetId="44">EGOLDE!#REF!</definedName>
    <definedName name="JPM_Footer_disp" localSheetId="45">EGSFOF!#REF!</definedName>
    <definedName name="JPM_Footer_disp" localSheetId="46">ELLIQF!#REF!</definedName>
    <definedName name="JPM_Footer_disp" localSheetId="47">EOASEF!#REF!</definedName>
    <definedName name="JPM_Footer_disp" localSheetId="48">EOCHIF!#REF!</definedName>
    <definedName name="JPM_Footer_disp" localSheetId="49">EODWHF!#REF!</definedName>
    <definedName name="JPM_Footer_disp" localSheetId="50">EOEDOF!#REF!</definedName>
    <definedName name="JPM_Footer_disp" localSheetId="51">EOEMOP!#REF!</definedName>
    <definedName name="JPM_Footer_disp" localSheetId="52">EOUSEF!#REF!</definedName>
    <definedName name="JPM_Footer_disp" localSheetId="53">EOUSTF!#REF!</definedName>
    <definedName name="JPM_Footer_disp" localSheetId="54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EEALVF!#REF!</definedName>
    <definedName name="JPM_Footer_disp12" localSheetId="23">EEARBF!#REF!</definedName>
    <definedName name="JPM_Footer_disp12" localSheetId="24">EEARFD!#REF!</definedName>
    <definedName name="JPM_Footer_disp12" localSheetId="25">EEDGEF!#REF!</definedName>
    <definedName name="JPM_Footer_disp12" localSheetId="26">EEECRF!#REF!</definedName>
    <definedName name="JPM_Footer_disp12" localSheetId="27">EEELSS!#REF!</definedName>
    <definedName name="JPM_Footer_disp12" localSheetId="28">EEEQTF!#REF!</definedName>
    <definedName name="JPM_Footer_disp12" localSheetId="29">EEESCF!#REF!</definedName>
    <definedName name="JPM_Footer_disp12" localSheetId="30">EEESSF!#REF!</definedName>
    <definedName name="JPM_Footer_disp12" localSheetId="31">EEFOCF!#REF!</definedName>
    <definedName name="JPM_Footer_disp12" localSheetId="32">EEIF30!#REF!</definedName>
    <definedName name="JPM_Footer_disp12" localSheetId="33">EEIF50!#REF!</definedName>
    <definedName name="JPM_Footer_disp12" localSheetId="34">EELMIF!#REF!</definedName>
    <definedName name="JPM_Footer_disp12" localSheetId="35">'EEM150'!#REF!</definedName>
    <definedName name="JPM_Footer_disp12" localSheetId="36">EEMAAF!#REF!</definedName>
    <definedName name="JPM_Footer_disp12" localSheetId="37">EEMCPF!#REF!</definedName>
    <definedName name="JPM_Footer_disp12" localSheetId="38">EEMOF1!#REF!</definedName>
    <definedName name="JPM_Footer_disp12" localSheetId="39">EENN50!#REF!</definedName>
    <definedName name="JPM_Footer_disp12" localSheetId="40">EEPRUA!#REF!</definedName>
    <definedName name="JPM_Footer_disp12" localSheetId="41">'EES250'!#REF!</definedName>
    <definedName name="JPM_Footer_disp12" localSheetId="42">EESMCF!#REF!</definedName>
    <definedName name="JPM_Footer_disp12" localSheetId="43">EETECF!#REF!</definedName>
    <definedName name="JPM_Footer_disp12" localSheetId="44">EGOLDE!#REF!</definedName>
    <definedName name="JPM_Footer_disp12" localSheetId="45">EGSFOF!#REF!</definedName>
    <definedName name="JPM_Footer_disp12" localSheetId="46">ELLIQF!#REF!</definedName>
    <definedName name="JPM_Footer_disp12" localSheetId="47">EOASEF!#REF!</definedName>
    <definedName name="JPM_Footer_disp12" localSheetId="48">EOCHIF!#REF!</definedName>
    <definedName name="JPM_Footer_disp12" localSheetId="49">EODWHF!#REF!</definedName>
    <definedName name="JPM_Footer_disp12" localSheetId="50">EOEDOF!#REF!</definedName>
    <definedName name="JPM_Footer_disp12" localSheetId="51">EOEMOP!#REF!</definedName>
    <definedName name="JPM_Footer_disp12" localSheetId="52">EOUSEF!#REF!</definedName>
    <definedName name="JPM_Footer_disp12" localSheetId="53">EOUSTF!#REF!</definedName>
    <definedName name="JPM_Footer_disp12" localSheetId="54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55" l="1"/>
  <c r="F12" i="55"/>
  <c r="F13" i="55" s="1"/>
  <c r="F8" i="55"/>
  <c r="E8" i="55"/>
  <c r="H1" i="55"/>
  <c r="H1" i="54"/>
  <c r="H1" i="53"/>
  <c r="H1" i="52"/>
  <c r="H1" i="51"/>
  <c r="F61" i="50"/>
  <c r="E61" i="50"/>
  <c r="F58" i="50"/>
  <c r="E58" i="50"/>
  <c r="B91" i="50" s="1"/>
  <c r="F36" i="50"/>
  <c r="E36" i="50"/>
  <c r="F33" i="50"/>
  <c r="E33" i="50"/>
  <c r="H1" i="50"/>
  <c r="H1" i="49"/>
  <c r="H1" i="48"/>
  <c r="B142" i="47"/>
  <c r="H1" i="47"/>
  <c r="H1" i="46"/>
  <c r="E13" i="45"/>
  <c r="F12" i="45"/>
  <c r="F13" i="45" s="1"/>
  <c r="F8" i="45"/>
  <c r="E8" i="45"/>
  <c r="H1" i="45"/>
  <c r="F92" i="44"/>
  <c r="E92" i="44"/>
  <c r="B123" i="44" s="1"/>
  <c r="F38" i="44"/>
  <c r="E38" i="44"/>
  <c r="H1" i="44"/>
  <c r="H1" i="43"/>
  <c r="F259" i="42"/>
  <c r="F264" i="42" s="1"/>
  <c r="E259" i="42"/>
  <c r="E264" i="42" s="1"/>
  <c r="H1" i="42"/>
  <c r="H1" i="41"/>
  <c r="H1" i="40"/>
  <c r="H1" i="39"/>
  <c r="H1" i="38"/>
  <c r="B207" i="37"/>
  <c r="F186" i="37"/>
  <c r="E176" i="37"/>
  <c r="E178" i="37" s="1"/>
  <c r="F175" i="37"/>
  <c r="F176" i="37" s="1"/>
  <c r="F178" i="37" s="1"/>
  <c r="E140" i="37"/>
  <c r="E143" i="37" s="1"/>
  <c r="F139" i="37"/>
  <c r="F138" i="37"/>
  <c r="F137" i="37"/>
  <c r="F136" i="37"/>
  <c r="F135" i="37"/>
  <c r="F134" i="37"/>
  <c r="F133" i="37"/>
  <c r="F140" i="37" s="1"/>
  <c r="F143" i="37" s="1"/>
  <c r="F66" i="37"/>
  <c r="E66" i="37"/>
  <c r="H1" i="37"/>
  <c r="H1" i="36"/>
  <c r="H1" i="35"/>
  <c r="H1" i="34"/>
  <c r="H1" i="33"/>
  <c r="H1" i="32"/>
  <c r="H1" i="31"/>
  <c r="H1" i="30"/>
  <c r="H1" i="29"/>
  <c r="H1" i="28"/>
  <c r="H1" i="27"/>
  <c r="H1" i="26"/>
  <c r="F157" i="25"/>
  <c r="F171" i="25" s="1"/>
  <c r="E157" i="25"/>
  <c r="E171" i="25" s="1"/>
  <c r="E113" i="25"/>
  <c r="F111" i="25"/>
  <c r="F113" i="25" s="1"/>
  <c r="E111" i="25"/>
  <c r="H1" i="25"/>
  <c r="H1" i="24"/>
  <c r="H1" i="23"/>
  <c r="B66" i="22"/>
  <c r="H1" i="22"/>
  <c r="B131" i="21"/>
  <c r="H1" i="21"/>
  <c r="B99" i="20"/>
  <c r="H1" i="20"/>
  <c r="B78" i="19"/>
  <c r="H1" i="19"/>
  <c r="H1" i="18"/>
  <c r="H1" i="17"/>
  <c r="H1" i="16"/>
  <c r="H1" i="15"/>
  <c r="H1" i="14"/>
  <c r="B61" i="13"/>
  <c r="H1" i="13"/>
  <c r="B86" i="12"/>
  <c r="H1" i="12"/>
  <c r="B68" i="11"/>
  <c r="H1" i="11"/>
  <c r="B61" i="10"/>
  <c r="H1" i="10"/>
  <c r="B61" i="9"/>
  <c r="H1" i="9"/>
  <c r="B95" i="8"/>
  <c r="H1" i="8"/>
  <c r="B69" i="7"/>
  <c r="H1" i="7"/>
  <c r="B76" i="6"/>
  <c r="H1" i="6"/>
  <c r="B100" i="5"/>
  <c r="H1" i="5"/>
  <c r="B121" i="4"/>
  <c r="H1" i="4"/>
  <c r="B91" i="3"/>
  <c r="H1" i="3"/>
  <c r="B96" i="2"/>
  <c r="H1" i="2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<sst xmlns="http://schemas.openxmlformats.org/spreadsheetml/2006/main" count="12443" uniqueCount="3038">
  <si>
    <t>EDELWEISS MUTUAL FUND</t>
  </si>
  <si>
    <t>PORTFOLIO STATEMENT as on 30 Jun 02024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</si>
  <si>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</si>
  <si>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</si>
  <si>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</si>
  <si>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</si>
  <si>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</si>
  <si>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</si>
  <si>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CRISIL Money Market A-I Index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</si>
  <si>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</si>
  <si>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</si>
  <si>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</si>
  <si>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</si>
  <si>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</si>
  <si>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</si>
  <si>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</si>
  <si>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</si>
  <si>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</si>
  <si>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</si>
  <si>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</si>
  <si>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</si>
  <si>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</si>
  <si>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CRISIL Banking and PSU Debt A-II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</si>
  <si>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</si>
  <si>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</si>
  <si>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</si>
  <si>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</si>
  <si>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</si>
  <si>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</si>
  <si>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</si>
  <si>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</si>
  <si>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</si>
  <si>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</si>
  <si>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</si>
  <si>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</si>
  <si>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</si>
  <si>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</si>
  <si>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</si>
  <si>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</si>
  <si>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</si>
  <si>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CRISIL Dynamic Gilt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</si>
  <si>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</si>
  <si>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</si>
  <si>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</si>
  <si>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</si>
  <si>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</si>
  <si>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</si>
  <si>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CRISIL Liquid Overnight Index (Tier I Benchmark)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</si>
  <si>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</si>
  <si>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</si>
  <si>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</si>
  <si>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</si>
  <si>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</si>
  <si>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</si>
  <si>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</si>
  <si>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</si>
  <si>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</si>
  <si>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</si>
  <si>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</si>
  <si>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</si>
  <si>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</si>
  <si>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</si>
  <si>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</si>
  <si>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</si>
  <si>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</si>
  <si>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</si>
  <si>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</si>
  <si>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</si>
  <si>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</si>
  <si>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</si>
  <si>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</si>
  <si>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</si>
  <si>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>NIFTY Midcap 150 Moment 50 TRI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</si>
  <si>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</si>
  <si>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</si>
  <si>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</si>
  <si>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</si>
  <si>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</si>
  <si>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</si>
  <si>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</si>
  <si>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</si>
  <si>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</si>
  <si>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</si>
  <si>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</si>
  <si>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EESMCF</t>
  </si>
  <si>
    <t>NIFTY Midcap 150 TRI</t>
  </si>
  <si>
    <t>EETECF</t>
  </si>
  <si>
    <t>S&amp;P BSE TECk TRI</t>
  </si>
  <si>
    <t>EGOLDE</t>
  </si>
  <si>
    <t>Domestic prices of Gold</t>
  </si>
  <si>
    <t>EGSFOF</t>
  </si>
  <si>
    <t>Domestic Gold and Silver Prices</t>
  </si>
  <si>
    <t>ELLIQF</t>
  </si>
  <si>
    <t>CRISIL Liquid Debt A-I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</si>
  <si>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</si>
  <si>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</si>
  <si>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</si>
  <si>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</si>
  <si>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</si>
  <si>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</si>
  <si>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</si>
  <si>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</si>
  <si>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</si>
  <si>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</si>
  <si>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</si>
  <si>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</si>
  <si>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</si>
  <si>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</si>
  <si>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</si>
  <si>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</si>
  <si>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</si>
  <si>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JUNE 30,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</si>
  <si>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</si>
  <si>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</si>
  <si>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</si>
  <si>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</si>
  <si>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</si>
  <si>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</si>
  <si>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</si>
  <si>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</si>
  <si>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</si>
  <si>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</si>
  <si>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</si>
  <si>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 Listed / Awaiting listing on Stock Exchanges</t>
  </si>
  <si>
    <t>Sub Total</t>
  </si>
  <si>
    <t>State Development Loan</t>
  </si>
  <si>
    <t>8.07% GUJARAT SDL RED 11-02-2025</t>
  </si>
  <si>
    <t>IN1520140097</t>
  </si>
  <si>
    <t>SOVEREIGN</t>
  </si>
  <si>
    <t>(b)Privately Placed/Unlisted</t>
  </si>
  <si>
    <t>(c)Securitised Debt Instruments</t>
  </si>
  <si>
    <t>TOTAL</t>
  </si>
  <si>
    <t>Money Market Instruments</t>
  </si>
  <si>
    <t>Treasury bills</t>
  </si>
  <si>
    <t>364 DAYS TBILL RED 27-03-2025</t>
  </si>
  <si>
    <t>IN002023Z562</t>
  </si>
  <si>
    <t>Certificate of Deposit</t>
  </si>
  <si>
    <t>HDFC BANK CD RED 24-06-2025#**</t>
  </si>
  <si>
    <t>INE040A16FA5</t>
  </si>
  <si>
    <t>CARE A1+</t>
  </si>
  <si>
    <t>CANARA BANK CD RED 16-01-2025#**</t>
  </si>
  <si>
    <t>INE476A16XI7</t>
  </si>
  <si>
    <t>CRISIL A1+</t>
  </si>
  <si>
    <t>NABARD CD RED 17-01-2025#**</t>
  </si>
  <si>
    <t>INE261F16769</t>
  </si>
  <si>
    <t>INDUSIND BANK LTD CD RED 23-01-2025#**</t>
  </si>
  <si>
    <t>INE095A16V12</t>
  </si>
  <si>
    <t>BANK OF BARODA CD RED 07-02-2025#**</t>
  </si>
  <si>
    <t>INE028A16EU1</t>
  </si>
  <si>
    <t>ICRA A1+</t>
  </si>
  <si>
    <t>ICICI BANK CD RED 25-02-2025#**</t>
  </si>
  <si>
    <t>INE090AD6121</t>
  </si>
  <si>
    <t>INDIAN BANK CD RED 13-03-2025#**</t>
  </si>
  <si>
    <t>INE562A16MR8</t>
  </si>
  <si>
    <t>FITCH A1+</t>
  </si>
  <si>
    <t>UNION BANK OF INDIA CD RED 18-03-2025#**</t>
  </si>
  <si>
    <t>INE692A16HP7</t>
  </si>
  <si>
    <t>KOTAK MAHINDRA BANK CD RED 15-05-2025#**</t>
  </si>
  <si>
    <t>INE237A163X5</t>
  </si>
  <si>
    <t>PUNJAB NATIONAL BANK CD RED 15-05-2025#**</t>
  </si>
  <si>
    <t>INE160A16PF9</t>
  </si>
  <si>
    <t>AXIS BANK LTD CD RED 05-06-2025#**</t>
  </si>
  <si>
    <t>INE238AD6843</t>
  </si>
  <si>
    <t>SIDBI CD RED 10-06-2025#**</t>
  </si>
  <si>
    <t>INE556F16AS2</t>
  </si>
  <si>
    <t>Commercial Paper</t>
  </si>
  <si>
    <t>LIC HSG FIN CP RED 13-01-2025**</t>
  </si>
  <si>
    <t>INE115A14ES5</t>
  </si>
  <si>
    <t>HERO HOUSING FIN CP RED 20-01-2025**</t>
  </si>
  <si>
    <t>INE800X14218</t>
  </si>
  <si>
    <t>CHOLAMANDALAM INV &amp; FI CP RED 24-01-2025**</t>
  </si>
  <si>
    <t>INE121A14WN6</t>
  </si>
  <si>
    <t>ICICI SECURITIES CP RED 30-01-25**</t>
  </si>
  <si>
    <t>INE763G14SN0</t>
  </si>
  <si>
    <t>KOTAK SECURITIES LTD CP RED 21-02-2025**</t>
  </si>
  <si>
    <t>INE028E14NG8</t>
  </si>
  <si>
    <t>Investment in AIF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</si>
  <si>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</si>
  <si>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</si>
  <si>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</si>
  <si>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</si>
  <si>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</si>
  <si>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</si>
  <si>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</si>
  <si>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</si>
  <si>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</si>
  <si>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</si>
  <si>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</si>
  <si>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</si>
  <si>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</si>
  <si>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</si>
  <si>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</si>
  <si>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</si>
  <si>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</si>
  <si>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</si>
  <si>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</si>
  <si>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</si>
  <si>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</si>
  <si>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</si>
  <si>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</si>
  <si>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</si>
  <si>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</si>
  <si>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</si>
  <si>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</si>
  <si>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</si>
  <si>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</si>
  <si>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</si>
  <si>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June 30,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</si>
  <si>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</si>
  <si>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</si>
  <si>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</si>
  <si>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</si>
  <si>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</si>
  <si>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</si>
  <si>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</si>
  <si>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</si>
  <si>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</si>
  <si>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</si>
  <si>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</si>
  <si>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</si>
  <si>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</si>
  <si>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</si>
  <si>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</si>
  <si>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</si>
  <si>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</si>
  <si>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</si>
  <si>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JUNE 30, 2024</t>
  </si>
  <si>
    <t>(An open ended Target Maturity Exchange Traded Bond Fund predominantly investing in constituents of Nifty BHARAT Bond Index - April 2025)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</si>
  <si>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</si>
  <si>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</si>
  <si>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</si>
  <si>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</si>
  <si>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</si>
  <si>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</si>
  <si>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</si>
  <si>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6.88% NHB LTD NCD RED 21-01-2025**</t>
  </si>
  <si>
    <t>INE557F08FH9</t>
  </si>
  <si>
    <t>5.36% HPCL NCD RED 11-04-2025**</t>
  </si>
  <si>
    <t>INE094A08077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</si>
  <si>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</si>
  <si>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</si>
  <si>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</si>
  <si>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</si>
  <si>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</si>
  <si>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</si>
  <si>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</si>
  <si>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</si>
  <si>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</si>
  <si>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</si>
  <si>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</si>
  <si>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</si>
  <si>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</si>
  <si>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</si>
  <si>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</si>
  <si>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</si>
  <si>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</si>
  <si>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</si>
  <si>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</si>
  <si>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</si>
  <si>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</si>
  <si>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5.70% SIDBI NCD RED 28-03-2025**</t>
  </si>
  <si>
    <t>INE556F08JX0</t>
  </si>
  <si>
    <t>6.99% IRFC NCD RED 19-03-2025**</t>
  </si>
  <si>
    <t>INE053F07CB1</t>
  </si>
  <si>
    <t>6.39% INDIAN OIL CORP NCD RED 06-03-2025**</t>
  </si>
  <si>
    <t>INE242A08452</t>
  </si>
  <si>
    <t>8.27% REC LTD NCD RED 06-02-2025**</t>
  </si>
  <si>
    <t>INE020B08906</t>
  </si>
  <si>
    <t>8.20% POWER GRID CORP NCD RED 23-01-2025**</t>
  </si>
  <si>
    <t>INE752E07MG9</t>
  </si>
  <si>
    <t>6.85% POWER GRID CORP NCD RED 15-04-2025**</t>
  </si>
  <si>
    <t>INE752E08643</t>
  </si>
  <si>
    <t>8.23% REC LTD NCD RED 23-01-2025**</t>
  </si>
  <si>
    <t>INE020B08898</t>
  </si>
  <si>
    <t>9.18% NUCLEAR POWER CORP NCD RD 23-01-25**</t>
  </si>
  <si>
    <t>INE206D08170</t>
  </si>
  <si>
    <t>8.48% POWER FIN CORP NCD RED 09-12-2024**</t>
  </si>
  <si>
    <t>INE134E08GU1</t>
  </si>
  <si>
    <t>8.65% POWER FINANCE NCD RED 28-12-2024**</t>
  </si>
  <si>
    <t>INE134E08GV9</t>
  </si>
  <si>
    <t>8.30% REC LTD NCD RED 10-04-2025**</t>
  </si>
  <si>
    <t>INE020B08930</t>
  </si>
  <si>
    <t>9.34% REC LTD NCD RED 25-08-2024**</t>
  </si>
  <si>
    <t>INE020B07IZ5</t>
  </si>
  <si>
    <t>5.57% SIDBI NCD RED 03-03-2025**</t>
  </si>
  <si>
    <t>INE556F08JV4</t>
  </si>
  <si>
    <t>5.23% NABARD NCD RED 31-01-2025**</t>
  </si>
  <si>
    <t>INE261F08DI1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</si>
  <si>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</si>
  <si>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</si>
  <si>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</si>
  <si>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</si>
  <si>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</si>
  <si>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</si>
  <si>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</si>
  <si>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</si>
  <si>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</si>
  <si>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</si>
  <si>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8.93% POWER GRID CORP NCD 19-10-2024**</t>
  </si>
  <si>
    <t>INE752E07LY4</t>
  </si>
  <si>
    <t>8.95% INDIAN RAILWAY FIN NCD 10-03-2025**</t>
  </si>
  <si>
    <t>INE053F09GV6</t>
  </si>
  <si>
    <t>9% NTPC LTD NCD RED 25-01-2025**</t>
  </si>
  <si>
    <t>INE733E07HA2</t>
  </si>
  <si>
    <t>8.2% POWER FIN NCD RED 10-03-2025**</t>
  </si>
  <si>
    <t>INE134E08GY3</t>
  </si>
  <si>
    <t>8.15% POWER GRID CORP NCD RED 09-03-2025**</t>
  </si>
  <si>
    <t>INE752E07MJ3</t>
  </si>
  <si>
    <t>7.49% POWER GRID CORP NCD 25-10-2024**</t>
  </si>
  <si>
    <t>INE752E08593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</si>
  <si>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</si>
  <si>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</si>
  <si>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</si>
  <si>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</si>
  <si>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</si>
  <si>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</si>
  <si>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JUNE 30, 2024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</si>
  <si>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</si>
  <si>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</si>
  <si>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</si>
  <si>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</si>
  <si>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</si>
  <si>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</si>
  <si>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</si>
  <si>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</si>
  <si>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</si>
  <si>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</si>
  <si>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</si>
  <si>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</si>
  <si>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</si>
  <si>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</si>
  <si>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</si>
  <si>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7.70% NHAI NCD RED 13-09-2029**</t>
  </si>
  <si>
    <t>INE906B07HH5</t>
  </si>
  <si>
    <t>7.4% MANGALORE REF &amp; PET NCD 12-04-2030**</t>
  </si>
  <si>
    <t>INE103A08019</t>
  </si>
  <si>
    <t>7.32% NTPC LTD NCD RED 17-07-2029**</t>
  </si>
  <si>
    <t>INE733E07KL3</t>
  </si>
  <si>
    <t>7.50% REC LTD. NCD RED 28-02-2030**</t>
  </si>
  <si>
    <t>INE020B08CP7</t>
  </si>
  <si>
    <t>7.41% IOC NCD RED 22-10-2029**</t>
  </si>
  <si>
    <t>INE242A08437</t>
  </si>
  <si>
    <t>FITCH AAA</t>
  </si>
  <si>
    <t>7.68% NABARD NCD SR 24F RED 30-04-2029**</t>
  </si>
  <si>
    <t>INE261F08EG3</t>
  </si>
  <si>
    <t>7.08% IRFC NCD RED 28-02-2030**</t>
  </si>
  <si>
    <t>INE053F07CA3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</si>
  <si>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</si>
  <si>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</si>
  <si>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</si>
  <si>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</si>
  <si>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</si>
  <si>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</si>
  <si>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7.48% IRFC NCD RED 13-08-2029**</t>
  </si>
  <si>
    <t>INE053F07BU3</t>
  </si>
  <si>
    <t>7.55% IRFC NCD RED 06-11-29**</t>
  </si>
  <si>
    <t>INE053F07BX7</t>
  </si>
  <si>
    <t>8.12% NHPC NCD GOI SERVICED 22-03-2029**</t>
  </si>
  <si>
    <t>INE848E08136</t>
  </si>
  <si>
    <t>7.82% PFC SR BS225 NCD RED 13-03-2030**</t>
  </si>
  <si>
    <t>INE134E08MF0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</si>
  <si>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</si>
  <si>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</si>
  <si>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</si>
  <si>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</si>
  <si>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</si>
  <si>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</si>
  <si>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</si>
  <si>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</si>
  <si>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</si>
  <si>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</si>
  <si>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</si>
  <si>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</si>
  <si>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</si>
  <si>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</si>
  <si>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</si>
  <si>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</si>
  <si>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</si>
  <si>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</si>
  <si>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</si>
  <si>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</si>
  <si>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</si>
  <si>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</si>
  <si>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</si>
  <si>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</si>
  <si>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</si>
  <si>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</si>
  <si>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</si>
  <si>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8.27% NHAI NCD RED 28-03-2029**</t>
  </si>
  <si>
    <t>INE906B07GP0</t>
  </si>
  <si>
    <t>8.23% IRFC NCD RED 29-03-2029**</t>
  </si>
  <si>
    <t>INE053F07BE7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</si>
  <si>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</si>
  <si>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</si>
  <si>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</si>
  <si>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</si>
  <si>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</si>
  <si>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</si>
  <si>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</si>
  <si>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</si>
  <si>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</si>
  <si>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</si>
  <si>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</si>
  <si>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</si>
  <si>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</si>
  <si>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</si>
  <si>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8.22% NABARD NCD RED 13-12-2028**</t>
  </si>
  <si>
    <t>INE261F08AV0</t>
  </si>
  <si>
    <t>8.15% NABARD NCD RED 28-03-2029**</t>
  </si>
  <si>
    <t>INE261F08BH7</t>
  </si>
  <si>
    <t>7.13% NHPC LTD NCD 11-02-2030**</t>
  </si>
  <si>
    <t>INE848E07BC7</t>
  </si>
  <si>
    <t>7.62% NABARD NCD SR 24H RED 10-05-2029**</t>
  </si>
  <si>
    <t>INE261F08EH1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</si>
  <si>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</si>
  <si>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</si>
  <si>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</si>
  <si>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</si>
  <si>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</si>
  <si>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</si>
  <si>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8.14% NUCLEAR POWER NCD RED 25-03-2030**</t>
  </si>
  <si>
    <t>INE206D08303</t>
  </si>
  <si>
    <t>8.15% EXIM NCB 21-01-2030 R21 - 2030**</t>
  </si>
  <si>
    <t>INE514E08EJ2</t>
  </si>
  <si>
    <t>8.15% POWER GRID CORP NCD RED 09-03-2030**</t>
  </si>
  <si>
    <t>INE752E07MK1</t>
  </si>
  <si>
    <t>9.3% POWER GRID CORP NCD RED 04-09-2029**</t>
  </si>
  <si>
    <t>INE752E07LR8</t>
  </si>
  <si>
    <t>8.55% IRFC NCD RED 21-02-2029**</t>
  </si>
  <si>
    <t>INE053F07BA5</t>
  </si>
  <si>
    <t>8.50% NABARD NCD GOI SERVICED 27-02-2029**</t>
  </si>
  <si>
    <t>INE261F08BC8</t>
  </si>
  <si>
    <t>8.13% NUCLEAR POWER CORP NCD 28-03-2030**</t>
  </si>
  <si>
    <t>INE206D08394</t>
  </si>
  <si>
    <t>7.64% NABARD NCD SR 25B RED 06-12-2029**</t>
  </si>
  <si>
    <t>INE261F08EJ7</t>
  </si>
  <si>
    <t>7.60% POWER FIN CORP NCD 13-04-29**</t>
  </si>
  <si>
    <t>INE134E08MX3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</si>
  <si>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</si>
  <si>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</si>
  <si>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</si>
  <si>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</si>
  <si>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</si>
  <si>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</si>
  <si>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</si>
  <si>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</si>
  <si>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</si>
  <si>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</si>
  <si>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</si>
  <si>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</si>
  <si>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7.34% POWER GRID CORP NCD 13-07-2029**</t>
  </si>
  <si>
    <t>INE752E08577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</si>
  <si>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</si>
  <si>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</si>
  <si>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</si>
  <si>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</si>
  <si>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</si>
  <si>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</si>
  <si>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</si>
  <si>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</si>
  <si>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</si>
  <si>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</si>
  <si>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</si>
  <si>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</si>
  <si>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Government Securities</t>
  </si>
  <si>
    <t>7.10% GOVT OF INDIA RED 18-04-2029</t>
  </si>
  <si>
    <t>IN0020220011</t>
  </si>
  <si>
    <t>BHARAT Bond ETF - April 2030</t>
  </si>
  <si>
    <t>PORTFOLIO STATEMENT OF BHARAT BOND ETF – APRIL 2031 AS ON JUNE 30,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</si>
  <si>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</si>
  <si>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</si>
  <si>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</si>
  <si>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</si>
  <si>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</si>
  <si>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</si>
  <si>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</si>
  <si>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</si>
  <si>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</si>
  <si>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</si>
  <si>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</si>
  <si>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</si>
  <si>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</si>
  <si>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</si>
  <si>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</si>
  <si>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</si>
  <si>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</si>
  <si>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</si>
  <si>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</si>
  <si>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23-10-2030**</t>
  </si>
  <si>
    <t>INE861G08076</t>
  </si>
  <si>
    <t>ICRA AAA(CE)</t>
  </si>
  <si>
    <t>7.57% NHB NCD RED 09-01-2031**</t>
  </si>
  <si>
    <t>INE557F08FT4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</si>
  <si>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</si>
  <si>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</si>
  <si>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</si>
  <si>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</si>
  <si>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</si>
  <si>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</si>
  <si>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</si>
  <si>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</si>
  <si>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</si>
  <si>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</si>
  <si>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</si>
  <si>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</si>
  <si>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</si>
  <si>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</si>
  <si>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</si>
  <si>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</si>
  <si>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</si>
  <si>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</si>
  <si>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</si>
  <si>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</si>
  <si>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</si>
  <si>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</si>
  <si>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</si>
  <si>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</si>
  <si>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</si>
  <si>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</si>
  <si>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</si>
  <si>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</si>
  <si>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</si>
  <si>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</si>
  <si>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</si>
  <si>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</si>
  <si>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7.68% POWER FIN CORP NCD RED 15-07-2030**</t>
  </si>
  <si>
    <t>INE134E08KR9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</si>
  <si>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</si>
  <si>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</si>
  <si>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</si>
  <si>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</si>
  <si>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</si>
  <si>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</si>
  <si>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</si>
  <si>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</si>
  <si>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</si>
  <si>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</si>
  <si>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</si>
  <si>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</si>
  <si>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</si>
  <si>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</si>
  <si>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</si>
  <si>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</si>
  <si>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</si>
  <si>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</si>
  <si>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</si>
  <si>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</si>
  <si>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</si>
  <si>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</si>
  <si>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</si>
  <si>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</si>
  <si>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</si>
  <si>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</si>
  <si>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7.32% GOVT OF INDIA RED 13-11-2030</t>
  </si>
  <si>
    <t>IN0020230135</t>
  </si>
  <si>
    <t>7.61% GOVT OF INDIA RED 09-05-2030</t>
  </si>
  <si>
    <t>IN0020160019</t>
  </si>
  <si>
    <t>7.17% GOVT OF INDIA RED 17-04-2030</t>
  </si>
  <si>
    <t>IN0020230036</t>
  </si>
  <si>
    <t>BHARAT Bond ETF - April 2031</t>
  </si>
  <si>
    <t>PORTFOLIO STATEMENT OF BHARAT BOND ETF – APRIL 2032 AS ON JUNE 30, 2024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</si>
  <si>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</si>
  <si>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</si>
  <si>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</si>
  <si>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</si>
  <si>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</si>
  <si>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</si>
  <si>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</si>
  <si>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</si>
  <si>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</si>
  <si>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</si>
  <si>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</si>
  <si>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</si>
  <si>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</si>
  <si>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</si>
  <si>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</si>
  <si>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</si>
  <si>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</si>
  <si>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</si>
  <si>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</si>
  <si>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</si>
  <si>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</si>
  <si>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</si>
  <si>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</si>
  <si>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</si>
  <si>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</si>
  <si>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</si>
  <si>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</si>
  <si>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6.69% NTPC LTD NCD RED 12-09-2031**</t>
  </si>
  <si>
    <t>INE733E08197</t>
  </si>
  <si>
    <t>7.38% NABARD NCD RED 20-10-2031**</t>
  </si>
  <si>
    <t>INE261F08683</t>
  </si>
  <si>
    <t>7.55% PGC SERIES LV NCD RED 21-09-2031**</t>
  </si>
  <si>
    <t>INE752E07OB6</t>
  </si>
  <si>
    <t>8.12% EXIM BANK SR T02 NCD 25-04-2031**</t>
  </si>
  <si>
    <t>INE514E08FC4</t>
  </si>
  <si>
    <t>8.25% EXIM BANK SR T04 NCD 23-06-2031**</t>
  </si>
  <si>
    <t>INE514E08FE0</t>
  </si>
  <si>
    <t>8.1% NTPC NCD RED 27-05-2031**</t>
  </si>
  <si>
    <t>INE733E07KD0</t>
  </si>
  <si>
    <t>8.13% PGCIL NCD 25-04-2031 LIII L**</t>
  </si>
  <si>
    <t>INE752E07NX2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</si>
  <si>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</si>
  <si>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</si>
  <si>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</si>
  <si>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</si>
  <si>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</si>
  <si>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</si>
  <si>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</si>
  <si>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</si>
  <si>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</si>
  <si>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</si>
  <si>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</si>
  <si>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</si>
  <si>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</si>
  <si>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</si>
  <si>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</si>
  <si>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</si>
  <si>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</si>
  <si>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JUNE 30,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</si>
  <si>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</si>
  <si>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</si>
  <si>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</si>
  <si>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</si>
  <si>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</si>
  <si>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</si>
  <si>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</si>
  <si>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</si>
  <si>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</si>
  <si>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</si>
  <si>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</si>
  <si>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7.44% NTPC LTD. SR 79 NCD RED 15-04-2033**</t>
  </si>
  <si>
    <t>INE733E08239</t>
  </si>
  <si>
    <t>7.53% RECL SR 217 NCD RED 31-03-2033**</t>
  </si>
  <si>
    <t>INE020B08EC1</t>
  </si>
  <si>
    <t>7.52% HUDCO SERIES B NCD RED 15-04-2033**</t>
  </si>
  <si>
    <t>INE031A08863</t>
  </si>
  <si>
    <t>7.75% IRFC NCD RED 15-04-2033**</t>
  </si>
  <si>
    <t>INE053F08270</t>
  </si>
  <si>
    <t>7.70% PFC SR BS226 B NCD RED 15-04-2033**</t>
  </si>
  <si>
    <t>INE134E08MI4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</si>
  <si>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</si>
  <si>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</si>
  <si>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</si>
  <si>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</si>
  <si>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</si>
  <si>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</si>
  <si>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</si>
  <si>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</si>
  <si>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</si>
  <si>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</si>
  <si>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8.5% EXIM BANK NCD RED 14-03-2033**</t>
  </si>
  <si>
    <t>INE514E08FS0</t>
  </si>
  <si>
    <t>7.69% NABARD NCD SR LTIF 1E 31-03-2032**</t>
  </si>
  <si>
    <t>INE261F08832</t>
  </si>
  <si>
    <t>7.26% GOVT OF INDIA RED 06-02-2033</t>
  </si>
  <si>
    <t>IN0020220151</t>
  </si>
  <si>
    <t>7.26% GOVT OF INDIA RED 22-08-2032</t>
  </si>
  <si>
    <t>IN0020220060</t>
  </si>
  <si>
    <t>BHARAT Bond ETF - April 2033</t>
  </si>
  <si>
    <t>BHARAT Bond ETF – April 2033</t>
  </si>
  <si>
    <t>PORTFOLIO STATEMENT OF EDELWEISS  BANKING AND PSU DEBT FUND AS ON JUNE 30, 2024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</si>
  <si>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</si>
  <si>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</si>
  <si>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</si>
  <si>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</si>
  <si>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</si>
  <si>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</si>
  <si>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</si>
  <si>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</si>
  <si>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</si>
  <si>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7.38% GOVT OF INDIA RED 20-06-2027</t>
  </si>
  <si>
    <t>IN0020220037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</si>
  <si>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</si>
  <si>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</si>
  <si>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</si>
  <si>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</si>
  <si>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</si>
  <si>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</si>
  <si>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</si>
  <si>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</si>
  <si>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</si>
  <si>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</si>
  <si>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</si>
  <si>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</si>
  <si>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</si>
  <si>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</si>
  <si>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</si>
  <si>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</si>
  <si>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</si>
  <si>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</si>
  <si>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</si>
  <si>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</si>
  <si>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</si>
  <si>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</si>
  <si>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JUNE 30, 2024</t>
  </si>
  <si>
    <t>(An open-ended target maturity Index Fund investing in the constituents of CRISIL IBX 50:50 Gilt Plus SDL Index – June 2027. A relatively high interest)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</si>
  <si>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</si>
  <si>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</si>
  <si>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</si>
  <si>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</si>
  <si>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</si>
  <si>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</si>
  <si>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7.52% UTTAR PRADESH SDL 24-05-2027</t>
  </si>
  <si>
    <t>IN3320170043</t>
  </si>
  <si>
    <t>7.51% MAHARASHTRA SDL RED 24-05-2027</t>
  </si>
  <si>
    <t>IN2220170020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</si>
  <si>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</si>
  <si>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</si>
  <si>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</si>
  <si>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</si>
  <si>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</si>
  <si>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</si>
  <si>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</si>
  <si>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JUNE 30,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</si>
  <si>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</si>
  <si>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</si>
  <si>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</si>
  <si>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</si>
  <si>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</si>
  <si>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</si>
  <si>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</si>
  <si>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</si>
  <si>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</si>
  <si>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</si>
  <si>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</si>
  <si>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</si>
  <si>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</si>
  <si>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</si>
  <si>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</si>
  <si>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</si>
  <si>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</si>
  <si>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</si>
  <si>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JUNE 30,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</si>
  <si>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</si>
  <si>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</si>
  <si>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</si>
  <si>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</si>
  <si>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</si>
  <si>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</si>
  <si>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</si>
  <si>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</si>
  <si>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</si>
  <si>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</si>
  <si>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</si>
  <si>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</si>
  <si>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</si>
  <si>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</si>
  <si>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</si>
  <si>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</si>
  <si>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</si>
  <si>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</si>
  <si>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</si>
  <si>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</si>
  <si>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</si>
  <si>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</si>
  <si>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</si>
  <si>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</si>
  <si>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</si>
  <si>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</si>
  <si>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</si>
  <si>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</si>
  <si>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</si>
  <si>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</si>
  <si>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</si>
  <si>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</si>
  <si>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JUNE 30, 2024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</si>
  <si>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</si>
  <si>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</si>
  <si>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</si>
  <si>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</si>
  <si>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</si>
  <si>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</si>
  <si>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</si>
  <si>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</si>
  <si>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</si>
  <si>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</si>
  <si>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</si>
  <si>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</si>
  <si>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</si>
  <si>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</si>
  <si>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</si>
  <si>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</si>
  <si>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</si>
  <si>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</si>
  <si>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</si>
  <si>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22-05-25**</t>
  </si>
  <si>
    <t>INE134E08KT5</t>
  </si>
  <si>
    <t>7.75% SIDBI NCD RED 27-10-2025**</t>
  </si>
  <si>
    <t>INE556F08KD0</t>
  </si>
  <si>
    <t>7.25% NABARD NCD RED 01-08-2025**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</si>
  <si>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</si>
  <si>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</si>
  <si>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</si>
  <si>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</si>
  <si>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</si>
  <si>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</si>
  <si>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</si>
  <si>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</si>
  <si>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</si>
  <si>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</si>
  <si>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</si>
  <si>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</si>
  <si>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</si>
  <si>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</si>
  <si>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</si>
  <si>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8.27% KERALA SDL RED 12-08-2025</t>
  </si>
  <si>
    <t>IN2020150073</t>
  </si>
  <si>
    <t>8.30% JHARKHAND SDL RED 29-07-2025</t>
  </si>
  <si>
    <t>IN3720150017</t>
  </si>
  <si>
    <t>7.99% MAHARASHTRA SDL RED 28-10-2025</t>
  </si>
  <si>
    <t>IN2220150113</t>
  </si>
  <si>
    <t>8.21% WEST BENGAL SDL RED 24-06-2025</t>
  </si>
  <si>
    <t>IN3420150036</t>
  </si>
  <si>
    <t>7.89% GUJARAT SDL RED 15-05-2025</t>
  </si>
  <si>
    <t>IN1520190043</t>
  </si>
  <si>
    <t>8.20% RAJASTHAN SDL RED 24-06-2025</t>
  </si>
  <si>
    <t>IN2920150157</t>
  </si>
  <si>
    <t>7.96% MAHARASHTRA SDL RED 14-10-2025</t>
  </si>
  <si>
    <t>IN2220150105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</si>
  <si>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</si>
  <si>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</si>
  <si>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</si>
  <si>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</si>
  <si>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</si>
  <si>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</si>
  <si>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8.24% KERALA SDL RED 13-05-2025</t>
  </si>
  <si>
    <t>IN2020150032</t>
  </si>
  <si>
    <t>8.18% ANDHRA PRADESH SDL RED 27-05-2025</t>
  </si>
  <si>
    <t>IN1020150018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</si>
  <si>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</si>
  <si>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</si>
  <si>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</si>
  <si>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</si>
  <si>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</si>
  <si>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</si>
  <si>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</si>
  <si>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</si>
  <si>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</si>
  <si>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</si>
  <si>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</si>
  <si>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JUNE 30, 2024</t>
  </si>
  <si>
    <t>(An open-ended debt Index Fund investing in the constituents of CRISIL IBX 50:50 Gilt Plus SDL Short Duration Index. A relatively high interest rate ri)</t>
  </si>
  <si>
    <t>6.89% GOVT OF INDIA RED 16-01-2025</t>
  </si>
  <si>
    <t>IN0020220128</t>
  </si>
  <si>
    <t>7.59% GUJARAT SDL RED 15-02-2027</t>
  </si>
  <si>
    <t>IN1520160194</t>
  </si>
  <si>
    <t>7.59% KARNATAKA SDL 15-02-2027</t>
  </si>
  <si>
    <t>IN1920160091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</si>
  <si>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</si>
  <si>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</si>
  <si>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</si>
  <si>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</si>
  <si>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</si>
  <si>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</si>
  <si>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</si>
  <si>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JUNE 30, 2024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</si>
  <si>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</si>
  <si>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</si>
  <si>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</si>
  <si>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</si>
  <si>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</si>
  <si>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</si>
  <si>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</si>
  <si>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BHARAT Bond FOF - April 2025</t>
  </si>
  <si>
    <t>Fund of funds scheme (Domestic)</t>
  </si>
  <si>
    <t>PORTFOLIO STATEMENT OF BHARAT BOND FOF – APRIL 2030 AS ON JUNE 30,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</si>
  <si>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</si>
  <si>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</si>
  <si>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</si>
  <si>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</si>
  <si>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JUNE 30,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</si>
  <si>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</si>
  <si>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</si>
  <si>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</si>
  <si>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</si>
  <si>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JUNE 30,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</si>
  <si>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</si>
  <si>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</si>
  <si>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</si>
  <si>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</si>
  <si>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</si>
  <si>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JUNE 30,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</si>
  <si>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</si>
  <si>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</si>
  <si>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</si>
  <si>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</si>
  <si>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</si>
  <si>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JUNE 30, 2024</t>
  </si>
  <si>
    <t>(An open ended debt scheme investing in government securities across maturity)</t>
  </si>
  <si>
    <t>7.30% GOVT OF INDIA RED 19-06-2053</t>
  </si>
  <si>
    <t>IN0020230051</t>
  </si>
  <si>
    <t>7.10% GOVT OF INDIA RED 08-04-2034</t>
  </si>
  <si>
    <t>IN0020240019</t>
  </si>
  <si>
    <t>7.18% GOVT OF INDIA RED 24-07-2037</t>
  </si>
  <si>
    <t>IN0020230077</t>
  </si>
  <si>
    <t>7.18% GOVT OF INDIA RED 14-08-2033</t>
  </si>
  <si>
    <t>IN0020230085</t>
  </si>
  <si>
    <t>7.23% GOVT OF INDIA RED 15-04-2039</t>
  </si>
  <si>
    <t>IN0020240027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</si>
  <si>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</si>
  <si>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</si>
  <si>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</si>
  <si>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</si>
  <si>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JUNE 30, 2024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</si>
  <si>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</si>
  <si>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</si>
  <si>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</si>
  <si>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</si>
  <si>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</si>
  <si>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</si>
  <si>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</si>
  <si>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</si>
  <si>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</si>
  <si>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</si>
  <si>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</si>
  <si>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</si>
  <si>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</si>
  <si>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19-04-2027**</t>
  </si>
  <si>
    <t>INE556F08KK5</t>
  </si>
  <si>
    <t>7.80% NABARD NCD SR 24E RED 15-03-2027**</t>
  </si>
  <si>
    <t>INE261F08EF5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</si>
  <si>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</si>
  <si>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</si>
  <si>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</si>
  <si>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</si>
  <si>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</si>
  <si>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</si>
  <si>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</si>
  <si>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</si>
  <si>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</si>
  <si>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</si>
  <si>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</si>
  <si>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</si>
  <si>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</si>
  <si>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</si>
  <si>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</si>
  <si>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</si>
  <si>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</si>
  <si>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</si>
  <si>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</si>
  <si>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</si>
  <si>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</si>
  <si>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</si>
  <si>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</si>
  <si>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</si>
  <si>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</si>
  <si>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</si>
  <si>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</si>
  <si>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</si>
  <si>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</si>
  <si>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</si>
  <si>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</si>
  <si>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</si>
  <si>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</si>
  <si>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</si>
  <si>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</si>
  <si>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</si>
  <si>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</si>
  <si>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</si>
  <si>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</si>
  <si>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</si>
  <si>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</si>
  <si>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</si>
  <si>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</si>
  <si>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</si>
  <si>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</si>
  <si>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</si>
  <si>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</si>
  <si>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</si>
  <si>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</si>
  <si>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</si>
  <si>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</si>
  <si>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</si>
  <si>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</si>
  <si>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</si>
  <si>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</si>
  <si>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</si>
  <si>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</si>
  <si>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</si>
  <si>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</si>
  <si>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</si>
  <si>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</si>
  <si>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</si>
  <si>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</si>
  <si>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</si>
  <si>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</si>
  <si>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</si>
  <si>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</si>
  <si>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</si>
  <si>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7.57% GUJARAT SDL RED 09-11-2026</t>
  </si>
  <si>
    <t>IN1520220154</t>
  </si>
  <si>
    <t>7.21% WEST BENGAL SDL 25-01-2027</t>
  </si>
  <si>
    <t>IN3420160142</t>
  </si>
  <si>
    <t>7.14% ANDHRA PRADESH SDL RED 11-01-2027</t>
  </si>
  <si>
    <t>IN1020160421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</si>
  <si>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</si>
  <si>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</si>
  <si>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</si>
  <si>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JUNE 30, 2024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</si>
  <si>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</si>
  <si>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</si>
  <si>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</si>
  <si>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</si>
  <si>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</si>
  <si>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</si>
  <si>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</si>
  <si>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</si>
  <si>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</si>
  <si>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</si>
  <si>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</si>
  <si>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</si>
  <si>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</si>
  <si>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7.54% HUDCO NCD RED 11-02-2026**</t>
  </si>
  <si>
    <t>INE031A08855</t>
  </si>
  <si>
    <t>5.94% REC LTD. NCD RED 31-01-2026**</t>
  </si>
  <si>
    <t>INE020B08DK6</t>
  </si>
  <si>
    <t>5.85% REC LTD NCD RED 20-12-2025**</t>
  </si>
  <si>
    <t>INE020B08DF6</t>
  </si>
  <si>
    <t>7.57% NABARD NCD SR 23 G RED 19-03-2026**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</si>
  <si>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</si>
  <si>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</si>
  <si>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</si>
  <si>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</si>
  <si>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</si>
  <si>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</si>
  <si>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</si>
  <si>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5.81% REC LTD. NCD RED 31-12-2025**</t>
  </si>
  <si>
    <t>INE020B08DH2</t>
  </si>
  <si>
    <t>8.18% EXIM BANK NCD RED 07-12-2025**</t>
  </si>
  <si>
    <t>INE514E08EU9</t>
  </si>
  <si>
    <t>7.60% REC LTD. NCD SR 219 RED 27-02-2026**</t>
  </si>
  <si>
    <t>INE020B08EF4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</si>
  <si>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</si>
  <si>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</si>
  <si>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</si>
  <si>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</si>
  <si>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</si>
  <si>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</si>
  <si>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</si>
  <si>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</si>
  <si>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</si>
  <si>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</si>
  <si>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</si>
  <si>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</si>
  <si>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</si>
  <si>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</si>
  <si>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</si>
  <si>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</si>
  <si>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POWER FIN NCD RED 03-11-2025**</t>
  </si>
  <si>
    <t>INE134E08LU1</t>
  </si>
  <si>
    <t>7.59% SIDBI NCD SR IX RED 10-02-2026**</t>
  </si>
  <si>
    <t>INE556F08KG3</t>
  </si>
  <si>
    <t>7.44% REC LTD SR 223A NCD RED 30-04-2026**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</si>
  <si>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</si>
  <si>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</si>
  <si>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</si>
  <si>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</si>
  <si>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</si>
  <si>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</si>
  <si>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</si>
  <si>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</si>
  <si>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</si>
  <si>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</si>
  <si>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</si>
  <si>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</si>
  <si>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</si>
  <si>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</si>
  <si>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</si>
  <si>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</si>
  <si>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</si>
  <si>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</si>
  <si>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</si>
  <si>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</si>
  <si>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</si>
  <si>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</si>
  <si>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</si>
  <si>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</si>
  <si>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</si>
  <si>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</si>
  <si>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</si>
  <si>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</si>
  <si>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</si>
  <si>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</si>
  <si>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</si>
  <si>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</si>
  <si>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</si>
  <si>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</si>
  <si>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</si>
  <si>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</si>
  <si>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</si>
  <si>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</si>
  <si>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</si>
  <si>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</si>
  <si>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</si>
  <si>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</si>
  <si>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</si>
  <si>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</si>
  <si>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</si>
  <si>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</si>
  <si>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</si>
  <si>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</si>
  <si>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</si>
  <si>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</si>
  <si>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</si>
  <si>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</si>
  <si>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</si>
  <si>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</si>
  <si>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</si>
  <si>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</si>
  <si>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</si>
  <si>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</si>
  <si>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</si>
  <si>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</si>
  <si>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</si>
  <si>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</si>
  <si>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</si>
  <si>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</si>
  <si>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</si>
  <si>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</si>
  <si>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</si>
  <si>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</si>
  <si>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</si>
  <si>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</si>
  <si>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</si>
  <si>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8.38% HARYANA SDL RED 27-01-2026</t>
  </si>
  <si>
    <t>IN1620150129</t>
  </si>
  <si>
    <t>8.36% MAHARASHTRA SDL RED 27-01-2026</t>
  </si>
  <si>
    <t>IN2220150170</t>
  </si>
  <si>
    <t>8.40% WEST BENGAL SDL RED 27-01-2026</t>
  </si>
  <si>
    <t>IN3420150135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</si>
  <si>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</si>
  <si>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</si>
  <si>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</si>
  <si>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</si>
  <si>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</si>
  <si>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</si>
  <si>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</si>
  <si>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</si>
  <si>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</si>
  <si>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</si>
  <si>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</si>
  <si>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</si>
  <si>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</si>
  <si>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</si>
  <si>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</si>
  <si>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</si>
  <si>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</si>
  <si>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</si>
  <si>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</si>
  <si>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</si>
  <si>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</si>
  <si>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</si>
  <si>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</si>
  <si>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</si>
  <si>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</si>
  <si>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</si>
  <si>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</si>
  <si>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</si>
  <si>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</si>
  <si>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</si>
  <si>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</si>
  <si>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</si>
  <si>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</si>
  <si>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JUNE 30, 2024</t>
  </si>
  <si>
    <t>(An open-ended debt scheme investing in overnight instruments.)</t>
  </si>
  <si>
    <t>91 DAYS TBILL RED 19-07-2024</t>
  </si>
  <si>
    <t>IN002024X037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</si>
  <si>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</si>
  <si>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</si>
  <si>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</si>
  <si>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</si>
  <si>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</si>
  <si>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</si>
  <si>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</si>
  <si>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</si>
  <si>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</si>
  <si>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</si>
  <si>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</si>
  <si>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</si>
  <si>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</si>
  <si>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</si>
  <si>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</si>
  <si>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</si>
  <si>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 NIFTY ALPHA LOW VOLATILITY 30 INDEX FUND AS ON JUNE 30, 2024</t>
  </si>
  <si>
    <t>(An Open-ended Scheme replicating Nifty Alpha Low Volatility 30 Index.)</t>
  </si>
  <si>
    <t>(a)Listed / Awaiting listing on Stock Exchanges</t>
  </si>
  <si>
    <t>Bharti Airtel Ltd.</t>
  </si>
  <si>
    <t>INE397D01024</t>
  </si>
  <si>
    <t>Telecom - Services</t>
  </si>
  <si>
    <t>Sun Pharmaceutical Industries Ltd.</t>
  </si>
  <si>
    <t>INE044A01036</t>
  </si>
  <si>
    <t>Pharmaceuticals &amp; Biotechnology</t>
  </si>
  <si>
    <t>ICICI Bank Ltd.</t>
  </si>
  <si>
    <t>INE090A01021</t>
  </si>
  <si>
    <t>Banks</t>
  </si>
  <si>
    <t>Reliance Industries Ltd.</t>
  </si>
  <si>
    <t>INE002A01018</t>
  </si>
  <si>
    <t>Petroleum Products</t>
  </si>
  <si>
    <t>Bajaj Auto Ltd.</t>
  </si>
  <si>
    <t>INE917I01010</t>
  </si>
  <si>
    <t>Automobiles</t>
  </si>
  <si>
    <t>Britannia Industries Ltd.</t>
  </si>
  <si>
    <t>INE216A01030</t>
  </si>
  <si>
    <t>Food Products</t>
  </si>
  <si>
    <t>Ultratech Cement Ltd.</t>
  </si>
  <si>
    <t>INE481G01011</t>
  </si>
  <si>
    <t>Cement &amp; Cement Products</t>
  </si>
  <si>
    <t>ITC Ltd.</t>
  </si>
  <si>
    <t>INE154A01025</t>
  </si>
  <si>
    <t>Diversified FMCG</t>
  </si>
  <si>
    <t>Maruti Suzuki India Ltd.</t>
  </si>
  <si>
    <t>INE585B01010</t>
  </si>
  <si>
    <t>Dr. Reddy's Laboratories Ltd.</t>
  </si>
  <si>
    <t>INE089A01023</t>
  </si>
  <si>
    <t>Nestle India Ltd.</t>
  </si>
  <si>
    <t>INE239A01024</t>
  </si>
  <si>
    <t>NTPC Ltd.</t>
  </si>
  <si>
    <t>INE733E01010</t>
  </si>
  <si>
    <t>Power</t>
  </si>
  <si>
    <t>Lupin Ltd.</t>
  </si>
  <si>
    <t>INE326A01037</t>
  </si>
  <si>
    <t>Siemens Ltd.</t>
  </si>
  <si>
    <t>INE003A01024</t>
  </si>
  <si>
    <t>Electrical Equipment</t>
  </si>
  <si>
    <t>Larsen &amp; Toubro Ltd.</t>
  </si>
  <si>
    <t>INE018A01030</t>
  </si>
  <si>
    <t>Construction</t>
  </si>
  <si>
    <t>Colgate Palmolive (India) Ltd.</t>
  </si>
  <si>
    <t>INE259A01022</t>
  </si>
  <si>
    <t>Personal Products</t>
  </si>
  <si>
    <t>Cummins India Ltd.</t>
  </si>
  <si>
    <t>INE298A01020</t>
  </si>
  <si>
    <t>Industrial Products</t>
  </si>
  <si>
    <t>Grasim Industries Ltd.</t>
  </si>
  <si>
    <t>INE047A01021</t>
  </si>
  <si>
    <t>Titan Company Ltd.</t>
  </si>
  <si>
    <t>INE280A01028</t>
  </si>
  <si>
    <t>Consumer Durables</t>
  </si>
  <si>
    <t>Tata Motors Ltd.</t>
  </si>
  <si>
    <t>INE155A01022</t>
  </si>
  <si>
    <t>State Bank of India</t>
  </si>
  <si>
    <t>INE062A01020</t>
  </si>
  <si>
    <t>TVS Motor Company Ltd.</t>
  </si>
  <si>
    <t>INE494B01023</t>
  </si>
  <si>
    <t>Axis Bank Ltd.</t>
  </si>
  <si>
    <t>INE238A01034</t>
  </si>
  <si>
    <t>ICICI Lombard General Insurance Co. Ltd.</t>
  </si>
  <si>
    <t>INE765G01017</t>
  </si>
  <si>
    <t>Insurance</t>
  </si>
  <si>
    <t>Tata Consumer Products Ltd.</t>
  </si>
  <si>
    <t>INE192A01025</t>
  </si>
  <si>
    <t>Agricultural Food &amp; other Products</t>
  </si>
  <si>
    <t>Bosch Ltd.</t>
  </si>
  <si>
    <t>INE323A01026</t>
  </si>
  <si>
    <t>Auto Components</t>
  </si>
  <si>
    <t>Oil &amp; Natural Gas Corporation Ltd.</t>
  </si>
  <si>
    <t>INE213A01029</t>
  </si>
  <si>
    <t>Oil</t>
  </si>
  <si>
    <t>Zydus Lifesciences Ltd.</t>
  </si>
  <si>
    <t>INE010B01027</t>
  </si>
  <si>
    <t>MRF Ltd.</t>
  </si>
  <si>
    <t>INE883A01011</t>
  </si>
  <si>
    <t>Torrent Pharmaceuticals Ltd.</t>
  </si>
  <si>
    <t>INE685A01028</t>
  </si>
  <si>
    <t>(b) Unlisted</t>
  </si>
  <si>
    <t>7. Portfolio Turnover Ratio</t>
  </si>
  <si>
    <t>Edelweiss Nifty Alpha Low Volatility 30 Index Fund</t>
  </si>
  <si>
    <t>PORTFOLIO STATEMENT OF EDELWEISS ARBITRAGE FUND AS ON JUNE 30, 2024</t>
  </si>
  <si>
    <t>(An open ended scheme investing in arbitrage opportunities)</t>
  </si>
  <si>
    <t>HDFC Bank Ltd.</t>
  </si>
  <si>
    <t>INE040A01034</t>
  </si>
  <si>
    <t>Vodafone Idea Ltd.</t>
  </si>
  <si>
    <t>INE669E01016</t>
  </si>
  <si>
    <t>Indus Towers Ltd.</t>
  </si>
  <si>
    <t>INE121J01017</t>
  </si>
  <si>
    <t>Adani Enterprises Ltd.</t>
  </si>
  <si>
    <t>INE423A01024</t>
  </si>
  <si>
    <t>Metals &amp; Minerals Trading</t>
  </si>
  <si>
    <t>Hindustan Aeronautics Ltd.</t>
  </si>
  <si>
    <t>INE066F01020</t>
  </si>
  <si>
    <t>Aerospace &amp; Defense</t>
  </si>
  <si>
    <t>Bank of Baroda</t>
  </si>
  <si>
    <t>INE028A01039</t>
  </si>
  <si>
    <t>Coal India Ltd.</t>
  </si>
  <si>
    <t>INE522F01014</t>
  </si>
  <si>
    <t>Consumable Fuels</t>
  </si>
  <si>
    <t>Vedanta Ltd.</t>
  </si>
  <si>
    <t>INE205A01025</t>
  </si>
  <si>
    <t>Diversified Metals</t>
  </si>
  <si>
    <t>REC Ltd.</t>
  </si>
  <si>
    <t>INE020B01018</t>
  </si>
  <si>
    <t>Finance</t>
  </si>
  <si>
    <t>Steel Authority of India Ltd.</t>
  </si>
  <si>
    <t>INE114A01011</t>
  </si>
  <si>
    <t>Ferrous Metals</t>
  </si>
  <si>
    <t>Voltas Ltd.</t>
  </si>
  <si>
    <t>INE226A01021</t>
  </si>
  <si>
    <t>Polycab India Ltd.</t>
  </si>
  <si>
    <t>INE455K01017</t>
  </si>
  <si>
    <t>Power Finance Corporation Ltd.</t>
  </si>
  <si>
    <t>INE134E01011</t>
  </si>
  <si>
    <t>InterGlobe Aviation Ltd.</t>
  </si>
  <si>
    <t>INE646L01027</t>
  </si>
  <si>
    <t>Transport Services</t>
  </si>
  <si>
    <t>DLF Ltd.</t>
  </si>
  <si>
    <t>INE271C01023</t>
  </si>
  <si>
    <t>Realty</t>
  </si>
  <si>
    <t>Tata Power Company Ltd.</t>
  </si>
  <si>
    <t>INE245A01021</t>
  </si>
  <si>
    <t>Apollo Tyres Ltd.</t>
  </si>
  <si>
    <t>INE438A01022</t>
  </si>
  <si>
    <t>Punjab National Bank</t>
  </si>
  <si>
    <t>INE160A01022</t>
  </si>
  <si>
    <t>LIC Housing Finance Ltd.</t>
  </si>
  <si>
    <t>INE115A01026</t>
  </si>
  <si>
    <t>Bajaj Finance Ltd.</t>
  </si>
  <si>
    <t>INE296A01024</t>
  </si>
  <si>
    <t>National Aluminium Company Ltd.</t>
  </si>
  <si>
    <t>INE139A01034</t>
  </si>
  <si>
    <t>Non - Ferrous Metals</t>
  </si>
  <si>
    <t>IDFC Ltd.</t>
  </si>
  <si>
    <t>INE043D01016</t>
  </si>
  <si>
    <t>Dixon Technologies (India) Ltd.</t>
  </si>
  <si>
    <t>INE935N01020</t>
  </si>
  <si>
    <t>Kotak Mahindra Bank Ltd.</t>
  </si>
  <si>
    <t>INE237A01028</t>
  </si>
  <si>
    <t>Canara Bank</t>
  </si>
  <si>
    <t>INE476A01022</t>
  </si>
  <si>
    <t>Hero MotoCorp Ltd.</t>
  </si>
  <si>
    <t>INE158A01026</t>
  </si>
  <si>
    <t>GMR Airports Infrastructure Ltd.</t>
  </si>
  <si>
    <t>INE776C01039</t>
  </si>
  <si>
    <t>Transport Infrastructure</t>
  </si>
  <si>
    <t>Oberoi Realty Ltd.</t>
  </si>
  <si>
    <t>INE093I01010</t>
  </si>
  <si>
    <t>Indian Railway Catering &amp;Tou. Corp. Ltd.</t>
  </si>
  <si>
    <t>INE335Y01020</t>
  </si>
  <si>
    <t>Leisure Services</t>
  </si>
  <si>
    <t>Bharat Heavy Electricals Ltd.</t>
  </si>
  <si>
    <t>INE257A01026</t>
  </si>
  <si>
    <t>NMDC Ltd.</t>
  </si>
  <si>
    <t>INE584A01023</t>
  </si>
  <si>
    <t>Minerals &amp; Mining</t>
  </si>
  <si>
    <t>The Federal Bank Ltd.</t>
  </si>
  <si>
    <t>INE171A01029</t>
  </si>
  <si>
    <t>Oracle Financial Services Software Ltd.</t>
  </si>
  <si>
    <t>INE881D01027</t>
  </si>
  <si>
    <t>IT - Software</t>
  </si>
  <si>
    <t>Bharat Electronics Ltd.</t>
  </si>
  <si>
    <t>INE263A01024</t>
  </si>
  <si>
    <t>Wipro Ltd.</t>
  </si>
  <si>
    <t>INE075A01022</t>
  </si>
  <si>
    <t>Biocon Ltd.</t>
  </si>
  <si>
    <t>INE376G01013</t>
  </si>
  <si>
    <t>RBL Bank Ltd.</t>
  </si>
  <si>
    <t>INE976G01028</t>
  </si>
  <si>
    <t>Cipla Ltd.</t>
  </si>
  <si>
    <t>INE059A01026</t>
  </si>
  <si>
    <t>Indian Energy Exchange Ltd.</t>
  </si>
  <si>
    <t>INE022Q01020</t>
  </si>
  <si>
    <t>Capital Markets</t>
  </si>
  <si>
    <t>Aurobindo Pharma Ltd.</t>
  </si>
  <si>
    <t>INE406A01037</t>
  </si>
  <si>
    <t>Bharat Petroleum Corporation Ltd.</t>
  </si>
  <si>
    <t>INE029A01011</t>
  </si>
  <si>
    <t>Muthoot Finance Ltd.</t>
  </si>
  <si>
    <t>INE414G01012</t>
  </si>
  <si>
    <t>Ashok Leyland Ltd.</t>
  </si>
  <si>
    <t>INE208A01029</t>
  </si>
  <si>
    <t>Agricultural, Commercial &amp; Construction Vehicles</t>
  </si>
  <si>
    <t>Hindustan Unilever Ltd.</t>
  </si>
  <si>
    <t>INE030A01027</t>
  </si>
  <si>
    <t>IndusInd Bank Ltd.</t>
  </si>
  <si>
    <t>INE095A01012</t>
  </si>
  <si>
    <t>Manappuram Finance Ltd.</t>
  </si>
  <si>
    <t>INE522D01027</t>
  </si>
  <si>
    <t>L &amp; T Finance Ltd.</t>
  </si>
  <si>
    <t>INE498L01015</t>
  </si>
  <si>
    <t>Atul Ltd.</t>
  </si>
  <si>
    <t>INE100A01010</t>
  </si>
  <si>
    <t>Chemicals &amp; Petrochemicals</t>
  </si>
  <si>
    <t>Tata Consultancy Services Ltd.</t>
  </si>
  <si>
    <t>INE467B01029</t>
  </si>
  <si>
    <t>SBI Life Insurance Company Ltd.</t>
  </si>
  <si>
    <t>INE123W01016</t>
  </si>
  <si>
    <t>Mphasis Ltd.</t>
  </si>
  <si>
    <t>INE356A01018</t>
  </si>
  <si>
    <t>Laurus Labs Ltd.</t>
  </si>
  <si>
    <t>INE947Q01028</t>
  </si>
  <si>
    <t>Trent Ltd.</t>
  </si>
  <si>
    <t>INE849A01020</t>
  </si>
  <si>
    <t>Retailing</t>
  </si>
  <si>
    <t>Bandhan Bank Ltd.</t>
  </si>
  <si>
    <t>INE545U01014</t>
  </si>
  <si>
    <t>Bata India Ltd.</t>
  </si>
  <si>
    <t>INE176A01028</t>
  </si>
  <si>
    <t>Hindustan Petroleum Corporation Ltd.</t>
  </si>
  <si>
    <t>INE094A01015</t>
  </si>
  <si>
    <t>HDFC Life Insurance Company Ltd.</t>
  </si>
  <si>
    <t>INE795G01014</t>
  </si>
  <si>
    <t>Aditya Birla Capital Ltd.</t>
  </si>
  <si>
    <t>INE674K01013</t>
  </si>
  <si>
    <t>Tata Steel Ltd.</t>
  </si>
  <si>
    <t>INE081A01020</t>
  </si>
  <si>
    <t>Shriram Finance Ltd.</t>
  </si>
  <si>
    <t>INE721A01013</t>
  </si>
  <si>
    <t>Berger Paints (I) Ltd.</t>
  </si>
  <si>
    <t>INE463A01038</t>
  </si>
  <si>
    <t>Alkem Laboratories Ltd.</t>
  </si>
  <si>
    <t>INE540L01014</t>
  </si>
  <si>
    <t>Tata Communications Ltd.</t>
  </si>
  <si>
    <t>INE151A01013</t>
  </si>
  <si>
    <t>Aarti Industries Ltd.</t>
  </si>
  <si>
    <t>INE769A01020</t>
  </si>
  <si>
    <t>JSW Steel Ltd.</t>
  </si>
  <si>
    <t>INE019A01038</t>
  </si>
  <si>
    <t>Bharat Forge Ltd.</t>
  </si>
  <si>
    <t>INE465A01025</t>
  </si>
  <si>
    <t>Aditya Birla Fashion and Retail Ltd.</t>
  </si>
  <si>
    <t>INE647O01011</t>
  </si>
  <si>
    <t>ACC Ltd.</t>
  </si>
  <si>
    <t>INE012A01025</t>
  </si>
  <si>
    <t>Crompton Greaves Cons Electrical Ltd.</t>
  </si>
  <si>
    <t>INE299U01018</t>
  </si>
  <si>
    <t>Multi Commodity Exchange Of India Ltd.</t>
  </si>
  <si>
    <t>INE745G01035</t>
  </si>
  <si>
    <t>Power Grid Corporation of India Ltd.</t>
  </si>
  <si>
    <t>INE752E01010</t>
  </si>
  <si>
    <t>Balkrishna Industries Ltd.</t>
  </si>
  <si>
    <t>INE787D01026</t>
  </si>
  <si>
    <t>HDFC Asset Management Company Ltd.</t>
  </si>
  <si>
    <t>INE127D01025</t>
  </si>
  <si>
    <t>Bajaj Finserv Ltd.</t>
  </si>
  <si>
    <t>INE918I01026</t>
  </si>
  <si>
    <t>United Spirits Ltd.</t>
  </si>
  <si>
    <t>INE854D01024</t>
  </si>
  <si>
    <t>Beverages</t>
  </si>
  <si>
    <t>Apollo Hospitals Enterprise Ltd.</t>
  </si>
  <si>
    <t>INE437A01024</t>
  </si>
  <si>
    <t>Healthcare Services</t>
  </si>
  <si>
    <t>Persistent Systems Ltd.</t>
  </si>
  <si>
    <t>INE262H01021</t>
  </si>
  <si>
    <t>Marico Ltd.</t>
  </si>
  <si>
    <t>INE196A01026</t>
  </si>
  <si>
    <t>Birlasoft Ltd.</t>
  </si>
  <si>
    <t>INE836A01035</t>
  </si>
  <si>
    <t>GAIL (India) Ltd.</t>
  </si>
  <si>
    <t>INE129A01019</t>
  </si>
  <si>
    <t>Gas</t>
  </si>
  <si>
    <t>Jindal Steel &amp; Power Ltd.</t>
  </si>
  <si>
    <t>INE749A01030</t>
  </si>
  <si>
    <t>Piramal Enterprises Ltd.</t>
  </si>
  <si>
    <t>INE140A01024</t>
  </si>
  <si>
    <t>Exide Industries Ltd.</t>
  </si>
  <si>
    <t>INE302A01020</t>
  </si>
  <si>
    <t>Hindustan Copper Ltd.</t>
  </si>
  <si>
    <t>INE531E01026</t>
  </si>
  <si>
    <t>Tech Mahindra Ltd.</t>
  </si>
  <si>
    <t>INE669C01036</t>
  </si>
  <si>
    <t>Container Corporation Of India Ltd.</t>
  </si>
  <si>
    <t>INE111A01025</t>
  </si>
  <si>
    <t>ICICI Prudential Life Insurance Co Ltd.</t>
  </si>
  <si>
    <t>INE726G01019</t>
  </si>
  <si>
    <t>Infosys Ltd.</t>
  </si>
  <si>
    <t>INE009A01021</t>
  </si>
  <si>
    <t>IDFC First Bank Ltd.</t>
  </si>
  <si>
    <t>INE092T01019</t>
  </si>
  <si>
    <t>LTIMindtree Ltd.</t>
  </si>
  <si>
    <t>INE214T01019</t>
  </si>
  <si>
    <t>Petronet LNG Ltd.</t>
  </si>
  <si>
    <t>INE347G01014</t>
  </si>
  <si>
    <t>Mahindra &amp; Mahindra Ltd.</t>
  </si>
  <si>
    <t>INE101A01026</t>
  </si>
  <si>
    <t>Ambuja Cements Ltd.</t>
  </si>
  <si>
    <t>INE079A01024</t>
  </si>
  <si>
    <t>Indian Oil Corporation Ltd.</t>
  </si>
  <si>
    <t>INE242A01010</t>
  </si>
  <si>
    <t>Abbott India Ltd.</t>
  </si>
  <si>
    <t>INE358A01014</t>
  </si>
  <si>
    <t>Divi's Laboratories Ltd.</t>
  </si>
  <si>
    <t>INE361B01024</t>
  </si>
  <si>
    <t>Tata Chemicals Ltd.</t>
  </si>
  <si>
    <t>INE092A01019</t>
  </si>
  <si>
    <t>Shree Cement Ltd.</t>
  </si>
  <si>
    <t>INE070A01015</t>
  </si>
  <si>
    <t>ABB India Ltd.</t>
  </si>
  <si>
    <t>INE117A01022</t>
  </si>
  <si>
    <t>United Breweries Ltd.</t>
  </si>
  <si>
    <t>INE686F01025</t>
  </si>
  <si>
    <t>UPL Ltd.</t>
  </si>
  <si>
    <t>INE628A01036</t>
  </si>
  <si>
    <t>Fertilizers &amp; Agrochemicals</t>
  </si>
  <si>
    <t>Indraprastha Gas Ltd.</t>
  </si>
  <si>
    <t>INE203G01027</t>
  </si>
  <si>
    <t>Glenmark Pharmaceuticals Ltd.</t>
  </si>
  <si>
    <t>INE935A01035</t>
  </si>
  <si>
    <t>Cholamandalam Investment &amp; Finance Company Ltd.</t>
  </si>
  <si>
    <t>INE121A01024</t>
  </si>
  <si>
    <t>IPCA Laboratories Ltd.</t>
  </si>
  <si>
    <t>INE571A01038</t>
  </si>
  <si>
    <t>Gujarat Narmada Valley Fert &amp; Chem Ltd.</t>
  </si>
  <si>
    <t>INE113A01013</t>
  </si>
  <si>
    <t>Hindalco Industries Ltd.</t>
  </si>
  <si>
    <t>INE038A01020</t>
  </si>
  <si>
    <t>Chambal Fertilizers &amp; Chemicals Ltd.</t>
  </si>
  <si>
    <t>INE085A01013</t>
  </si>
  <si>
    <t>Navin Fluorine International Ltd.</t>
  </si>
  <si>
    <t>INE048G01026</t>
  </si>
  <si>
    <t>Dabur India Ltd.</t>
  </si>
  <si>
    <t>INE016A01026</t>
  </si>
  <si>
    <t>Dr. Lal Path Labs Ltd.</t>
  </si>
  <si>
    <t>INE600L01024</t>
  </si>
  <si>
    <t>PVR Inox Ltd.</t>
  </si>
  <si>
    <t>INE191H01014</t>
  </si>
  <si>
    <t>Entertainment</t>
  </si>
  <si>
    <t>JK Cement Ltd.</t>
  </si>
  <si>
    <t>INE823G01014</t>
  </si>
  <si>
    <t>Adani Ports &amp; Special Economic Zone Ltd.</t>
  </si>
  <si>
    <t>INE742F01042</t>
  </si>
  <si>
    <t>Sun TV Network Ltd.</t>
  </si>
  <si>
    <t>INE424H01027</t>
  </si>
  <si>
    <t>Havells India Ltd.</t>
  </si>
  <si>
    <t>INE176B01034</t>
  </si>
  <si>
    <t>Godrej Consumer Products Ltd.</t>
  </si>
  <si>
    <t>INE102D01028</t>
  </si>
  <si>
    <t>Can Fin Homes Ltd.</t>
  </si>
  <si>
    <t>INE477A01020</t>
  </si>
  <si>
    <t>SRF Ltd.</t>
  </si>
  <si>
    <t>INE647A01010</t>
  </si>
  <si>
    <t>Deepak Nitrite Ltd.</t>
  </si>
  <si>
    <t>INE288B01029</t>
  </si>
  <si>
    <t>The Ramco Cements Ltd.</t>
  </si>
  <si>
    <t>INE331A01037</t>
  </si>
  <si>
    <t>Dalmia Bharat Ltd.</t>
  </si>
  <si>
    <t>INE00R701025</t>
  </si>
  <si>
    <t>Max Financial Services Ltd.</t>
  </si>
  <si>
    <t>INE180A01020</t>
  </si>
  <si>
    <t>Syngene International Ltd.</t>
  </si>
  <si>
    <t>INE398R01022</t>
  </si>
  <si>
    <t>Escorts Kubota Ltd.</t>
  </si>
  <si>
    <t>INE042A01014</t>
  </si>
  <si>
    <t>SBI Cards &amp; Payment Services Ltd.</t>
  </si>
  <si>
    <t>INE018E01016</t>
  </si>
  <si>
    <t>Balrampur Chini Mills Ltd.</t>
  </si>
  <si>
    <t>INE119A01028</t>
  </si>
  <si>
    <t>Info Edge (India) Ltd.</t>
  </si>
  <si>
    <t>INE663F01024</t>
  </si>
  <si>
    <t>Eicher Motors Ltd.</t>
  </si>
  <si>
    <t>INE066A01021</t>
  </si>
  <si>
    <t>P I INDUSTRIES LIMITED</t>
  </si>
  <si>
    <t>INE603J01030</t>
  </si>
  <si>
    <t>Pidilite Industries Ltd.</t>
  </si>
  <si>
    <t>INE318A01026</t>
  </si>
  <si>
    <t>HCL Technologies Ltd.</t>
  </si>
  <si>
    <t>INE860A01027</t>
  </si>
  <si>
    <t>Godrej Properties Ltd.</t>
  </si>
  <si>
    <t>INE484J01027</t>
  </si>
  <si>
    <t>Coforge Ltd.</t>
  </si>
  <si>
    <t>INE591G01017</t>
  </si>
  <si>
    <t>City Union Bank Ltd.</t>
  </si>
  <si>
    <t>INE491A01021</t>
  </si>
  <si>
    <t>Asian Paints Ltd.</t>
  </si>
  <si>
    <t>INE021A01026</t>
  </si>
  <si>
    <t>Metropolis Healthcare Ltd.</t>
  </si>
  <si>
    <t>INE112L01020</t>
  </si>
  <si>
    <t>Derivatives</t>
  </si>
  <si>
    <t>(a) Index/Stock Future</t>
  </si>
  <si>
    <t>Metropolis Healthcare Ltd.25/07/2024</t>
  </si>
  <si>
    <t>Kotak Mahindra Bank Ltd.29/08/2024</t>
  </si>
  <si>
    <t>Dr. Reddy's Laboratories Ltd.25/07/2024</t>
  </si>
  <si>
    <t>Coal India Ltd.29/08/2024</t>
  </si>
  <si>
    <t>NTPC Ltd.29/08/2024</t>
  </si>
  <si>
    <t>Oil &amp; Natural Gas Corporation Ltd.29/08/2024</t>
  </si>
  <si>
    <t>Asian Paints Ltd.25/07/2024</t>
  </si>
  <si>
    <t>City Union Bank Ltd.25/07/2024</t>
  </si>
  <si>
    <t>Coforge Ltd.25/07/2024</t>
  </si>
  <si>
    <t>Godrej Properties Ltd.25/07/2024</t>
  </si>
  <si>
    <t>HCL Technologies Ltd.25/07/2024</t>
  </si>
  <si>
    <t>Pidilite Industries Ltd.25/07/2024</t>
  </si>
  <si>
    <t>P I INDUSTRIES LIMITED25/07/2024</t>
  </si>
  <si>
    <t>Eicher Motors Ltd.25/07/2024</t>
  </si>
  <si>
    <t>Info Edge (India) Ltd.25/07/2024</t>
  </si>
  <si>
    <t>Balrampur Chini Mills Ltd.25/07/2024</t>
  </si>
  <si>
    <t>Tata Consumer Products Ltd.25/07/2024</t>
  </si>
  <si>
    <t>Lupin Ltd.25/07/2024</t>
  </si>
  <si>
    <t>Power Finance Corporation Ltd.29/08/2024</t>
  </si>
  <si>
    <t>SBI Cards &amp; Payment Services Ltd.25/07/2024</t>
  </si>
  <si>
    <t>Cummins India Ltd.25/07/2024</t>
  </si>
  <si>
    <t>Escorts Kubota Ltd.25/07/2024</t>
  </si>
  <si>
    <t>Syngene International Ltd.25/07/2024</t>
  </si>
  <si>
    <t>Max Financial Services Ltd.25/07/2024</t>
  </si>
  <si>
    <t>Dalmia Bharat Ltd.25/07/2024</t>
  </si>
  <si>
    <t>The Ramco Cements Ltd.25/07/2024</t>
  </si>
  <si>
    <t>Deepak Nitrite Ltd.25/07/2024</t>
  </si>
  <si>
    <t>SRF Ltd.25/07/2024</t>
  </si>
  <si>
    <t>Colgate Palmolive (India) Ltd.25/07/2024</t>
  </si>
  <si>
    <t>Can Fin Homes Ltd.25/07/2024</t>
  </si>
  <si>
    <t>Godrej Consumer Products Ltd.25/07/2024</t>
  </si>
  <si>
    <t>Havells India Ltd.25/07/2024</t>
  </si>
  <si>
    <t>Sun TV Network Ltd.25/07/2024</t>
  </si>
  <si>
    <t>Adani Ports &amp; Special Economic Zone Ltd.25/07/2024</t>
  </si>
  <si>
    <t>JK Cement Ltd.25/07/2024</t>
  </si>
  <si>
    <t>PVR Inox Ltd.25/07/2024</t>
  </si>
  <si>
    <t>Dr. Lal Path Labs Ltd.25/07/2024</t>
  </si>
  <si>
    <t>Siemens Ltd.25/07/2024</t>
  </si>
  <si>
    <t>Dabur India Ltd.25/07/2024</t>
  </si>
  <si>
    <t>Navin Fluorine International Ltd.25/07/2024</t>
  </si>
  <si>
    <t>Chambal Fertilizers &amp; Chemicals Ltd.25/07/2024</t>
  </si>
  <si>
    <t>Hindalco Industries Ltd.25/07/2024</t>
  </si>
  <si>
    <t>Gujarat Narmada Valley Fert &amp; Chem Ltd.25/07/2024</t>
  </si>
  <si>
    <t>IPCA Laboratories Ltd.25/07/2024</t>
  </si>
  <si>
    <t>Cholamandalam Investment &amp; Finance Company Ltd.25/07/2024</t>
  </si>
  <si>
    <t>Glenmark Pharmaceuticals Ltd.25/07/2024</t>
  </si>
  <si>
    <t>Indraprastha Gas Ltd.25/07/2024</t>
  </si>
  <si>
    <t>UPL Ltd.25/07/2024</t>
  </si>
  <si>
    <t>United Breweries Ltd.25/07/2024</t>
  </si>
  <si>
    <t>ABB India Ltd.25/07/2024</t>
  </si>
  <si>
    <t>Shree Cement Ltd.25/07/2024</t>
  </si>
  <si>
    <t>Tata Chemicals Ltd.25/07/2024</t>
  </si>
  <si>
    <t>Divi's Laboratories Ltd.25/07/2024</t>
  </si>
  <si>
    <t>Abbott India Ltd.25/07/2024</t>
  </si>
  <si>
    <t>Indian Oil Corporation Ltd.25/07/2024</t>
  </si>
  <si>
    <t>Ambuja Cements Ltd.25/07/2024</t>
  </si>
  <si>
    <t>Mahindra &amp; Mahindra Ltd.25/07/2024</t>
  </si>
  <si>
    <t>Petronet LNG Ltd.25/07/2024</t>
  </si>
  <si>
    <t>LTIMindtree Ltd.25/07/2024</t>
  </si>
  <si>
    <t>ICICI Lombard General Insurance Co. Ltd.25/07/2024</t>
  </si>
  <si>
    <t>IDFC First Bank Ltd.25/07/2024</t>
  </si>
  <si>
    <t>Infosys Ltd.25/07/2024</t>
  </si>
  <si>
    <t>ICICI Prudential Life Insurance Co Ltd.25/07/2024</t>
  </si>
  <si>
    <t>Container Corporation Of India Ltd.25/07/2024</t>
  </si>
  <si>
    <t>Tech Mahindra Ltd.25/07/2024</t>
  </si>
  <si>
    <t>Piramal Enterprises Ltd.25/07/2024</t>
  </si>
  <si>
    <t>Hindustan Copper Ltd.25/07/2024</t>
  </si>
  <si>
    <t>Exide Industries Ltd.25/07/2024</t>
  </si>
  <si>
    <t>Jindal Steel &amp; Power Ltd.25/07/2024</t>
  </si>
  <si>
    <t>GAIL (India) Ltd.25/07/2024</t>
  </si>
  <si>
    <t>Birlasoft Ltd.25/07/2024</t>
  </si>
  <si>
    <t>Marico Ltd.25/07/2024</t>
  </si>
  <si>
    <t>Persistent Systems Ltd.25/07/2024</t>
  </si>
  <si>
    <t>Apollo Hospitals Enterprise Ltd.25/07/2024</t>
  </si>
  <si>
    <t>DLF Ltd.29/08/2024</t>
  </si>
  <si>
    <t>United Spirits Ltd.25/07/2024</t>
  </si>
  <si>
    <t>Bajaj Finserv Ltd.25/07/2024</t>
  </si>
  <si>
    <t>HDFC Asset Management Company Ltd.25/07/2024</t>
  </si>
  <si>
    <t>Balkrishna Industries Ltd.25/07/2024</t>
  </si>
  <si>
    <t>Power Grid Corporation of India Ltd.25/07/2024</t>
  </si>
  <si>
    <t>Multi Commodity Exchange Of India Ltd.25/07/2024</t>
  </si>
  <si>
    <t>Crompton Greaves Cons Electrical Ltd.25/07/2024</t>
  </si>
  <si>
    <t>Bharat Forge Ltd.25/07/2024</t>
  </si>
  <si>
    <t>JSW Steel Ltd.25/07/2024</t>
  </si>
  <si>
    <t>ACC Ltd.25/07/2024</t>
  </si>
  <si>
    <t>Aditya Birla Fashion and Retail Ltd.25/07/2024</t>
  </si>
  <si>
    <t>ICICI Bank Ltd.25/07/2024</t>
  </si>
  <si>
    <t>Tata Communications Ltd.25/07/2024</t>
  </si>
  <si>
    <t>Aarti Industries Ltd.25/07/2024</t>
  </si>
  <si>
    <t>Nestle India Ltd.25/07/2024</t>
  </si>
  <si>
    <t>Alkem Laboratories Ltd.25/07/2024</t>
  </si>
  <si>
    <t>Berger Paints (I) Ltd.25/07/2024</t>
  </si>
  <si>
    <t>Shriram Finance Ltd.25/07/2024</t>
  </si>
  <si>
    <t>MRF Ltd.25/07/2024</t>
  </si>
  <si>
    <t>Tata Steel Ltd.25/07/2024</t>
  </si>
  <si>
    <t>Aditya Birla Capital Ltd.25/07/2024</t>
  </si>
  <si>
    <t>HDFC Life Insurance Company Ltd.25/07/2024</t>
  </si>
  <si>
    <t>Hindustan Petroleum Corporation Ltd.25/07/2024</t>
  </si>
  <si>
    <t>Bata India Ltd.25/07/2024</t>
  </si>
  <si>
    <t>Bandhan Bank Ltd.25/07/2024</t>
  </si>
  <si>
    <t>Trent Ltd.25/07/2024</t>
  </si>
  <si>
    <t>Laurus Labs Ltd.25/07/2024</t>
  </si>
  <si>
    <t>Mphasis Ltd.25/07/2024</t>
  </si>
  <si>
    <t>Bajaj Auto Ltd.25/07/2024</t>
  </si>
  <si>
    <t>SBI Life Insurance Company Ltd.25/07/2024</t>
  </si>
  <si>
    <t>Britannia Industries Ltd.25/07/2024</t>
  </si>
  <si>
    <t>Tata Consultancy Services Ltd.25/07/2024</t>
  </si>
  <si>
    <t>Atul Ltd.25/07/2024</t>
  </si>
  <si>
    <t>L &amp; T Finance Ltd.25/07/2024</t>
  </si>
  <si>
    <t>Manappuram Finance Ltd.25/07/2024</t>
  </si>
  <si>
    <t>IndusInd Bank Ltd.25/07/2024</t>
  </si>
  <si>
    <t>Hindustan Unilever Ltd.25/07/2024</t>
  </si>
  <si>
    <t>Ashok Leyland Ltd.25/07/2024</t>
  </si>
  <si>
    <t>Muthoot Finance Ltd.25/07/2024</t>
  </si>
  <si>
    <t>Bharat Petroleum Corporation Ltd.25/07/2024</t>
  </si>
  <si>
    <t>Aurobindo Pharma Ltd.25/07/2024</t>
  </si>
  <si>
    <t>Indian Energy Exchange Ltd.25/07/2024</t>
  </si>
  <si>
    <t>Titan Company Ltd.25/07/2024</t>
  </si>
  <si>
    <t>RBL Bank Ltd.25/07/2024</t>
  </si>
  <si>
    <t>Cipla Ltd.25/07/2024</t>
  </si>
  <si>
    <t>Zydus Lifesciences Ltd.25/07/2024</t>
  </si>
  <si>
    <t>Biocon Ltd.25/07/2024</t>
  </si>
  <si>
    <t>Wipro Ltd.25/07/2024</t>
  </si>
  <si>
    <t>Bharat Electronics Ltd.25/07/2024</t>
  </si>
  <si>
    <t>Oracle Financial Services Software Ltd.25/07/2024</t>
  </si>
  <si>
    <t>The Federal Bank Ltd.25/07/2024</t>
  </si>
  <si>
    <t>NMDC Ltd.25/07/2024</t>
  </si>
  <si>
    <t>Oberoi Realty Ltd.25/07/2024</t>
  </si>
  <si>
    <t>Bharat Heavy Electricals Ltd.25/07/2024</t>
  </si>
  <si>
    <t>Indian Railway Catering &amp;Tou. Corp. Ltd.25/07/2024</t>
  </si>
  <si>
    <t>Maruti Suzuki India Ltd.25/07/2024</t>
  </si>
  <si>
    <t>GMR Airports Infrastructure Ltd.25/07/2024</t>
  </si>
  <si>
    <t>Hero MotoCorp Ltd.25/07/2024</t>
  </si>
  <si>
    <t>Axis Bank Ltd.25/07/2024</t>
  </si>
  <si>
    <t>Canara Bank25/07/2024</t>
  </si>
  <si>
    <t>Kotak Mahindra Bank Ltd.25/07/2024</t>
  </si>
  <si>
    <t>TVS Motor Company Ltd.25/07/2024</t>
  </si>
  <si>
    <t>Dixon Technologies (India) Ltd.25/07/2024</t>
  </si>
  <si>
    <t>NTPC Ltd.25/07/2024</t>
  </si>
  <si>
    <t>National Aluminium Company Ltd.25/07/2024</t>
  </si>
  <si>
    <t>IDFC Ltd.25/07/2024</t>
  </si>
  <si>
    <t>DLF Ltd.25/07/2024</t>
  </si>
  <si>
    <t>Bajaj Finance Ltd.25/07/2024</t>
  </si>
  <si>
    <t>LIC Housing Finance Ltd.25/07/2024</t>
  </si>
  <si>
    <t>Bharti Airtel Ltd.25/07/2024</t>
  </si>
  <si>
    <t>Punjab National Bank25/07/2024</t>
  </si>
  <si>
    <t>Apollo Tyres Ltd.25/07/2024</t>
  </si>
  <si>
    <t>Larsen &amp; Toubro Ltd.25/07/2024</t>
  </si>
  <si>
    <t>Tata Power Company Ltd.25/07/2024</t>
  </si>
  <si>
    <t>State Bank of India25/07/2024</t>
  </si>
  <si>
    <t>Power Finance Corporation Ltd.25/07/2024</t>
  </si>
  <si>
    <t>ITC Ltd.25/07/2024</t>
  </si>
  <si>
    <t>InterGlobe Aviation Ltd.25/07/2024</t>
  </si>
  <si>
    <t>Oil &amp; Natural Gas Corporation Ltd.25/07/2024</t>
  </si>
  <si>
    <t>Sun Pharmaceutical Industries Ltd.25/07/2024</t>
  </si>
  <si>
    <t>Polycab India Ltd.25/07/2024</t>
  </si>
  <si>
    <t>REC Ltd.25/07/2024</t>
  </si>
  <si>
    <t>Tata Motors Ltd.25/07/2024</t>
  </si>
  <si>
    <t>Voltas Ltd.25/07/2024</t>
  </si>
  <si>
    <t>Steel Authority of India Ltd.25/07/2024</t>
  </si>
  <si>
    <t>Vedanta Ltd.25/07/2024</t>
  </si>
  <si>
    <t>Coal India Ltd.25/07/2024</t>
  </si>
  <si>
    <t>Reliance Industries Ltd.25/07/2024</t>
  </si>
  <si>
    <t>Bank of Baroda25/07/2024</t>
  </si>
  <si>
    <t>Hindustan Aeronautics Ltd.25/07/2024</t>
  </si>
  <si>
    <t>Adani Enterprises Ltd.25/07/2024</t>
  </si>
  <si>
    <t>Indus Towers Ltd.25/07/2024</t>
  </si>
  <si>
    <t>Vodafone Idea Ltd.25/07/2024</t>
  </si>
  <si>
    <t>HDFC Bank Ltd.25/07/2024</t>
  </si>
  <si>
    <t>7.72% GOVT OF INDIA RED 25-05-2025</t>
  </si>
  <si>
    <t>IN0020150036</t>
  </si>
  <si>
    <t>5.15% GOVT OF INDIA RED  09-11-2025</t>
  </si>
  <si>
    <t>IN0020200278</t>
  </si>
  <si>
    <t>364 DAYS TBILL RED 14-11-2024</t>
  </si>
  <si>
    <t>IN002023Z356</t>
  </si>
  <si>
    <t>364 DAYS TBILL RED 28-11-2024</t>
  </si>
  <si>
    <t>IN002023Z372</t>
  </si>
  <si>
    <t>364 DAYS TBILL RED 08-05-2025</t>
  </si>
  <si>
    <t>IN002024Z065</t>
  </si>
  <si>
    <t>364 DAYS TBILL RED 10-10-2024</t>
  </si>
  <si>
    <t>IN002023Z307</t>
  </si>
  <si>
    <t>364 DAYS TBILL RED 16-01-2025</t>
  </si>
  <si>
    <t>IN002023Z448</t>
  </si>
  <si>
    <t>364 DAYS TBILL RED 03-10-2024</t>
  </si>
  <si>
    <t>IN002023Z299</t>
  </si>
  <si>
    <t>NABARD CD RED 14-02-2025#**</t>
  </si>
  <si>
    <t>INE261F16801</t>
  </si>
  <si>
    <t>HDFC BANK CD RED 06-12-2024#**</t>
  </si>
  <si>
    <t>INE040A16EH3</t>
  </si>
  <si>
    <t>CANARA BANK CD RED 06-12-2024#**</t>
  </si>
  <si>
    <t>INE476A16YT2</t>
  </si>
  <si>
    <t>SIDBI CD RED 11-12-2024#**</t>
  </si>
  <si>
    <t>INE556F16AM5</t>
  </si>
  <si>
    <t>CANARA BANK CD RED 22-01-2025#**</t>
  </si>
  <si>
    <t>INE476A16XK3</t>
  </si>
  <si>
    <t>SIDBI CD RED 07-02-2025#**</t>
  </si>
  <si>
    <t>INE556F16AQ6</t>
  </si>
  <si>
    <t>NABARD CD RED 12-02-2025#**</t>
  </si>
  <si>
    <t>INE261F16793</t>
  </si>
  <si>
    <t>KOTAK MAHINDRA BANK CD RED 03-01-2025#**</t>
  </si>
  <si>
    <t>INE237A162V1</t>
  </si>
  <si>
    <t>NETWORK 18 MED&amp;INV CP RED 26-09-2024**</t>
  </si>
  <si>
    <t>INE870H14TA6</t>
  </si>
  <si>
    <t>ICICI SECURITIES CP RED 23-01-2025**</t>
  </si>
  <si>
    <t>INE763G14SK6</t>
  </si>
  <si>
    <t>BAJAJ FINANCE LTD CP RED 29-08-2024**</t>
  </si>
  <si>
    <t>INE296A14VO6</t>
  </si>
  <si>
    <t>EDELWEISS LIQUID FUND - DIRECT PL -GR</t>
  </si>
  <si>
    <t>INF754K01GM4</t>
  </si>
  <si>
    <t>Net Receivables/(Payables) include Net Current Assets as well as the Mark to Market on derivative trades.</t>
  </si>
  <si>
    <t>Edelweiss Arbitrage Fund</t>
  </si>
  <si>
    <t>PORTFOLIO STATEMENT OF EDELWEISS BALANCED ADVANTAGE FUND AS ON JUNE 30, 2024</t>
  </si>
  <si>
    <t>(An open ended dynamic asset allocation fund)</t>
  </si>
  <si>
    <t>IN9155A01020</t>
  </si>
  <si>
    <t>Brigade Enterprises Ltd.</t>
  </si>
  <si>
    <t>INE791I01019</t>
  </si>
  <si>
    <t>The Indian Hotels Company Ltd.</t>
  </si>
  <si>
    <t>INE053A01029</t>
  </si>
  <si>
    <t>Zomato Ltd.</t>
  </si>
  <si>
    <t>INE758T01015</t>
  </si>
  <si>
    <t>R R Kabel Ltd.</t>
  </si>
  <si>
    <t>INE777K01022</t>
  </si>
  <si>
    <t>Cholamandalam Financial Holdings Ltd.</t>
  </si>
  <si>
    <t>INE149A01033</t>
  </si>
  <si>
    <t>Indian Bank</t>
  </si>
  <si>
    <t>INE562A01011</t>
  </si>
  <si>
    <t>JSW Infrastructure Ltd.</t>
  </si>
  <si>
    <t>INE880J01026</t>
  </si>
  <si>
    <t>Avenue Supermarts Ltd.</t>
  </si>
  <si>
    <t>INE192R01011</t>
  </si>
  <si>
    <t>The Phoenix Mills Ltd.</t>
  </si>
  <si>
    <t>INE211B01039</t>
  </si>
  <si>
    <t>PB Fintech Ltd.</t>
  </si>
  <si>
    <t>INE417T01026</t>
  </si>
  <si>
    <t>Financial Technology (Fintech)</t>
  </si>
  <si>
    <t>Prestige Estates Projects Ltd.</t>
  </si>
  <si>
    <t>INE811K01011</t>
  </si>
  <si>
    <t>KPIT Technologies Ltd.</t>
  </si>
  <si>
    <t>INE04I401011</t>
  </si>
  <si>
    <t>Supreme Industries Ltd.</t>
  </si>
  <si>
    <t>INE195A01028</t>
  </si>
  <si>
    <t>GlaxoSmithKline Pharmaceuticals Ltd.</t>
  </si>
  <si>
    <t>INE159A01016</t>
  </si>
  <si>
    <t>BSE Ltd.</t>
  </si>
  <si>
    <t>INE118H01025</t>
  </si>
  <si>
    <t>Sundaram Finance Ltd.</t>
  </si>
  <si>
    <t>INE660A01013</t>
  </si>
  <si>
    <t>Tata Elxsi Ltd.</t>
  </si>
  <si>
    <t>INE670A01012</t>
  </si>
  <si>
    <t>Creditaccess Grameen Ltd.</t>
  </si>
  <si>
    <t>INE741K01010</t>
  </si>
  <si>
    <t>Craftsman Automation Ltd.</t>
  </si>
  <si>
    <t>INE00LO01017</t>
  </si>
  <si>
    <t>Page Industries Ltd.</t>
  </si>
  <si>
    <t>INE761H01022</t>
  </si>
  <si>
    <t>Textiles &amp; Apparels</t>
  </si>
  <si>
    <t>BROOKFIELD INDIA REAL ESTATE TRUST</t>
  </si>
  <si>
    <t>INE0FDU25010</t>
  </si>
  <si>
    <t>Torrent Power Ltd.</t>
  </si>
  <si>
    <t>INE813H01021</t>
  </si>
  <si>
    <t>Sharda Motor Industries Ltd.</t>
  </si>
  <si>
    <t>INE597I01028</t>
  </si>
  <si>
    <t>Aster DM Healthcare Ltd.</t>
  </si>
  <si>
    <t>INE914M01019</t>
  </si>
  <si>
    <t>Kesoram Industries Ltd.</t>
  </si>
  <si>
    <t>INE087A01019</t>
  </si>
  <si>
    <t>(c) Investment - CCD</t>
  </si>
  <si>
    <t>7.5% CHOLAMANDALM INV &amp; FIN CCD 30-09-26**</t>
  </si>
  <si>
    <t>INE121A08PJ0</t>
  </si>
  <si>
    <t>Page Industries Ltd.25/07/2024</t>
  </si>
  <si>
    <t>NIFTY 25-Jul-2024</t>
  </si>
  <si>
    <t>INDEX FUTURES</t>
  </si>
  <si>
    <t>(B)Index / Stock Option</t>
  </si>
  <si>
    <t>PUT NIFTY 25-Jul-2024 25000</t>
  </si>
  <si>
    <t>INDEX OPTIONS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</si>
  <si>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</si>
  <si>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</si>
  <si>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</si>
  <si>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</si>
  <si>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</si>
  <si>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</si>
  <si>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</si>
  <si>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</si>
  <si>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</si>
  <si>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</si>
  <si>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</si>
  <si>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</si>
  <si>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</si>
  <si>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</si>
  <si>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</si>
  <si>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</si>
  <si>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- Quarterly IDCW</t>
  </si>
  <si>
    <t>Direct Plan – Monthly IDCW</t>
  </si>
  <si>
    <t>Regular Plan - Monthly IDCW</t>
  </si>
  <si>
    <t>Regular Plan - Quarterly IDCW</t>
  </si>
  <si>
    <t>Edelweiss Balanced Advantage Fund</t>
  </si>
  <si>
    <t>PORTFOLIO STATEMENT OF EDELWEISS LARGE CAP FUND AS ON JUNE 30, 2024</t>
  </si>
  <si>
    <t>(An open ended equity scheme predominantly investing in large cap stocks)</t>
  </si>
  <si>
    <t>Jyoti CNC Automation Ltd.</t>
  </si>
  <si>
    <t>INE980O01024</t>
  </si>
  <si>
    <t>Industrial Manufacturing</t>
  </si>
  <si>
    <t>Samvardhana Motherson International Ltd.</t>
  </si>
  <si>
    <t>INE775A01035</t>
  </si>
  <si>
    <t>UNO Minda Ltd.</t>
  </si>
  <si>
    <t>INE405E01023</t>
  </si>
  <si>
    <t>Central Depository Services (I) Ltd.</t>
  </si>
  <si>
    <t>INE736A01011</t>
  </si>
  <si>
    <t>Mankind Pharma Ltd.</t>
  </si>
  <si>
    <t>INE634S01028</t>
  </si>
  <si>
    <t>Bharti Hexacom Ltd.</t>
  </si>
  <si>
    <t>INE343G01021</t>
  </si>
  <si>
    <t>Indegene Ltd.</t>
  </si>
  <si>
    <t>INE065X01017</t>
  </si>
  <si>
    <t>BANKNIFTY 31-Jul-2024</t>
  </si>
  <si>
    <t>Bosch Ltd.25/07/2024</t>
  </si>
  <si>
    <t>182 DAYS TBILL RED 22-08-2024</t>
  </si>
  <si>
    <t>IN002023Y490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</si>
  <si>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</si>
  <si>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</si>
  <si>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</si>
  <si>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</si>
  <si>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</si>
  <si>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JUNE 30, 2024</t>
  </si>
  <si>
    <t>(An open ended dynamic equity scheme investing across large cap, mid cap, small cap stocks)</t>
  </si>
  <si>
    <t>JSW Energy Ltd.</t>
  </si>
  <si>
    <t>INE121E01018</t>
  </si>
  <si>
    <t>KEI Industries Ltd.</t>
  </si>
  <si>
    <t>INE878B01027</t>
  </si>
  <si>
    <t>Titagarh Rail Systems Ltd.</t>
  </si>
  <si>
    <t>INE615H01020</t>
  </si>
  <si>
    <t>Mazagon Dock Shipbuilders Ltd.</t>
  </si>
  <si>
    <t>INE249Z01012</t>
  </si>
  <si>
    <t>Bikaji Foods International Ltd.</t>
  </si>
  <si>
    <t>INE00E101023</t>
  </si>
  <si>
    <t>Bharat Dynamics Ltd.</t>
  </si>
  <si>
    <t>INE171Z01026</t>
  </si>
  <si>
    <t>Home First Finance Company India Ltd.</t>
  </si>
  <si>
    <t>INE481N01025</t>
  </si>
  <si>
    <t>Radico Khaitan Ltd.</t>
  </si>
  <si>
    <t>INE944F01028</t>
  </si>
  <si>
    <t>Kajaria Ceramics Ltd.</t>
  </si>
  <si>
    <t>INE217B01036</t>
  </si>
  <si>
    <t>CG Power and Industrial Solutions Ltd.</t>
  </si>
  <si>
    <t>INE067A01029</t>
  </si>
  <si>
    <t>Karur Vysya Bank Ltd.</t>
  </si>
  <si>
    <t>INE036D01028</t>
  </si>
  <si>
    <t>APL Apollo Tubes Ltd.</t>
  </si>
  <si>
    <t>INE702C01027</t>
  </si>
  <si>
    <t>Endurance Technologies Ltd.</t>
  </si>
  <si>
    <t>INE913H01037</t>
  </si>
  <si>
    <t>Power Mech Projects Ltd.</t>
  </si>
  <si>
    <t>INE211R01019</t>
  </si>
  <si>
    <t>JB Chemicals &amp; Pharmaceuticals Ltd.</t>
  </si>
  <si>
    <t>INE572A01036</t>
  </si>
  <si>
    <t>Zensar Technologies Ltd.</t>
  </si>
  <si>
    <t>INE520A01027</t>
  </si>
  <si>
    <t>Edelweiss Flexi Cap Fund</t>
  </si>
  <si>
    <t>PORTFOLIO STATEMENT OF EDELWEISS ELSS TAX SAVER FUND AS ON JUNE 30, 2024</t>
  </si>
  <si>
    <t>(An open ended equity linked saving scheme with a statutory lock in of 3 years and tax benefit)</t>
  </si>
  <si>
    <t>India Shelter Finance Corporation Ltd.</t>
  </si>
  <si>
    <t>INE922K01024</t>
  </si>
  <si>
    <t>Concord Biotech Ltd.</t>
  </si>
  <si>
    <t>INE338H01029</t>
  </si>
  <si>
    <t>Astral Ltd.</t>
  </si>
  <si>
    <t>INE006I01046</t>
  </si>
  <si>
    <t>KEC International Ltd.</t>
  </si>
  <si>
    <t>INE389H01022</t>
  </si>
  <si>
    <t>Jio Financial Services Ltd.</t>
  </si>
  <si>
    <t>INE758E01017</t>
  </si>
  <si>
    <t>Mahindra &amp; Mahindra Financial Services Ltd</t>
  </si>
  <si>
    <t>INE774D01024</t>
  </si>
  <si>
    <t>Spandana Sphoorty Financial Ltd.</t>
  </si>
  <si>
    <t>INE572J01011</t>
  </si>
  <si>
    <t>Union Bank of India</t>
  </si>
  <si>
    <t>INE692A01016</t>
  </si>
  <si>
    <t>Kaynes Technology India Ltd.</t>
  </si>
  <si>
    <t>INE918Z01012</t>
  </si>
  <si>
    <t>Equitas Small Finance Bank Ltd.</t>
  </si>
  <si>
    <t>INE063P01018</t>
  </si>
  <si>
    <t>Max Healthcare Institute Ltd.</t>
  </si>
  <si>
    <t>INE027H01010</t>
  </si>
  <si>
    <t>Oil India Ltd.</t>
  </si>
  <si>
    <t>INE274J01014</t>
  </si>
  <si>
    <t>Ajanta Pharma Ltd.</t>
  </si>
  <si>
    <t>INE031B01049</t>
  </si>
  <si>
    <t>Transformers And Rectifiers (India) Ltd.</t>
  </si>
  <si>
    <t>INE763I01026</t>
  </si>
  <si>
    <t>TBO Tek Ltd.</t>
  </si>
  <si>
    <t>INE673O01025</t>
  </si>
  <si>
    <t>Edelweiss ELSS Tax saver Fund</t>
  </si>
  <si>
    <t>PORTFOLIO STATEMENT OF EDELWEISS LARGE &amp; MID CAP FUND AS ON JUNE 30, 2024</t>
  </si>
  <si>
    <t>(An open ended equity scheme investing in both large cap and mid cap stocks)</t>
  </si>
  <si>
    <t>Jubilant Foodworks Ltd.</t>
  </si>
  <si>
    <t>INE797F01020</t>
  </si>
  <si>
    <t>Grindwell Norton Ltd.</t>
  </si>
  <si>
    <t>INE536A01023</t>
  </si>
  <si>
    <t>Sona BLW Precision Forgings Ltd.</t>
  </si>
  <si>
    <t>INE073K01018</t>
  </si>
  <si>
    <t>Century Plyboards (India) Ltd.</t>
  </si>
  <si>
    <t>INE348B01021</t>
  </si>
  <si>
    <t>Fortis Healthcare Ltd.</t>
  </si>
  <si>
    <t>INE061F01013</t>
  </si>
  <si>
    <t>Amber Enterprises India Ltd.</t>
  </si>
  <si>
    <t>INE371P01015</t>
  </si>
  <si>
    <t>Metro Brands Ltd.</t>
  </si>
  <si>
    <t>INE317I01021</t>
  </si>
  <si>
    <t>Triveni Turbine Ltd.</t>
  </si>
  <si>
    <t>INE152M01016</t>
  </si>
  <si>
    <t>GMM Pfaudler Ltd.</t>
  </si>
  <si>
    <t>INE541A01023</t>
  </si>
  <si>
    <t>Tata Technologies Ltd.</t>
  </si>
  <si>
    <t>INE142M01025</t>
  </si>
  <si>
    <t>IT - Services</t>
  </si>
  <si>
    <t>Edelweiss Large and Mid Cap Fund</t>
  </si>
  <si>
    <t>PORTFOLIO STATEMENT OF EDELWEISS SMALL CAP FUND AS ON JUNE 30, 2024</t>
  </si>
  <si>
    <t>(An open ended scheme predominantly investing in small cap stocks)</t>
  </si>
  <si>
    <t>Kirloskar Pneumatic Co.Ltd.</t>
  </si>
  <si>
    <t>INE811A01020</t>
  </si>
  <si>
    <t>Westlife Foodworld Ltd.</t>
  </si>
  <si>
    <t>INE274F01020</t>
  </si>
  <si>
    <t>Jubilant Ingrevia Ltd.</t>
  </si>
  <si>
    <t>INE0BY001018</t>
  </si>
  <si>
    <t>Ahluwalia Contracts (India) Ltd.</t>
  </si>
  <si>
    <t>INE758C01029</t>
  </si>
  <si>
    <t>Dodla Dairy Ltd.</t>
  </si>
  <si>
    <t>INE021O01019</t>
  </si>
  <si>
    <t>Tejas Networks Ltd.</t>
  </si>
  <si>
    <t>INE010J01012</t>
  </si>
  <si>
    <t>Telecom - Equipment &amp; Accessories</t>
  </si>
  <si>
    <t>Teamlease Services Ltd.</t>
  </si>
  <si>
    <t>INE985S01024</t>
  </si>
  <si>
    <t>Commercial Services &amp; Supplies</t>
  </si>
  <si>
    <t>Krishna Inst of Medical Sciences Ltd.</t>
  </si>
  <si>
    <t>INE967H01017</t>
  </si>
  <si>
    <t>Arvind Fashions Ltd.</t>
  </si>
  <si>
    <t>INE955V01021</t>
  </si>
  <si>
    <t>Emami Ltd.</t>
  </si>
  <si>
    <t>INE548C01032</t>
  </si>
  <si>
    <t>PNC Infratech Ltd.</t>
  </si>
  <si>
    <t>INE195J01029</t>
  </si>
  <si>
    <t>Voltamp Transformers Ltd.</t>
  </si>
  <si>
    <t>INE540H01012</t>
  </si>
  <si>
    <t>Ratnamani Metals &amp; Tubes Ltd.</t>
  </si>
  <si>
    <t>INE703B01027</t>
  </si>
  <si>
    <t>V-Mart Retail Ltd.</t>
  </si>
  <si>
    <t>INE665J01013</t>
  </si>
  <si>
    <t>Minda Corporation Ltd.</t>
  </si>
  <si>
    <t>INE842C01021</t>
  </si>
  <si>
    <t>JK Lakshmi Cement Ltd.</t>
  </si>
  <si>
    <t>INE786A01032</t>
  </si>
  <si>
    <t>K.P.R. Mill Ltd.</t>
  </si>
  <si>
    <t>INE930H01031</t>
  </si>
  <si>
    <t>Suven Pharmaceuticals Ltd.</t>
  </si>
  <si>
    <t>INE03QK01018</t>
  </si>
  <si>
    <t>Avalon Technologies Ltd.</t>
  </si>
  <si>
    <t>INE0LCL01028</t>
  </si>
  <si>
    <t>Rategain Travel Technologies Ltd.</t>
  </si>
  <si>
    <t>INE0CLI01024</t>
  </si>
  <si>
    <t>Action Construction Equipment Ltd.</t>
  </si>
  <si>
    <t>INE731H01025</t>
  </si>
  <si>
    <t>RHI Magnesita India Ltd.</t>
  </si>
  <si>
    <t>INE743M01012</t>
  </si>
  <si>
    <t>Mold-Tek Packaging Ltd.</t>
  </si>
  <si>
    <t>INE893J01029</t>
  </si>
  <si>
    <t>Praj Industries Ltd.</t>
  </si>
  <si>
    <t>INE074A01025</t>
  </si>
  <si>
    <t>KNR Constructions Ltd.</t>
  </si>
  <si>
    <t>INE634I01029</t>
  </si>
  <si>
    <t>Garware Technical Fibres Ltd.</t>
  </si>
  <si>
    <t>INE276A01018</t>
  </si>
  <si>
    <t>Rolex Rings Ltd.</t>
  </si>
  <si>
    <t>INE645S01016</t>
  </si>
  <si>
    <t>Cera Sanitaryware Ltd.</t>
  </si>
  <si>
    <t>INE739E01017</t>
  </si>
  <si>
    <t>Carborundum Universal Ltd.</t>
  </si>
  <si>
    <t>INE120A01034</t>
  </si>
  <si>
    <t>Jamna Auto Industries Ltd.</t>
  </si>
  <si>
    <t>INE039C01032</t>
  </si>
  <si>
    <t>CSB Bank Ltd.</t>
  </si>
  <si>
    <t>INE679A01013</t>
  </si>
  <si>
    <t>Mahindra Logistics Ltd.</t>
  </si>
  <si>
    <t>INE766P01016</t>
  </si>
  <si>
    <t>NOCIL Ltd.</t>
  </si>
  <si>
    <t>INE163A01018</t>
  </si>
  <si>
    <t>Gateway Distriparks Ltd.</t>
  </si>
  <si>
    <t>INE079J01017</t>
  </si>
  <si>
    <t>Edelweiss Small Cap Fund</t>
  </si>
  <si>
    <t>PORTFOLIO STATEMENT OF EDELWEISS EQUITY SAVINGS FUND AS ON JUNE 30, 2024</t>
  </si>
  <si>
    <t>(An Open ended scheme investing in equity, arbitrage and debt)</t>
  </si>
  <si>
    <t>Gabriel India Ltd.</t>
  </si>
  <si>
    <t>INE524A01029</t>
  </si>
  <si>
    <t>Stylam Industries Ltd.</t>
  </si>
  <si>
    <t>INE239C01020</t>
  </si>
  <si>
    <t>Procter &amp; Gamble Hygiene&amp;HealthCare Ltd.</t>
  </si>
  <si>
    <t>INE179A01014</t>
  </si>
  <si>
    <t>AWFIS Space Solutions Ltd.</t>
  </si>
  <si>
    <t>INE108V01019</t>
  </si>
  <si>
    <t>CCL Products (India) Ltd.</t>
  </si>
  <si>
    <t>INE421D01022</t>
  </si>
  <si>
    <t>MINDSPACE BUSINESS PARKS REIT</t>
  </si>
  <si>
    <t>INE0CCU25019</t>
  </si>
  <si>
    <t>The Indian Hotels Company Ltd.25/07/2024</t>
  </si>
  <si>
    <t>Edelweiss Equity Savings Fund</t>
  </si>
  <si>
    <t>PORTFOLIO STATEMENT OF EDELWEISS FOCUSED EQUITY FUND AS ON JUNE 30, 2024</t>
  </si>
  <si>
    <t>(An open-ended equity scheme investing in maximum 30 stocks, with focus in multi-cap space)</t>
  </si>
  <si>
    <t>Edelweiss Focused Fund</t>
  </si>
  <si>
    <t>PORTFOLIO STATEMENT OF EDELWEISS NIFTY 100 QUALITY 30 INDEX FND AS ON JUNE 30, 2024</t>
  </si>
  <si>
    <t>(An open ended scheme replicating Nifty 100 Quality 30 Index)</t>
  </si>
  <si>
    <t>Edelweiss NIFTY 100 Quality 30 Index Fund</t>
  </si>
  <si>
    <t>PORTFOLIO STATEMENT OF EDELWEISS NIFTY 50 INDEX FUND AS ON JUNE 30, 2024</t>
  </si>
  <si>
    <t>(An open ended scheme replicating Nifty 50 Index)</t>
  </si>
  <si>
    <t>Edelweiss NIFTY 50 Index Fund</t>
  </si>
  <si>
    <t>PORTFOLIO STATEMENT OF EDELWEISS NIFTY LARGE MID CAP 250 INDEX FUND AS ON JUNE 30, 2024</t>
  </si>
  <si>
    <t>(An Open-ended Equity Scheme replicating Nifty LargeMidcap 250 Index)</t>
  </si>
  <si>
    <t>Suzlon Energy Ltd.</t>
  </si>
  <si>
    <t>INE040H01021</t>
  </si>
  <si>
    <t>Tube Investments Of India Ltd.</t>
  </si>
  <si>
    <t>INE974X01010</t>
  </si>
  <si>
    <t>Yes Bank Ltd.</t>
  </si>
  <si>
    <t>INE528G01035</t>
  </si>
  <si>
    <t>Macrotech Developers Ltd.</t>
  </si>
  <si>
    <t>INE670K01029</t>
  </si>
  <si>
    <t>AU Small Finance Bank Ltd.</t>
  </si>
  <si>
    <t>INE949L01017</t>
  </si>
  <si>
    <t>NHPC Ltd.</t>
  </si>
  <si>
    <t>INE848E01016</t>
  </si>
  <si>
    <t>Jindal Stainless Ltd.</t>
  </si>
  <si>
    <t>INE220G01021</t>
  </si>
  <si>
    <t>Solar Industries India Ltd.</t>
  </si>
  <si>
    <t>INE343H01029</t>
  </si>
  <si>
    <t>FSN E-Commerce Ventures Ltd.</t>
  </si>
  <si>
    <t>INE388Y01029</t>
  </si>
  <si>
    <t>Rail Vikas Nigam Ltd.</t>
  </si>
  <si>
    <t>INE415G01027</t>
  </si>
  <si>
    <t>Thermax Ltd.</t>
  </si>
  <si>
    <t>INE152A01029</t>
  </si>
  <si>
    <t>Schaeffler India Ltd.</t>
  </si>
  <si>
    <t>INE513A01022</t>
  </si>
  <si>
    <t>VARUN BEVERAGES LIMITED</t>
  </si>
  <si>
    <t>INE200M01021</t>
  </si>
  <si>
    <t>Coromandel International Ltd.</t>
  </si>
  <si>
    <t>INE169A01031</t>
  </si>
  <si>
    <t>Linde India Ltd.</t>
  </si>
  <si>
    <t>INE473A01011</t>
  </si>
  <si>
    <t>Delhivery Ltd.</t>
  </si>
  <si>
    <t>INE148O01028</t>
  </si>
  <si>
    <t>Hindustan Zinc Ltd.</t>
  </si>
  <si>
    <t>INE267A01025</t>
  </si>
  <si>
    <t>AIA Engineering Ltd.</t>
  </si>
  <si>
    <t>INE212H01026</t>
  </si>
  <si>
    <t>Adani Power Ltd.</t>
  </si>
  <si>
    <t>INE814H01011</t>
  </si>
  <si>
    <t>Adani Green Energy Ltd.</t>
  </si>
  <si>
    <t>INE364U01010</t>
  </si>
  <si>
    <t>Kalyan Jewellers India Ltd.</t>
  </si>
  <si>
    <t>INE303R01014</t>
  </si>
  <si>
    <t>SKF India Ltd.</t>
  </si>
  <si>
    <t>INE640A01023</t>
  </si>
  <si>
    <t>Patanjali Foods Ltd.</t>
  </si>
  <si>
    <t>INE619A01035</t>
  </si>
  <si>
    <t>Bank of India</t>
  </si>
  <si>
    <t>INE084A01016</t>
  </si>
  <si>
    <t>Sundram Fasteners Ltd.</t>
  </si>
  <si>
    <t>INE387A01021</t>
  </si>
  <si>
    <t>Zee Entertainment Enterprises Ltd.</t>
  </si>
  <si>
    <t>INE256A01028</t>
  </si>
  <si>
    <t>L&amp;T Technology Services Ltd.</t>
  </si>
  <si>
    <t>INE010V01017</t>
  </si>
  <si>
    <t>Timken India Ltd.</t>
  </si>
  <si>
    <t>INE325A01013</t>
  </si>
  <si>
    <t>One 97 Communications Ltd.</t>
  </si>
  <si>
    <t>INE982J01020</t>
  </si>
  <si>
    <t>Motherson Sumi Wiring India Ltd.</t>
  </si>
  <si>
    <t>INE0FS801015</t>
  </si>
  <si>
    <t>Gland Pharma Ltd.</t>
  </si>
  <si>
    <t>INE068V01023</t>
  </si>
  <si>
    <t>Gujarat Fluorochemicals Ltd.</t>
  </si>
  <si>
    <t>INE09N301011</t>
  </si>
  <si>
    <t>Honeywell Automation India Ltd.</t>
  </si>
  <si>
    <t>INE671A01010</t>
  </si>
  <si>
    <t>Poonawalla Fincorp Ltd.</t>
  </si>
  <si>
    <t>INE511C01022</t>
  </si>
  <si>
    <t>Gujarat Gas Ltd.</t>
  </si>
  <si>
    <t>INE844O01030</t>
  </si>
  <si>
    <t>3M India Ltd.</t>
  </si>
  <si>
    <t>INE470A01017</t>
  </si>
  <si>
    <t>Diversified</t>
  </si>
  <si>
    <t>CRISIL Ltd.</t>
  </si>
  <si>
    <t>INE007A01025</t>
  </si>
  <si>
    <t>Star Health &amp; Allied Insurance Co Ltd.</t>
  </si>
  <si>
    <t>INE575P01011</t>
  </si>
  <si>
    <t>SJVN Ltd.</t>
  </si>
  <si>
    <t>INE002L01015</t>
  </si>
  <si>
    <t>General Insurance Corporation of India</t>
  </si>
  <si>
    <t>INE481Y01014</t>
  </si>
  <si>
    <t>Bajaj Holdings &amp; Investment Ltd.</t>
  </si>
  <si>
    <t>INE118A01012</t>
  </si>
  <si>
    <t>Bayer Cropscience Ltd.</t>
  </si>
  <si>
    <t>INE462A01022</t>
  </si>
  <si>
    <t>Lloyds Metals And Energy Ltd.</t>
  </si>
  <si>
    <t>INE281B01032</t>
  </si>
  <si>
    <t>Indian Railway Finance Corporation Ltd.</t>
  </si>
  <si>
    <t>INE053F01010</t>
  </si>
  <si>
    <t>ZF Commercial Vehicle Ctrl Sys Ind Ltd.</t>
  </si>
  <si>
    <t>INE342J01019</t>
  </si>
  <si>
    <t>Adani Energy Solutions Ltd.</t>
  </si>
  <si>
    <t>INE931S01010</t>
  </si>
  <si>
    <t>Devyani International Ltd.</t>
  </si>
  <si>
    <t>INE872J01023</t>
  </si>
  <si>
    <t>Bank of Maharashtra</t>
  </si>
  <si>
    <t>INE457A01014</t>
  </si>
  <si>
    <t>Vedant Fashions Ltd.</t>
  </si>
  <si>
    <t>INE825V01034</t>
  </si>
  <si>
    <t>Fertilizers &amp; Chemicals Travancore Ltd.</t>
  </si>
  <si>
    <t>INE188A01015</t>
  </si>
  <si>
    <t>ICICI Securities Ltd.</t>
  </si>
  <si>
    <t>INE763G01038</t>
  </si>
  <si>
    <t>Adani Total Gas Ltd.</t>
  </si>
  <si>
    <t>INE399L01023</t>
  </si>
  <si>
    <t>Sumitomo Chemical India Ltd.</t>
  </si>
  <si>
    <t>INE258G01013</t>
  </si>
  <si>
    <t>The New India Assurance Company Ltd.</t>
  </si>
  <si>
    <t>INE470Y01017</t>
  </si>
  <si>
    <t>Godrej Industries Ltd.</t>
  </si>
  <si>
    <t>INE233A01035</t>
  </si>
  <si>
    <t>Kansai Nerolac Paints Ltd.</t>
  </si>
  <si>
    <t>INE531A01024</t>
  </si>
  <si>
    <t>Adani Wilmar Ltd.</t>
  </si>
  <si>
    <t>INE699H01024</t>
  </si>
  <si>
    <t>Life Insurance Corporation of India</t>
  </si>
  <si>
    <t>INE0J1Y01017</t>
  </si>
  <si>
    <t>IDBI Bank Ltd.</t>
  </si>
  <si>
    <t>INE008A01015</t>
  </si>
  <si>
    <t>Edelweiss NIFTY Large Mid Cap 250 Index Fund</t>
  </si>
  <si>
    <t>PORTFOLIO STATEMENT OF EDELWEISS NIFTY MIDCAP150 MOMENTUM 50 INDEX FUND AS ON JUNE 30, 2024</t>
  </si>
  <si>
    <t>(An Open-ended Equity Scheme replicating Nifty Midcap150 Momentum 50 Index)</t>
  </si>
  <si>
    <t>Edelweiss NIFTY Midcap 150 Momentum 50 Index Fund</t>
  </si>
  <si>
    <t>PORTFOLIO STATEMENT OF EDELWEISS MULTI ASSET ALLOCATION FUND AS ON JUNE 30, 2024</t>
  </si>
  <si>
    <t>(An open-ended scheme investing in Equity, Debt, Commodities and in units of REITs &amp; InvITs)</t>
  </si>
  <si>
    <t>Indiamart Intermesh Ltd.</t>
  </si>
  <si>
    <t>INE933S01016</t>
  </si>
  <si>
    <t>Indiamart Intermesh Ltd.25/07/2024</t>
  </si>
  <si>
    <t>(b) Exchange Traded Commodity Derivatives</t>
  </si>
  <si>
    <t>GOLD-05Aug2024-MCX</t>
  </si>
  <si>
    <t>SILVER-05Jul2024-MCX</t>
  </si>
  <si>
    <t>SILVER-05Sep2024-MCX</t>
  </si>
  <si>
    <t>SILVERMINI-29Nov2024-MCX1</t>
  </si>
  <si>
    <t>GOLD-04Oct2024-MCX</t>
  </si>
  <si>
    <t>SILVERMINI-30Aug2024-MCX1</t>
  </si>
  <si>
    <t>SILVER-05Dec2024-MCX</t>
  </si>
  <si>
    <t>8.3333%HDB FIN SR 213 A1 NCD 06-08-27**</t>
  </si>
  <si>
    <t>INE756I07FA8</t>
  </si>
  <si>
    <t>7.75% TATA CAP HSG FIN SR A 18-05-2027**</t>
  </si>
  <si>
    <t>INE033L07HQ8</t>
  </si>
  <si>
    <t>6.80% AXIS FIN LTD NCD R 18-11-26**</t>
  </si>
  <si>
    <t>INE891K07721</t>
  </si>
  <si>
    <t>8.0359% KOTAK MAH INVEST NCD R 06-10-26**</t>
  </si>
  <si>
    <t>INE975F07IM9</t>
  </si>
  <si>
    <t>7.50% NABARD NCD SR 24A RED 31-08-2026**</t>
  </si>
  <si>
    <t>INE261F08EA6</t>
  </si>
  <si>
    <t>7.8445% TATA CAP HSG FIN SR A 18-09-2026**</t>
  </si>
  <si>
    <t>INE033L07IC6</t>
  </si>
  <si>
    <t>7.90% BAJAJ FIN LTD NCD RED 17-11-2025**</t>
  </si>
  <si>
    <t>INE296A07SF4</t>
  </si>
  <si>
    <t>6.35% HDB FIN A1 FX 169 RED 11-09-26**</t>
  </si>
  <si>
    <t>INE756I07DX5</t>
  </si>
  <si>
    <t>7.37% GOVT OF INDIA RED 23-10-2028</t>
  </si>
  <si>
    <t>IN0020230101</t>
  </si>
  <si>
    <t>Others</t>
  </si>
  <si>
    <t>a) Silver</t>
  </si>
  <si>
    <t>Silver</t>
  </si>
  <si>
    <t>INE854780000</t>
  </si>
  <si>
    <t>Edelweiss Multi Asset Allocation Fund</t>
  </si>
  <si>
    <t>Multi Asset Allocation Fund</t>
  </si>
  <si>
    <t>PORTFOLIO STATEMENT OF EDELWEISS MULTI CAP FUND AS ON JUNE 30, 2024</t>
  </si>
  <si>
    <t>(An open-ended equity scheme investing across large cap, mid cap, small cap stocks)</t>
  </si>
  <si>
    <t>Birla Corporation Ltd.</t>
  </si>
  <si>
    <t>INE340A01012</t>
  </si>
  <si>
    <t>Chalet Hotels Ltd.</t>
  </si>
  <si>
    <t>INE427F01016</t>
  </si>
  <si>
    <t>Edelweiss Multi Cap Fund</t>
  </si>
  <si>
    <t>Nifty 500 MultiCap 50:25:25 TRI</t>
  </si>
  <si>
    <t>PORTFOLIO STATEMENT OF EDELWEISS RECENTLY LISTED IPO FUND AS ON JUNE 30, 2024</t>
  </si>
  <si>
    <t>(An open ended equity scheme following investment theme of investing in recently listed 100 companies or upcoming Initial Public Offer (IPOs).)</t>
  </si>
  <si>
    <t>KFIN Technologies Pvt Ltd.</t>
  </si>
  <si>
    <t>INE138Y01010</t>
  </si>
  <si>
    <t>Happy Forgings Ltd.</t>
  </si>
  <si>
    <t>INE330T01021</t>
  </si>
  <si>
    <t>Azad Engineering Ltd.</t>
  </si>
  <si>
    <t>INE02IJ01035</t>
  </si>
  <si>
    <t>INOX India Limited</t>
  </si>
  <si>
    <t>INE616N01034</t>
  </si>
  <si>
    <t>Cyient DLM Ltd.</t>
  </si>
  <si>
    <t>INE055S01018</t>
  </si>
  <si>
    <t>Landmark Cars Ltd.</t>
  </si>
  <si>
    <t>INE559R01029</t>
  </si>
  <si>
    <t>Jupiter Life Line Hospitals Ltd.</t>
  </si>
  <si>
    <t>INE682M01012</t>
  </si>
  <si>
    <t>Five Star Business Finance Ltd.</t>
  </si>
  <si>
    <t>INE128S01021</t>
  </si>
  <si>
    <t>Samhi Hotels Ltd.</t>
  </si>
  <si>
    <t>INE08U801020</t>
  </si>
  <si>
    <t>Global Health Ltd.</t>
  </si>
  <si>
    <t>INE474Q01031</t>
  </si>
  <si>
    <t>SBFC Finance Ltd.</t>
  </si>
  <si>
    <t>INE423Y01016</t>
  </si>
  <si>
    <t>Doms Industries Ltd.</t>
  </si>
  <si>
    <t>INE321T01012</t>
  </si>
  <si>
    <t>Household Products</t>
  </si>
  <si>
    <t>Latent View Analytics Ltd.</t>
  </si>
  <si>
    <t>INE0I7C01011</t>
  </si>
  <si>
    <t>Ask Automotive Ltd.</t>
  </si>
  <si>
    <t>INE491J01022</t>
  </si>
  <si>
    <t>Data Patterns (India) Ltd.</t>
  </si>
  <si>
    <t>INE0IX101010</t>
  </si>
  <si>
    <t>Utkarsh Small Finance Bank Ltd.</t>
  </si>
  <si>
    <t>INE735W01017</t>
  </si>
  <si>
    <t>Apeejay Surrendra Park Hotels Ltd.</t>
  </si>
  <si>
    <t>INE988S01028</t>
  </si>
  <si>
    <t>Cello World Ltd.</t>
  </si>
  <si>
    <t>INE0LMW01024</t>
  </si>
  <si>
    <t>Uniparts India Ltd.</t>
  </si>
  <si>
    <t>INE244O01017</t>
  </si>
  <si>
    <t>Updater Services Ltd.</t>
  </si>
  <si>
    <t>INE851I01011</t>
  </si>
  <si>
    <t>Fedbank Financial Services Ltd.</t>
  </si>
  <si>
    <t>INE007N01010</t>
  </si>
  <si>
    <t>Innova Captab Ltd.</t>
  </si>
  <si>
    <t>INE0DUT01020</t>
  </si>
  <si>
    <t>Go Digit General Insurance Ltd.</t>
  </si>
  <si>
    <t>INE03JT01014</t>
  </si>
  <si>
    <t>Yatra Online Ltd.</t>
  </si>
  <si>
    <t>INE0JR601024</t>
  </si>
  <si>
    <t>Blue Jet Healthcare Ltd.</t>
  </si>
  <si>
    <t>INE0KBH01020</t>
  </si>
  <si>
    <t>JNK India Ltd.</t>
  </si>
  <si>
    <t>INE0OAF01028</t>
  </si>
  <si>
    <t>Divgi Torqtransfer Systems Ltd.</t>
  </si>
  <si>
    <t>INE753U01022</t>
  </si>
  <si>
    <t>Rainbow Children's Medicare Ltd.</t>
  </si>
  <si>
    <t>INE961O01016</t>
  </si>
  <si>
    <t>Ami Organics Ltd.</t>
  </si>
  <si>
    <t>INE00FF01017</t>
  </si>
  <si>
    <t>Juniper Hotels Ltd.</t>
  </si>
  <si>
    <t>INE696F01016</t>
  </si>
  <si>
    <t>Medi Assist Healthcare Services Ltd.</t>
  </si>
  <si>
    <t>INE456Z01021</t>
  </si>
  <si>
    <t>Sai Silk (Kalamandir) Ltd.</t>
  </si>
  <si>
    <t>INE438K01021</t>
  </si>
  <si>
    <t>Gopal Snacks Ltd.</t>
  </si>
  <si>
    <t>INE0L9R01028</t>
  </si>
  <si>
    <t>Aadhar Housing Finance Ltd.</t>
  </si>
  <si>
    <t>INE883F01010</t>
  </si>
  <si>
    <t>Flair Writing Industries Ltd.</t>
  </si>
  <si>
    <t>INE00Y201027</t>
  </si>
  <si>
    <t>Stanley Lifestyles Ltd.</t>
  </si>
  <si>
    <t>INE01A001028</t>
  </si>
  <si>
    <t>Edelweiss Recently Listed IPO Fund</t>
  </si>
  <si>
    <t>PORTFOLIO STATEMENT OF EDELWEISS NIFTY NEXT 50 INDEX FUND AS ON JUNE 30,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</si>
  <si>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</si>
  <si>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</si>
  <si>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</si>
  <si>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JUNE 30, 2024</t>
  </si>
  <si>
    <t>(An open ended hybrid scheme investing predominantly in equity and equity related instruments)</t>
  </si>
  <si>
    <t>Housing &amp; Urban Development Corp Ltd.</t>
  </si>
  <si>
    <t>INE031A01017</t>
  </si>
  <si>
    <t>Senco Gold Ltd.</t>
  </si>
  <si>
    <t>INE602W01019</t>
  </si>
  <si>
    <t>Samvardhana Motherson International Ltd.25/07/2024</t>
  </si>
  <si>
    <t>EDELWEISS-NIFTY 50-INDEX FUND</t>
  </si>
  <si>
    <t>INF754K01NB3</t>
  </si>
  <si>
    <t>Direct Plan IDCW</t>
  </si>
  <si>
    <t>Regular Plan IDCW</t>
  </si>
  <si>
    <t>Edelweiss Aggressive Hybrid Fund</t>
  </si>
  <si>
    <t>PORTFOLIO STATEMENT OF EDELWEISS NIFTY SMALLCAP 250 INDEX FUND AS ON JUNE 30, 2024</t>
  </si>
  <si>
    <t>(An Open-ended Equity Scheme replicating Nifty Smallcap 250 Index)</t>
  </si>
  <si>
    <t>Blue Star Ltd.</t>
  </si>
  <si>
    <t>INE472A01039</t>
  </si>
  <si>
    <t>Amara Raja Energy &amp; Mobility Ltd.</t>
  </si>
  <si>
    <t>INE885A01032</t>
  </si>
  <si>
    <t>Computer Age Management Services Ltd.</t>
  </si>
  <si>
    <t>INE596I01012</t>
  </si>
  <si>
    <t>Cochin Shipyard Ltd.</t>
  </si>
  <si>
    <t>INE704P01025</t>
  </si>
  <si>
    <t>NCC Ltd.</t>
  </si>
  <si>
    <t>INE868B01028</t>
  </si>
  <si>
    <t>Cyient Ltd.</t>
  </si>
  <si>
    <t>INE136B01020</t>
  </si>
  <si>
    <t>Elgi Equipments Ltd.</t>
  </si>
  <si>
    <t>INE285A01027</t>
  </si>
  <si>
    <t>Angel One Ltd.</t>
  </si>
  <si>
    <t>INE732I01013</t>
  </si>
  <si>
    <t>Apar Industries Ltd.</t>
  </si>
  <si>
    <t>INE372A01015</t>
  </si>
  <si>
    <t>Hitachi Energy India Ltd.</t>
  </si>
  <si>
    <t>INE07Y701011</t>
  </si>
  <si>
    <t>Redington Ltd.</t>
  </si>
  <si>
    <t>INE891D01026</t>
  </si>
  <si>
    <t>360 One Wam Ltd.</t>
  </si>
  <si>
    <t>INE466L01038</t>
  </si>
  <si>
    <t>Whirlpool of India Ltd.</t>
  </si>
  <si>
    <t>INE716A01013</t>
  </si>
  <si>
    <t>Century Textiles &amp; Industries Ltd.</t>
  </si>
  <si>
    <t>INE055A01016</t>
  </si>
  <si>
    <t>Paper, Forest &amp; Jute Products</t>
  </si>
  <si>
    <t>The Great Eastern Shipping Company Ltd.</t>
  </si>
  <si>
    <t>INE017A01032</t>
  </si>
  <si>
    <t>IIFL Finance Ltd.</t>
  </si>
  <si>
    <t>INE530B01024</t>
  </si>
  <si>
    <t>Finolex Cables Ltd.</t>
  </si>
  <si>
    <t>INE235A01022</t>
  </si>
  <si>
    <t>Sonata Software Ltd.</t>
  </si>
  <si>
    <t>INE269A01021</t>
  </si>
  <si>
    <t>Kalpataru Projects International Ltd.</t>
  </si>
  <si>
    <t>INE220B01022</t>
  </si>
  <si>
    <t>Aegis Logistics Ltd.</t>
  </si>
  <si>
    <t>INE208C01025</t>
  </si>
  <si>
    <t>Nippon Life India Asset Management Ltd.</t>
  </si>
  <si>
    <t>INE298J01013</t>
  </si>
  <si>
    <t>National Buildings Construction Corporation Ltd.</t>
  </si>
  <si>
    <t>INE095N01031</t>
  </si>
  <si>
    <t>Natco Pharma Ltd.</t>
  </si>
  <si>
    <t>INE987B01026</t>
  </si>
  <si>
    <t>Aavas Financiers Ltd.</t>
  </si>
  <si>
    <t>INE216P01012</t>
  </si>
  <si>
    <t>CESC Ltd.</t>
  </si>
  <si>
    <t>INE486A01021</t>
  </si>
  <si>
    <t>HFCL Ltd.</t>
  </si>
  <si>
    <t>INE548A01028</t>
  </si>
  <si>
    <t>Raymond Ltd.</t>
  </si>
  <si>
    <t>INE301A01014</t>
  </si>
  <si>
    <t>Castrol India Ltd.</t>
  </si>
  <si>
    <t>INE172A01027</t>
  </si>
  <si>
    <t>Piramal Pharma Ltd.</t>
  </si>
  <si>
    <t>INE0DK501011</t>
  </si>
  <si>
    <t>Intellect Design Arena Ltd.</t>
  </si>
  <si>
    <t>INE306R01017</t>
  </si>
  <si>
    <t>IRB Infrastructure Developers Ltd.</t>
  </si>
  <si>
    <t>INE821I01022</t>
  </si>
  <si>
    <t>Himadri Speciality Chemical Ltd.</t>
  </si>
  <si>
    <t>INE019C01026</t>
  </si>
  <si>
    <t>Finolex Industries Ltd.</t>
  </si>
  <si>
    <t>INE183A01024</t>
  </si>
  <si>
    <t>EIH Ltd.</t>
  </si>
  <si>
    <t>INE230A01023</t>
  </si>
  <si>
    <t>Ramkrishna Forgings Ltd.</t>
  </si>
  <si>
    <t>INE399G01023</t>
  </si>
  <si>
    <t>Mahanagar Gas Ltd.</t>
  </si>
  <si>
    <t>INE002S01010</t>
  </si>
  <si>
    <t>Ircon International Ltd.</t>
  </si>
  <si>
    <t>INE962Y01021</t>
  </si>
  <si>
    <t>Motilal Oswal Financial Services Ltd.</t>
  </si>
  <si>
    <t>INE338I01027</t>
  </si>
  <si>
    <t>Poly Medicure Ltd.</t>
  </si>
  <si>
    <t>INE205C01021</t>
  </si>
  <si>
    <t>Healthcare Equipment &amp; Supplies</t>
  </si>
  <si>
    <t>Gujarat State Petronet Ltd.</t>
  </si>
  <si>
    <t>INE246F01010</t>
  </si>
  <si>
    <t>Jupiter Wagons Ltd.</t>
  </si>
  <si>
    <t>INE209L01016</t>
  </si>
  <si>
    <t>Tata Investment Corporation Ltd.</t>
  </si>
  <si>
    <t>INE672A01018</t>
  </si>
  <si>
    <t>BEML Ltd.</t>
  </si>
  <si>
    <t>INE258A01016</t>
  </si>
  <si>
    <t>Ujjivan Small Finance Bank Ltd.</t>
  </si>
  <si>
    <t>INE551W01018</t>
  </si>
  <si>
    <t>Inox Wind Ltd.</t>
  </si>
  <si>
    <t>INE066P01011</t>
  </si>
  <si>
    <t>Narayana Hrudayalaya ltd.</t>
  </si>
  <si>
    <t>INE410P01011</t>
  </si>
  <si>
    <t>Swan Energy Ltd.</t>
  </si>
  <si>
    <t>INE665A01038</t>
  </si>
  <si>
    <t>PNB Housing Finance Ltd.</t>
  </si>
  <si>
    <t>INE572E01012</t>
  </si>
  <si>
    <t>V-Guard Industries Ltd.</t>
  </si>
  <si>
    <t>INE951I01027</t>
  </si>
  <si>
    <t>Sterling &amp; Wilson Renewable Energy Ltd.</t>
  </si>
  <si>
    <t>INE00M201021</t>
  </si>
  <si>
    <t>EID Parry India Ltd.</t>
  </si>
  <si>
    <t>INE126A01031</t>
  </si>
  <si>
    <t>NLC India Ltd.</t>
  </si>
  <si>
    <t>INE589A01014</t>
  </si>
  <si>
    <t>Indiabulls Housing Finance Ltd.</t>
  </si>
  <si>
    <t>INE148I01020</t>
  </si>
  <si>
    <t>Asahi India Glass Ltd.</t>
  </si>
  <si>
    <t>INE439A01020</t>
  </si>
  <si>
    <t>Olectra Greentech Ltd.</t>
  </si>
  <si>
    <t>INE260D01016</t>
  </si>
  <si>
    <t>Welspun Corp Ltd.</t>
  </si>
  <si>
    <t>INE191B01025</t>
  </si>
  <si>
    <t>CIE Automotive India Ltd.</t>
  </si>
  <si>
    <t>INE536H01010</t>
  </si>
  <si>
    <t>Affle (India) Ltd.</t>
  </si>
  <si>
    <t>INE00WC01027</t>
  </si>
  <si>
    <t>Lemon Tree Hotels Ltd.</t>
  </si>
  <si>
    <t>INE970X01018</t>
  </si>
  <si>
    <t>Sobha Ltd.</t>
  </si>
  <si>
    <t>INE671H01015</t>
  </si>
  <si>
    <t>Engineers India Ltd.</t>
  </si>
  <si>
    <t>INE510A01028</t>
  </si>
  <si>
    <t>Anand Rathi Wealth Ltd.</t>
  </si>
  <si>
    <t>INE463V01026</t>
  </si>
  <si>
    <t>Sapphire Foods India Ltd.</t>
  </si>
  <si>
    <t>INE806T01012</t>
  </si>
  <si>
    <t>Tanla Platforms Ltd.</t>
  </si>
  <si>
    <t>INE483C01032</t>
  </si>
  <si>
    <t>Granules India Ltd.</t>
  </si>
  <si>
    <t>INE101D01020</t>
  </si>
  <si>
    <t>Firstsource Solutions Ltd.</t>
  </si>
  <si>
    <t>INE684F01012</t>
  </si>
  <si>
    <t>NMDC Steel Ltd.</t>
  </si>
  <si>
    <t>INE0NNS01018</t>
  </si>
  <si>
    <t>Usha Martin Ltd.</t>
  </si>
  <si>
    <t>INE228A01035</t>
  </si>
  <si>
    <t>Jindal Saw Ltd.</t>
  </si>
  <si>
    <t>INE324A01024</t>
  </si>
  <si>
    <t>Garden Reach Shipbuilders &amp; Engineers</t>
  </si>
  <si>
    <t>INE382Z01011</t>
  </si>
  <si>
    <t>CEAT Ltd.</t>
  </si>
  <si>
    <t>INE482A01020</t>
  </si>
  <si>
    <t>Gillette India Ltd.</t>
  </si>
  <si>
    <t>INE322A01010</t>
  </si>
  <si>
    <t>Jyothy Labs Ltd.</t>
  </si>
  <si>
    <t>INE668F01031</t>
  </si>
  <si>
    <t>Happiest Minds Technologies Ltd.</t>
  </si>
  <si>
    <t>INE419U01012</t>
  </si>
  <si>
    <t>Sanofi India Ltd.</t>
  </si>
  <si>
    <t>INE058A01010</t>
  </si>
  <si>
    <t>Elecon Engineering Company Ltd.</t>
  </si>
  <si>
    <t>INE205B01023</t>
  </si>
  <si>
    <t>HBL Power Systems Ltd.</t>
  </si>
  <si>
    <t>INE292B01021</t>
  </si>
  <si>
    <t>Gujarat Pipavav Port Ltd.</t>
  </si>
  <si>
    <t>INE517F01014</t>
  </si>
  <si>
    <t>Godfrey Phillips India Ltd.</t>
  </si>
  <si>
    <t>INE260B01028</t>
  </si>
  <si>
    <t>Cigarettes &amp; Tobacco Products</t>
  </si>
  <si>
    <t>Godawari Power And Ispat Ltd.</t>
  </si>
  <si>
    <t>INE177H01021</t>
  </si>
  <si>
    <t>Jubilant Pharmova Ltd.</t>
  </si>
  <si>
    <t>INE700A01033</t>
  </si>
  <si>
    <t>Tamilnad Mercantile Bank Ltd.</t>
  </si>
  <si>
    <t>INE668A01016</t>
  </si>
  <si>
    <t>Gujarat State Fertilizers &amp; Chem Ltd.</t>
  </si>
  <si>
    <t>INE026A01025</t>
  </si>
  <si>
    <t>Eclerx Services Ltd.</t>
  </si>
  <si>
    <t>INE738I01010</t>
  </si>
  <si>
    <t>Capri Global Capital Ltd.</t>
  </si>
  <si>
    <t>INE180C01042</t>
  </si>
  <si>
    <t>Aptus Value Housing Finance India Ltd.</t>
  </si>
  <si>
    <t>INE852O01025</t>
  </si>
  <si>
    <t>Signatureglobal (India) Ltd.</t>
  </si>
  <si>
    <t>INE903U01023</t>
  </si>
  <si>
    <t>The Jammu &amp; Kashmir Bank Ltd.</t>
  </si>
  <si>
    <t>INE168A01041</t>
  </si>
  <si>
    <t>Schneider Electric Infrastructure Ltd.</t>
  </si>
  <si>
    <t>INE839M01018</t>
  </si>
  <si>
    <t>KSB Ltd.</t>
  </si>
  <si>
    <t>INE999A01015</t>
  </si>
  <si>
    <t>Eris Lifesciences Ltd.</t>
  </si>
  <si>
    <t>INE406M01024</t>
  </si>
  <si>
    <t>Vardhman Textiles Ltd.</t>
  </si>
  <si>
    <t>INE825A01020</t>
  </si>
  <si>
    <t>Indian Overseas Bank</t>
  </si>
  <si>
    <t>INE565A01014</t>
  </si>
  <si>
    <t>DCM Shriram Ltd.</t>
  </si>
  <si>
    <t>INE499A01024</t>
  </si>
  <si>
    <t>Alembic Pharmaceuticals Ltd.</t>
  </si>
  <si>
    <t>INE901L01018</t>
  </si>
  <si>
    <t>Jai Balaji Industries Ltd.</t>
  </si>
  <si>
    <t>INE091G01018</t>
  </si>
  <si>
    <t>Route Mobile Ltd.</t>
  </si>
  <si>
    <t>INE450U01017</t>
  </si>
  <si>
    <t>Blue Dart Express Ltd.</t>
  </si>
  <si>
    <t>INE233B01017</t>
  </si>
  <si>
    <t>Chennai Petroleum Corporation Ltd.</t>
  </si>
  <si>
    <t>INE178A01016</t>
  </si>
  <si>
    <t>Shyam Metalics And Energy Ltd.</t>
  </si>
  <si>
    <t>INE810G01011</t>
  </si>
  <si>
    <t>Trident Ltd.</t>
  </si>
  <si>
    <t>INE064C01022</t>
  </si>
  <si>
    <t>RITES LTD.</t>
  </si>
  <si>
    <t>INE320J01015</t>
  </si>
  <si>
    <t>Deepak Fertilizers &amp; Petrochem Corp Ltd.</t>
  </si>
  <si>
    <t>INE501A01019</t>
  </si>
  <si>
    <t>PCBL Ltd.</t>
  </si>
  <si>
    <t>INE602A01031</t>
  </si>
  <si>
    <t>Mahindra Lifespace Developers Ltd.</t>
  </si>
  <si>
    <t>INE813A01018</t>
  </si>
  <si>
    <t>Nuvama Wealth Management Ltd.</t>
  </si>
  <si>
    <t>INE531F01015</t>
  </si>
  <si>
    <t>Honasa Consumer Ltd.</t>
  </si>
  <si>
    <t>INE0J5401028</t>
  </si>
  <si>
    <t>Welspun Living Ltd.</t>
  </si>
  <si>
    <t>INE192B01031</t>
  </si>
  <si>
    <t>Saregama India Ltd.</t>
  </si>
  <si>
    <t>INE979A01025</t>
  </si>
  <si>
    <t>JK Paper Ltd.</t>
  </si>
  <si>
    <t>INE789E01012</t>
  </si>
  <si>
    <t>Jbm Auto Ltd.</t>
  </si>
  <si>
    <t>INE927D01044</t>
  </si>
  <si>
    <t>Mastek Ltd.</t>
  </si>
  <si>
    <t>INE759A01021</t>
  </si>
  <si>
    <t>UTI Asset Management Company Ltd.</t>
  </si>
  <si>
    <t>INE094J01016</t>
  </si>
  <si>
    <t>BLS International Services Ltd.</t>
  </si>
  <si>
    <t>INE153T01027</t>
  </si>
  <si>
    <t>RailTel Corporation of India Ltd.</t>
  </si>
  <si>
    <t>INE0DD101019</t>
  </si>
  <si>
    <t>Safari Industries India Ltd.</t>
  </si>
  <si>
    <t>INE429E01023</t>
  </si>
  <si>
    <t>Tata Teleservices (Maharashtra) Ltd.</t>
  </si>
  <si>
    <t>INE517B01013</t>
  </si>
  <si>
    <t>Astrazeneca Pharma India Ltd.</t>
  </si>
  <si>
    <t>INE203A01020</t>
  </si>
  <si>
    <t>Shree Renuka Sugars Ltd.</t>
  </si>
  <si>
    <t>INE087H01022</t>
  </si>
  <si>
    <t>Quess Corp Ltd.</t>
  </si>
  <si>
    <t>INE615P01015</t>
  </si>
  <si>
    <t>Central Bank of India</t>
  </si>
  <si>
    <t>INE483A01010</t>
  </si>
  <si>
    <t>Chemplast Sanmar Ltd.</t>
  </si>
  <si>
    <t>INE488A01050</t>
  </si>
  <si>
    <t>Mangalore Refinery &amp; Petrochemicals Ltd.</t>
  </si>
  <si>
    <t>INE103A01014</t>
  </si>
  <si>
    <t>Rajesh Exports Ltd.</t>
  </si>
  <si>
    <t>INE343B01030</t>
  </si>
  <si>
    <t>Fine Organic Industries Ltd.</t>
  </si>
  <si>
    <t>INE686Y01026</t>
  </si>
  <si>
    <t>Graphite India Ltd.</t>
  </si>
  <si>
    <t>INE371A01025</t>
  </si>
  <si>
    <t>HEG Ltd.</t>
  </si>
  <si>
    <t>INE545A01016</t>
  </si>
  <si>
    <t>Sterlite Technologies Ltd.</t>
  </si>
  <si>
    <t>INE089C01029</t>
  </si>
  <si>
    <t>The India Cements Ltd.</t>
  </si>
  <si>
    <t>INE383A01012</t>
  </si>
  <si>
    <t>Archean Chemical Industries Ltd.</t>
  </si>
  <si>
    <t>INE128X01021</t>
  </si>
  <si>
    <t>Nuvoco Vistas Corporation Ltd.</t>
  </si>
  <si>
    <t>INE118D01016</t>
  </si>
  <si>
    <t>MTAR Technologies Ltd.</t>
  </si>
  <si>
    <t>INE864I01014</t>
  </si>
  <si>
    <t>Restaurant Brands Asia Ltd.</t>
  </si>
  <si>
    <t>INE07T201019</t>
  </si>
  <si>
    <t>Vijaya Diagnostic Centre Ltd.</t>
  </si>
  <si>
    <t>INE043W01024</t>
  </si>
  <si>
    <t>Bombay Burmah Trading Corporation Ltd.</t>
  </si>
  <si>
    <t>INE050A01025</t>
  </si>
  <si>
    <t>JM Financial Ltd.</t>
  </si>
  <si>
    <t>INE780C01023</t>
  </si>
  <si>
    <t>Alok Industries Ltd.</t>
  </si>
  <si>
    <t>INE270A01029</t>
  </si>
  <si>
    <t>Triveni Engineering &amp; Industries Ltd.</t>
  </si>
  <si>
    <t>INE256C01024</t>
  </si>
  <si>
    <t>UCO Bank</t>
  </si>
  <si>
    <t>INE691A01018</t>
  </si>
  <si>
    <t>Medplus Health Services Ltd.</t>
  </si>
  <si>
    <t>INE804L01022</t>
  </si>
  <si>
    <t>Gujarat Mineral Development Corporation Ltd.</t>
  </si>
  <si>
    <t>INE131A01031</t>
  </si>
  <si>
    <t>VIP Industries Ltd.</t>
  </si>
  <si>
    <t>INE054A01027</t>
  </si>
  <si>
    <t>Clean Science and Technology Ltd.</t>
  </si>
  <si>
    <t>INE227W01023</t>
  </si>
  <si>
    <t>C.E. Info Systems Ltd.</t>
  </si>
  <si>
    <t>INE0BV301023</t>
  </si>
  <si>
    <t>Mahindra Holidays &amp; Resorts India Ltd.</t>
  </si>
  <si>
    <t>INE998I01010</t>
  </si>
  <si>
    <t>Sunteck Realty Ltd.</t>
  </si>
  <si>
    <t>INE805D01034</t>
  </si>
  <si>
    <t>ITI Ltd.</t>
  </si>
  <si>
    <t>INE248A01017</t>
  </si>
  <si>
    <t>Alkyl Amines Chemicals Ltd.</t>
  </si>
  <si>
    <t>INE150B01039</t>
  </si>
  <si>
    <t>RattanIndia Enterprises Ltd.</t>
  </si>
  <si>
    <t>INE834M01019</t>
  </si>
  <si>
    <t>Syrma Sgs Technology Ltd.</t>
  </si>
  <si>
    <t>INE0DYJ01015</t>
  </si>
  <si>
    <t>Caplin Point Laboratories Ltd.</t>
  </si>
  <si>
    <t>INE475E01026</t>
  </si>
  <si>
    <t>Prince Pipes And Fittings Ltd.</t>
  </si>
  <si>
    <t>INE689W01016</t>
  </si>
  <si>
    <t>TV18 Broadcast Ltd.</t>
  </si>
  <si>
    <t>INE886H01027</t>
  </si>
  <si>
    <t>Maharashtra Seamless Ltd.</t>
  </si>
  <si>
    <t>INE271B01025</t>
  </si>
  <si>
    <t>Rashtriya Chemicals and Fertilizers Ltd.</t>
  </si>
  <si>
    <t>INE027A01015</t>
  </si>
  <si>
    <t>EPL Ltd.</t>
  </si>
  <si>
    <t>INE255A01020</t>
  </si>
  <si>
    <t>Varroc Engineering Ltd.</t>
  </si>
  <si>
    <t>INE665L01035</t>
  </si>
  <si>
    <t>TVS Supply Chain Solutions Ltd.</t>
  </si>
  <si>
    <t>INE395N01027</t>
  </si>
  <si>
    <t>Balaji Amines Ltd.</t>
  </si>
  <si>
    <t>INE050E01027</t>
  </si>
  <si>
    <t>Sun Pharma Advanced Research Co. Ltd.</t>
  </si>
  <si>
    <t>INE232I01014</t>
  </si>
  <si>
    <t>Easy Trip Planners Ltd.</t>
  </si>
  <si>
    <t>INE07O001026</t>
  </si>
  <si>
    <t>BOROSIL RENEWABLES LTD.</t>
  </si>
  <si>
    <t>INE666D01022</t>
  </si>
  <si>
    <t>Avanti Feeds Ltd.</t>
  </si>
  <si>
    <t>INE871C01038</t>
  </si>
  <si>
    <t>Campus Activewear Ltd.</t>
  </si>
  <si>
    <t>INE278Y01022</t>
  </si>
  <si>
    <t>Just Dial Ltd.</t>
  </si>
  <si>
    <t>INE599M01018</t>
  </si>
  <si>
    <t>FDC Ltd.</t>
  </si>
  <si>
    <t>INE258B01022</t>
  </si>
  <si>
    <t>Aether Industries Ltd.</t>
  </si>
  <si>
    <t>INE0BWX01014</t>
  </si>
  <si>
    <t>Prism Johnson Ltd.</t>
  </si>
  <si>
    <t>INE010A01011</t>
  </si>
  <si>
    <t>Laxmi Organic Industries Ltd.</t>
  </si>
  <si>
    <t>INE576O01020</t>
  </si>
  <si>
    <t>KRBL Ltd.</t>
  </si>
  <si>
    <t>INE001B01026</t>
  </si>
  <si>
    <t>Network18 Media &amp; Investments Ltd.</t>
  </si>
  <si>
    <t>INE870H01013</t>
  </si>
  <si>
    <t>Gujarat Ambuja Exports Ltd.</t>
  </si>
  <si>
    <t>INE036B01030</t>
  </si>
  <si>
    <t>Glenmark Life Sciences Ltd.</t>
  </si>
  <si>
    <t>INE03Q201024</t>
  </si>
  <si>
    <t>Allcargo Logistics Ltd.</t>
  </si>
  <si>
    <t>INE418H01029</t>
  </si>
  <si>
    <t>Anupam Rasayan India Limited</t>
  </si>
  <si>
    <t>INE930P01018</t>
  </si>
  <si>
    <t>Vaibhav Global Ltd.</t>
  </si>
  <si>
    <t>INE884A01027</t>
  </si>
  <si>
    <t>Indigo Paints Ltd.</t>
  </si>
  <si>
    <t>INE09VQ01012</t>
  </si>
  <si>
    <t>MMTC Ltd.</t>
  </si>
  <si>
    <t>INE123F01029</t>
  </si>
  <si>
    <t>SOBHA LTD RIGHTS OFF 1651 INR</t>
  </si>
  <si>
    <t>INE671H20015</t>
  </si>
  <si>
    <t>Sanofi Consumer Healthcare India Ltd.</t>
  </si>
  <si>
    <t>INE0UOS01011</t>
  </si>
  <si>
    <t>Edelweiss NIFTY Smallcap 250 Index Fund</t>
  </si>
  <si>
    <t>PORTFOLIO STATEMENT OF EDELWEISS MID CAP FUND AS ON JUNE 30, 2024</t>
  </si>
  <si>
    <t>(An open ended equity scheme predominantly investing in mid cap stocks)</t>
  </si>
  <si>
    <t>Edelweiss Mid Cap Fund</t>
  </si>
  <si>
    <t>PORTFOLIO STATEMENT OF EDELWEISS TECHNOLOGY FUND AS ON JUNE 30, 2024</t>
  </si>
  <si>
    <t>(An open-ended equity scheme investing in technology &amp; technology-related companies)</t>
  </si>
  <si>
    <t xml:space="preserve">(c) Listed / Awaiting listing on International Stock Exchanges </t>
  </si>
  <si>
    <t>MICROSOFT CORP</t>
  </si>
  <si>
    <t>US5949181045</t>
  </si>
  <si>
    <t>APPLE INC</t>
  </si>
  <si>
    <t>US0378331005</t>
  </si>
  <si>
    <t>IT - Hardware</t>
  </si>
  <si>
    <t>NVIDIA CORPORATION</t>
  </si>
  <si>
    <t>US67066G1040</t>
  </si>
  <si>
    <t>BROADCOM INC</t>
  </si>
  <si>
    <t>US11135F1012</t>
  </si>
  <si>
    <t>ADOBE INC</t>
  </si>
  <si>
    <t>US00724F1012</t>
  </si>
  <si>
    <t>ADVANCED MICRO DEVICES INC</t>
  </si>
  <si>
    <t>US0079031078</t>
  </si>
  <si>
    <t>SALESFORCE INC</t>
  </si>
  <si>
    <t>US79466L3024</t>
  </si>
  <si>
    <t>ORACLE CORPORATION</t>
  </si>
  <si>
    <t>US68389X1054</t>
  </si>
  <si>
    <t>QUALCOMM INC</t>
  </si>
  <si>
    <t>US7475251036</t>
  </si>
  <si>
    <t>ACCENTURE PLC</t>
  </si>
  <si>
    <t>IE00B4BNMY34</t>
  </si>
  <si>
    <t>APPLIED MATERIALS INC</t>
  </si>
  <si>
    <t>US0382221051</t>
  </si>
  <si>
    <t>INTUIT INC</t>
  </si>
  <si>
    <t>US4612021034</t>
  </si>
  <si>
    <t>CISCO SYSTEMS INC</t>
  </si>
  <si>
    <t>US17275R1023</t>
  </si>
  <si>
    <t>TEXAS INSTRUMENTS INC</t>
  </si>
  <si>
    <t>US8825081040</t>
  </si>
  <si>
    <t>SERVICENOW INC.</t>
  </si>
  <si>
    <t>US81762P1021</t>
  </si>
  <si>
    <t>IBM</t>
  </si>
  <si>
    <t>US4592001014</t>
  </si>
  <si>
    <t>MICRON TECHNOLOGY INC</t>
  </si>
  <si>
    <t>US5951121038</t>
  </si>
  <si>
    <t>LAM RESEARCH CORPORATION</t>
  </si>
  <si>
    <t>US5128071082</t>
  </si>
  <si>
    <t>INTEL CORP</t>
  </si>
  <si>
    <t>US4581401001</t>
  </si>
  <si>
    <t>ANALOG DEVICES INC</t>
  </si>
  <si>
    <t>US0326541051</t>
  </si>
  <si>
    <t>PALO ALTO NETWORKS INC</t>
  </si>
  <si>
    <t>US6974351057</t>
  </si>
  <si>
    <t>KLA CORP</t>
  </si>
  <si>
    <t>US4824801009</t>
  </si>
  <si>
    <t>SYNOPSYS INC</t>
  </si>
  <si>
    <t>US8716071076</t>
  </si>
  <si>
    <t>ARISTA NETWORKS INC.</t>
  </si>
  <si>
    <t>US0404131064</t>
  </si>
  <si>
    <t>CADENCE DESIGN SYS INC</t>
  </si>
  <si>
    <t>US1273871087</t>
  </si>
  <si>
    <t>AMPHENOL CORP</t>
  </si>
  <si>
    <t>US0320951017</t>
  </si>
  <si>
    <t>NXP SEMICONDUCTORS NV</t>
  </si>
  <si>
    <t>NL0009538784</t>
  </si>
  <si>
    <t>MOTOROLA SOLUTIONS INC</t>
  </si>
  <si>
    <t>US6200763075</t>
  </si>
  <si>
    <t>ROPER TECHNOLOGIES INC</t>
  </si>
  <si>
    <t>US7766961061</t>
  </si>
  <si>
    <t>AUTODESK INC</t>
  </si>
  <si>
    <t>US0527691069</t>
  </si>
  <si>
    <t>TE CONNECTIVITY LTD</t>
  </si>
  <si>
    <t>CH0102993182</t>
  </si>
  <si>
    <t>MICROCHIP TECHNOLOGY INC</t>
  </si>
  <si>
    <t>US5950171042</t>
  </si>
  <si>
    <t>FORTINET INC</t>
  </si>
  <si>
    <t>US34959E1091</t>
  </si>
  <si>
    <t>MONOLITHIC POWER SYSTEM INC</t>
  </si>
  <si>
    <t>US6098391054</t>
  </si>
  <si>
    <t>FAIR ISAAC CORP</t>
  </si>
  <si>
    <t>US3032501047</t>
  </si>
  <si>
    <t>COGNIZANT TECH SOLUTIONS</t>
  </si>
  <si>
    <t>US1924461023</t>
  </si>
  <si>
    <t>GARTNER INC</t>
  </si>
  <si>
    <t>US3666511072</t>
  </si>
  <si>
    <t>HP INC</t>
  </si>
  <si>
    <t>US40434L1052</t>
  </si>
  <si>
    <t>CORNING INC</t>
  </si>
  <si>
    <t>US2193501051</t>
  </si>
  <si>
    <t>CDW CORP/DE</t>
  </si>
  <si>
    <t>US12514G1085</t>
  </si>
  <si>
    <t>ON SEMICONDUCTOR CORPORATION</t>
  </si>
  <si>
    <t>US6821891057</t>
  </si>
  <si>
    <t>ANSYS INC</t>
  </si>
  <si>
    <t>US03662Q1058</t>
  </si>
  <si>
    <t>NETAPP INC</t>
  </si>
  <si>
    <t>US64110D1046</t>
  </si>
  <si>
    <t>HEWLETT PACKARD ENTERPRISE CO</t>
  </si>
  <si>
    <t>US42824C1099</t>
  </si>
  <si>
    <t>WESTERN DIGITAL CORP</t>
  </si>
  <si>
    <t>US9581021055</t>
  </si>
  <si>
    <t>KEYSIGHT TECHNOLOGIES INC</t>
  </si>
  <si>
    <t>US49338L1035</t>
  </si>
  <si>
    <t>SEAGATE TECHNOLOGY HOLDINGS PLC</t>
  </si>
  <si>
    <t>IE00BKVD2N49</t>
  </si>
  <si>
    <t>PTC INC</t>
  </si>
  <si>
    <t>US69370C1009</t>
  </si>
  <si>
    <t>TELEDYNE TECHNOLOGIES INC</t>
  </si>
  <si>
    <t>US8793601050</t>
  </si>
  <si>
    <t>VERISIGN INC</t>
  </si>
  <si>
    <t>US92343E1029</t>
  </si>
  <si>
    <t>Edelweiss Technology Fund</t>
  </si>
  <si>
    <t>PORTFOLIO STATEMENT OF EDELWEISS GOLD ETF FUND AS ON JUNE 30, 2024</t>
  </si>
  <si>
    <t>((An open ended exchange traded fund replicating/tracking domestic prices of Gold))</t>
  </si>
  <si>
    <t xml:space="preserve">a) Gold </t>
  </si>
  <si>
    <t>Gold</t>
  </si>
  <si>
    <t>IDIA00500001</t>
  </si>
  <si>
    <t>Edelweiss Gold ETF</t>
  </si>
  <si>
    <t>PORTFOLIO STATEMENT OF EDELWEISS GOLD AND SILVER ETF FOF AS ON JUNE 30, 2024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</si>
  <si>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</si>
  <si>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</si>
  <si>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</si>
  <si>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</si>
  <si>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</si>
  <si>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Edelweiss Gold and Silver ETF Fund of Fund</t>
  </si>
  <si>
    <t>PORTFOLIO STATEMENT OF EDELWEISS  LIQUID FUND AS ON JUNE 30, 2024</t>
  </si>
  <si>
    <t>(An open-ended liquid scheme)</t>
  </si>
  <si>
    <t>91 DAYS TBILL RED 02-08-2024</t>
  </si>
  <si>
    <t>IN002024X060</t>
  </si>
  <si>
    <t>182 DAYS TBILL RED 26-09-2024</t>
  </si>
  <si>
    <t>IN002023Y540</t>
  </si>
  <si>
    <t>182 DAYS TBILL RED 25-07-2024</t>
  </si>
  <si>
    <t>IN002023Y441</t>
  </si>
  <si>
    <t>182 DAYS TBILL RED 08-08-2024</t>
  </si>
  <si>
    <t>IN002023Y466</t>
  </si>
  <si>
    <t>182 DAYS TBILL RED 01-08-2024</t>
  </si>
  <si>
    <t>IN002023Y458</t>
  </si>
  <si>
    <t>182 DAYS TBILL RED 18-07-2024</t>
  </si>
  <si>
    <t>IN002023Y433</t>
  </si>
  <si>
    <t>364 DAYS TBILL RED 18-07-2024</t>
  </si>
  <si>
    <t>IN002023Z174</t>
  </si>
  <si>
    <t>HDFC BANK CD RED 14-08-2024#**</t>
  </si>
  <si>
    <t>INE040A16EV4</t>
  </si>
  <si>
    <t>UNION BANK OF INDIA CD 23-08-2024#**</t>
  </si>
  <si>
    <t>INE692A16HH4</t>
  </si>
  <si>
    <t>PUNJAB NATIONAL BANK CD RED 26-08-2024#**</t>
  </si>
  <si>
    <t>INE160A16OU1</t>
  </si>
  <si>
    <t>PUNJAB NATIONAL BK CD R 23-09-24#**</t>
  </si>
  <si>
    <t>INE160A16PH5</t>
  </si>
  <si>
    <t>PUNJAB NATIONAL BANK CD 06-08-24#**</t>
  </si>
  <si>
    <t>INE160A16OS5</t>
  </si>
  <si>
    <t>PUNJAB NATIONAL BANK CD RED 01-07-2024#**</t>
  </si>
  <si>
    <t>INE160A16OQ9</t>
  </si>
  <si>
    <t>BANK OF BARODA CD RED 16-08-2024#**</t>
  </si>
  <si>
    <t>INE028A16FM5</t>
  </si>
  <si>
    <t>INDIAN BANK CD RED 20-08-2024#**</t>
  </si>
  <si>
    <t>INE562A16MX6</t>
  </si>
  <si>
    <t>BANK OF BARODA CD RED 20-08-2024#**</t>
  </si>
  <si>
    <t>INE028A16FN3</t>
  </si>
  <si>
    <t>BANK OF BARODA CD RED 23-08-2024#**</t>
  </si>
  <si>
    <t>INE028A16FP8</t>
  </si>
  <si>
    <t>UNION BANK OF INDIA CD 27-08-24#**</t>
  </si>
  <si>
    <t>INE692A16HI2</t>
  </si>
  <si>
    <t>BANK OF BARODA CD RED 28-08-2024#**</t>
  </si>
  <si>
    <t>INE028A16FQ6</t>
  </si>
  <si>
    <t>HDFC BANK CD RED 04-09-2024#**</t>
  </si>
  <si>
    <t>INE040A16EY8</t>
  </si>
  <si>
    <t>CANARA BANK CD RED 18-09-2024#**</t>
  </si>
  <si>
    <t>INE476A16YN5</t>
  </si>
  <si>
    <t>AXIS BANK LTD CD RED 24-07-2024#**</t>
  </si>
  <si>
    <t>INE238AD6769</t>
  </si>
  <si>
    <t>AXIS BANK LTD CD RED 08-08-2024#**</t>
  </si>
  <si>
    <t>INE238AD6777</t>
  </si>
  <si>
    <t>RELIANCE RETAIL VEN CP RED 30-08-2024**</t>
  </si>
  <si>
    <t>INE929O14BV0</t>
  </si>
  <si>
    <t>MOTILAL OSWAL FIN SER CP RED 02-09-2024**</t>
  </si>
  <si>
    <t>INE338I14HO8</t>
  </si>
  <si>
    <t>NABARD CP RED 14-08-2024**</t>
  </si>
  <si>
    <t>INE261F14LP7</t>
  </si>
  <si>
    <t>NABARD CP RED 12-07-2024**</t>
  </si>
  <si>
    <t>INE261F14LY9</t>
  </si>
  <si>
    <t>NTPC LTD CP RED 29-07-2024**</t>
  </si>
  <si>
    <t>INE733E14BO2</t>
  </si>
  <si>
    <t>NABARD CP RED 05-08-2024**</t>
  </si>
  <si>
    <t>INE261F14LN2</t>
  </si>
  <si>
    <t>LARSEN &amp; TOUBRO LTD CP RED 12-08-2024**</t>
  </si>
  <si>
    <t>INE018A14KV2</t>
  </si>
  <si>
    <t>RELIANCE RET VENT CP 16-08-24**</t>
  </si>
  <si>
    <t>INE929O14BS6</t>
  </si>
  <si>
    <t>KOTAK SECURITIES LTD CP RED 14-08-2024**</t>
  </si>
  <si>
    <t>INE028E14NY1</t>
  </si>
  <si>
    <t>RELIANCE RETAIL VEN CP 23-08-2024**</t>
  </si>
  <si>
    <t>INE929O14BT4</t>
  </si>
  <si>
    <t>BOBCARD LTD. CP RED 27-08-2024**</t>
  </si>
  <si>
    <t>INE027214613</t>
  </si>
  <si>
    <t>NABARD CP RED 02-09-2024**</t>
  </si>
  <si>
    <t>INE261F14LT9</t>
  </si>
  <si>
    <t>SIDBI CP RED 04-09-2024**</t>
  </si>
  <si>
    <t>INE556F14KJ5</t>
  </si>
  <si>
    <t>ICICI SECURITIES CP RED 03-09-2024**</t>
  </si>
  <si>
    <t>INE763G14TK4</t>
  </si>
  <si>
    <t>KOTAK SECURITIES LTD CP RED 04-09-2024**</t>
  </si>
  <si>
    <t>INE028E14OE1</t>
  </si>
  <si>
    <t>GODREJ INDUSTRIES LTD CP RED 30-08-2024**</t>
  </si>
  <si>
    <t>INE233A14N25</t>
  </si>
  <si>
    <t>ICICI SECURITIES CP RED 30-08-2024**</t>
  </si>
  <si>
    <t>INE763G14UQ9</t>
  </si>
  <si>
    <t>BAJAJ FINANCE LTD CP RED 10-09-2024**</t>
  </si>
  <si>
    <t>INE296A14YG6</t>
  </si>
  <si>
    <t>SHRIRAM FINANCE LTD. CP RED 10-09-2024**</t>
  </si>
  <si>
    <t>INE721A14DU8</t>
  </si>
  <si>
    <t>TATA CAPITAL HSNG FIN CP 18-07-24**</t>
  </si>
  <si>
    <t>INE033L14MN1</t>
  </si>
  <si>
    <t>ADITYA BIRLA FIN LTD CP RED 09-08-2024**</t>
  </si>
  <si>
    <t>INE860H142J5</t>
  </si>
  <si>
    <t>ICICI SECURITIES CP RED 14-08-2024**</t>
  </si>
  <si>
    <t>INE763G14UI6</t>
  </si>
  <si>
    <t>ICICI SECURITIES CP RED 21-08-2024**</t>
  </si>
  <si>
    <t>INE763G14UK2</t>
  </si>
  <si>
    <t>HDFC SECURITIES LTD. CP RED 21-08-2024**</t>
  </si>
  <si>
    <t>INE700G14KD0</t>
  </si>
  <si>
    <t>HERO HOUSING FIN CP RED 13-09-2024**</t>
  </si>
  <si>
    <t>INE800X14226</t>
  </si>
  <si>
    <t>BOBCARD LTD. CP RED 13-09-2024**</t>
  </si>
  <si>
    <t>INE027214647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</si>
  <si>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</si>
  <si>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</si>
  <si>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</si>
  <si>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</si>
  <si>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</si>
  <si>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</si>
  <si>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</si>
  <si>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</si>
  <si>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</si>
  <si>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</si>
  <si>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</si>
  <si>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</si>
  <si>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</si>
  <si>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</si>
  <si>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</si>
  <si>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</si>
  <si>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</si>
  <si>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JUNE 30,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</si>
  <si>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</si>
  <si>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</si>
  <si>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</si>
  <si>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</si>
  <si>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</si>
  <si>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</si>
  <si>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</si>
  <si>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</si>
  <si>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JUNE 30,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</si>
  <si>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</si>
  <si>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</si>
  <si>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</si>
  <si>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</si>
  <si>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JUNE 30, 2024</t>
  </si>
  <si>
    <t>(An Open-ended Equity Scheme replicating MSCI India Domestic &amp; World Healthcare 45 Index)</t>
  </si>
  <si>
    <t>Pfizer Ltd.</t>
  </si>
  <si>
    <t>INE182A01018</t>
  </si>
  <si>
    <t>Sanofi Consumer Healthcare India Ltd.#</t>
  </si>
  <si>
    <t>ELI LILLY &amp; CO</t>
  </si>
  <si>
    <t>US5324571083</t>
  </si>
  <si>
    <t>Pharmaceuticals</t>
  </si>
  <si>
    <t>NOVO-NORDISK A/S</t>
  </si>
  <si>
    <t>US6701002056</t>
  </si>
  <si>
    <t>JOHNSON &amp; JOHNSON</t>
  </si>
  <si>
    <t>US4781601046</t>
  </si>
  <si>
    <t>MERCK &amp; CO.INC</t>
  </si>
  <si>
    <t>US58933Y1055</t>
  </si>
  <si>
    <t>ABBVIE INC</t>
  </si>
  <si>
    <t>US00287Y1091</t>
  </si>
  <si>
    <t>Biotechnology</t>
  </si>
  <si>
    <t>THERMO FISHER SCIENTIFIC INC</t>
  </si>
  <si>
    <t>US8835561023</t>
  </si>
  <si>
    <t>Life Sciences Tools &amp; Services</t>
  </si>
  <si>
    <t>NOVARTIS AG</t>
  </si>
  <si>
    <t>US66987V1098</t>
  </si>
  <si>
    <t>ABBOTT LABORATORIES</t>
  </si>
  <si>
    <t>US0028241000</t>
  </si>
  <si>
    <t>Health Care Equipment &amp; Supplies</t>
  </si>
  <si>
    <t>DANAHER CORP</t>
  </si>
  <si>
    <t>US2358511028</t>
  </si>
  <si>
    <t>AMGEN INC</t>
  </si>
  <si>
    <t>US0311621009</t>
  </si>
  <si>
    <t>INTUITIVE SURGICAL INC</t>
  </si>
  <si>
    <t>US46120E6023</t>
  </si>
  <si>
    <t>VERTEX PHARMACEUTICALS INC</t>
  </si>
  <si>
    <t>US92532F1003</t>
  </si>
  <si>
    <t>STRYKER CORP</t>
  </si>
  <si>
    <t>US8636671013</t>
  </si>
  <si>
    <t>MEDTRONIC PLC</t>
  </si>
  <si>
    <t>IE00BTN1Y115</t>
  </si>
  <si>
    <t>GILEAD SCIENCES INC</t>
  </si>
  <si>
    <t>US3755581036</t>
  </si>
  <si>
    <t>BECTON DICKINSON AND CO</t>
  </si>
  <si>
    <t>US0758871091</t>
  </si>
  <si>
    <t>MODERNA INC</t>
  </si>
  <si>
    <t>US60770K1079</t>
  </si>
  <si>
    <t>PHARMACEUTICALS</t>
  </si>
  <si>
    <t>AGILENT TECHNOLOGIES INC</t>
  </si>
  <si>
    <t>US00846U1016</t>
  </si>
  <si>
    <t>IQVIA HOLDINGS INC</t>
  </si>
  <si>
    <t>US46266C1053</t>
  </si>
  <si>
    <t>ILLUMINA INC</t>
  </si>
  <si>
    <t>US4523271090</t>
  </si>
  <si>
    <t>GRAIL INC#</t>
  </si>
  <si>
    <t>US3847471014</t>
  </si>
  <si>
    <t>10. Total value and percentage of Illiquiid Equity shares &amp; Equity related instruments</t>
  </si>
  <si>
    <t>Edelweiss MSCI India Domestic &amp; World Healthcare 45 Index Fund</t>
  </si>
  <si>
    <t>PORTFOLIO STATEMENT OF EDELWEISS  EUROPE DYNAMIC EQUITY OFF-SHORE FUND AS ON JUNE 30,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</si>
  <si>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</si>
  <si>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</si>
  <si>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</si>
  <si>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</si>
  <si>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JUNE 30, 2024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</si>
  <si>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</si>
  <si>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</si>
  <si>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</si>
  <si>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</si>
  <si>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JUNE 30,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</si>
  <si>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</si>
  <si>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</si>
  <si>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</si>
  <si>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</si>
  <si>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JUNE 30,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</si>
  <si>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</si>
  <si>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</si>
  <si>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</si>
  <si>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</si>
  <si>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JUNE 30, 2024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</si>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</sst>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0.0000"/>
    <numFmt numFmtId="171" formatCode="#,##0.0000"/>
  </numFmts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32552"/>
      <name val="Verdana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91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4" fontId="3" fillId="0" borderId="8" xfId="0" applyNumberFormat="1" applyFont="1" applyBorder="1"/>
    <xf numFmtId="10" fontId="3" fillId="0" borderId="8" xfId="0" applyNumberFormat="1" applyFont="1" applyBorder="1"/>
    <xf numFmtId="4" fontId="0" fillId="0" borderId="8" xfId="0" applyNumberFormat="1" applyBorder="1" applyAlignment="1">
      <alignment horizontal="right"/>
    </xf>
    <xf numFmtId="10" fontId="0" fillId="0" borderId="8" xfId="0" applyNumberFormat="1" applyBorder="1" applyAlignment="1">
      <alignment horizontal="right"/>
    </xf>
    <xf numFmtId="166" fontId="3" fillId="0" borderId="8" xfId="0" applyNumberFormat="1" applyFont="1" applyBorder="1"/>
    <xf numFmtId="167" fontId="3" fillId="0" borderId="8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4" fontId="0" fillId="0" borderId="0" xfId="0" applyNumberFormat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0" fillId="0" borderId="8" xfId="0" applyBorder="1"/>
    <xf numFmtId="0" fontId="0" fillId="0" borderId="8" xfId="0" applyBorder="1" applyAlignment="1">
      <alignment wrapText="1"/>
    </xf>
    <xf numFmtId="4" fontId="0" fillId="0" borderId="8" xfId="2" applyNumberFormat="1" applyFont="1" applyBorder="1"/>
    <xf numFmtId="4" fontId="0" fillId="0" borderId="8" xfId="0" applyNumberFormat="1" applyBorder="1"/>
    <xf numFmtId="15" fontId="0" fillId="0" borderId="8" xfId="0" applyNumberFormat="1" applyBorder="1"/>
    <xf numFmtId="0" fontId="0" fillId="0" borderId="0" xfId="0" applyAlignment="1">
      <alignment vertical="top"/>
    </xf>
    <xf numFmtId="170" fontId="0" fillId="0" borderId="0" xfId="0" applyNumberFormat="1"/>
    <xf numFmtId="170" fontId="6" fillId="0" borderId="0" xfId="0" applyNumberFormat="1" applyFont="1"/>
    <xf numFmtId="0" fontId="6" fillId="0" borderId="0" xfId="0" applyFont="1" applyAlignment="1">
      <alignment horizontal="right" vertical="center"/>
    </xf>
    <xf numFmtId="171" fontId="0" fillId="0" borderId="0" xfId="0" applyNumberFormat="1" applyAlignment="1">
      <alignment vertical="top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/>
    <xf numFmtId="166" fontId="3" fillId="0" borderId="4" xfId="0" applyNumberFormat="1" applyFont="1" applyBorder="1"/>
    <xf numFmtId="167" fontId="3" fillId="0" borderId="4" xfId="0" applyNumberFormat="1" applyFont="1" applyBorder="1"/>
    <xf numFmtId="0" fontId="7" fillId="0" borderId="0" xfId="0" applyFont="1" applyAlignment="1">
      <alignment vertical="top"/>
    </xf>
    <xf numFmtId="166" fontId="0" fillId="0" borderId="0" xfId="0" applyNumberFormat="1" applyAlignment="1">
      <alignment horizontal="right"/>
    </xf>
    <xf numFmtId="4" fontId="0" fillId="3" borderId="0" xfId="0" applyNumberFormat="1" applyFill="1" applyAlignment="1">
      <alignment horizontal="right"/>
    </xf>
    <xf numFmtId="4" fontId="3" fillId="3" borderId="7" xfId="0" applyNumberFormat="1" applyFont="1" applyFill="1" applyBorder="1"/>
    <xf numFmtId="10" fontId="3" fillId="3" borderId="7" xfId="0" applyNumberFormat="1" applyFont="1" applyFill="1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4" fillId="0" borderId="0" xfId="1" applyAlignment="1">
      <alignment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160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3" workbookViewId="0">
      <selection activeCell="F6" sqref="F6"/>
    </sheetView>
  </sheetViews>
  <sheetFormatPr defaultRowHeight="15" x14ac:dyDescent="0.25"/>
  <cols>
    <col min="1" max="1" width="8.85546875" bestFit="1" customWidth="1"/>
    <col min="2" max="2" width="34.85546875" style="53" customWidth="1"/>
    <col min="3" max="3" width="22" customWidth="1"/>
    <col min="4" max="4" width="39.28515625" style="53" customWidth="1"/>
    <col min="5" max="5" width="23.28515625" bestFit="1" customWidth="1"/>
    <col min="6" max="6" width="34.85546875" style="53" customWidth="1"/>
    <col min="7" max="7" width="23.28515625" bestFit="1" customWidth="1"/>
  </cols>
  <sheetData>
    <row r="1" spans="1:7" s="1" customFormat="1" x14ac:dyDescent="0.25">
      <c r="A1" s="83" t="s">
        <v>0</v>
      </c>
      <c r="B1" s="83"/>
      <c r="D1" s="87"/>
      <c r="F1" s="87"/>
    </row>
    <row r="2" spans="1:7" s="1" customFormat="1" x14ac:dyDescent="0.25">
      <c r="A2" s="83" t="s">
        <v>1</v>
      </c>
      <c r="B2" s="83"/>
      <c r="D2" s="87"/>
      <c r="F2" s="87"/>
    </row>
    <row r="3" spans="1:7" s="1" customFormat="1" x14ac:dyDescent="0.25">
      <c r="A3" s="1" t="s">
        <v>2</v>
      </c>
      <c r="B3" s="87" t="s">
        <v>3</v>
      </c>
      <c r="C3" s="81" t="s">
        <v>4</v>
      </c>
      <c r="D3" s="88" t="s">
        <v>5</v>
      </c>
      <c r="E3" s="81" t="s">
        <v>6</v>
      </c>
      <c r="F3" s="88" t="s">
        <v>5</v>
      </c>
      <c r="G3" s="81" t="s">
        <v>6</v>
      </c>
    </row>
    <row r="4" spans="1:7" ht="69.95" customHeight="1" x14ac:dyDescent="0.25">
      <c r="A4" t="s">
        <v>7</v>
      </c>
      <c r="B4" s="90" t="str">
        <f>HYPERLINK("[EDEL_Portfolio Monthly Notes 30-Jun-2024.xlsx]EDACBF!A1","Edelweiss Money Market Fund")</f>
        <v>Edelweiss Money Market Fund</v>
      </c>
      <c r="C4" s="81"/>
      <c r="D4" s="88" t="s">
        <v>8</v>
      </c>
      <c r="E4" s="81"/>
      <c r="F4" s="88" t="s">
        <v>9</v>
      </c>
      <c r="G4" s="81"/>
    </row>
    <row r="5" spans="1:7" ht="69.95" customHeight="1" x14ac:dyDescent="0.25">
      <c r="A5" t="s">
        <v>10</v>
      </c>
      <c r="B5" s="90" t="str">
        <f>HYPERLINK("[EDEL_Portfolio Monthly Notes 30-Jun-2024.xlsx]EDBE25!A1","BHARAT Bond ETF - April 2025")</f>
        <v>BHARAT Bond ETF - April 2025</v>
      </c>
      <c r="C5" s="81"/>
      <c r="D5" s="88" t="s">
        <v>11</v>
      </c>
      <c r="E5" s="81"/>
      <c r="F5" s="89" t="s">
        <v>12</v>
      </c>
      <c r="G5" s="82" t="s">
        <v>12</v>
      </c>
    </row>
    <row r="6" spans="1:7" ht="69.95" customHeight="1" x14ac:dyDescent="0.25">
      <c r="A6" t="s">
        <v>13</v>
      </c>
      <c r="B6" s="90" t="str">
        <f>HYPERLINK("[EDEL_Portfolio Monthly Notes 30-Jun-2024.xlsx]EDBE30!A1","BHARAT Bond ETF - April 2030")</f>
        <v>BHARAT Bond ETF - April 2030</v>
      </c>
      <c r="C6" s="81"/>
      <c r="D6" s="88" t="s">
        <v>14</v>
      </c>
      <c r="E6" s="81"/>
      <c r="F6" s="89" t="s">
        <v>12</v>
      </c>
      <c r="G6" s="82" t="s">
        <v>12</v>
      </c>
    </row>
    <row r="7" spans="1:7" ht="69.95" customHeight="1" x14ac:dyDescent="0.25">
      <c r="A7" t="s">
        <v>15</v>
      </c>
      <c r="B7" s="90" t="str">
        <f>HYPERLINK("[EDEL_Portfolio Monthly Notes 30-Jun-2024.xlsx]EDBE31!A1","BHARAT Bond ETF - April 2031")</f>
        <v>BHARAT Bond ETF - April 2031</v>
      </c>
      <c r="C7" s="81"/>
      <c r="D7" s="88" t="s">
        <v>16</v>
      </c>
      <c r="E7" s="81"/>
      <c r="F7" s="89" t="s">
        <v>12</v>
      </c>
      <c r="G7" s="82" t="s">
        <v>12</v>
      </c>
    </row>
    <row r="8" spans="1:7" ht="69.95" customHeight="1" x14ac:dyDescent="0.25">
      <c r="A8" t="s">
        <v>17</v>
      </c>
      <c r="B8" s="90" t="str">
        <f>HYPERLINK("[EDEL_Portfolio Monthly Notes 30-Jun-2024.xlsx]EDBE32!A1","BHARAT Bond ETF - April 2032")</f>
        <v>BHARAT Bond ETF - April 2032</v>
      </c>
      <c r="C8" s="81"/>
      <c r="D8" s="88" t="s">
        <v>18</v>
      </c>
      <c r="E8" s="81"/>
      <c r="F8" s="89" t="s">
        <v>12</v>
      </c>
      <c r="G8" s="82" t="s">
        <v>12</v>
      </c>
    </row>
    <row r="9" spans="1:7" ht="69.95" customHeight="1" x14ac:dyDescent="0.25">
      <c r="A9" t="s">
        <v>19</v>
      </c>
      <c r="B9" s="90" t="str">
        <f>HYPERLINK("[EDEL_Portfolio Monthly Notes 30-Jun-2024.xlsx]EDBE33!A1","BHARAT Bond ETF - April 2033")</f>
        <v>BHARAT Bond ETF - April 2033</v>
      </c>
      <c r="C9" s="81"/>
      <c r="D9" s="88" t="s">
        <v>20</v>
      </c>
      <c r="E9" s="81"/>
      <c r="F9" s="89" t="s">
        <v>12</v>
      </c>
      <c r="G9" s="82" t="s">
        <v>12</v>
      </c>
    </row>
    <row r="10" spans="1:7" ht="69.95" customHeight="1" x14ac:dyDescent="0.25">
      <c r="A10" t="s">
        <v>21</v>
      </c>
      <c r="B10" s="90" t="str">
        <f>HYPERLINK("[EDEL_Portfolio Monthly Notes 30-Jun-2024.xlsx]EDBPDF!A1","Edelweiss Banking and PSU Debt Fund")</f>
        <v>Edelweiss Banking and PSU Debt Fund</v>
      </c>
      <c r="C10" s="81"/>
      <c r="D10" s="88" t="s">
        <v>22</v>
      </c>
      <c r="E10" s="81"/>
      <c r="F10" s="88" t="s">
        <v>23</v>
      </c>
      <c r="G10" s="81"/>
    </row>
    <row r="11" spans="1:7" ht="69.95" customHeight="1" x14ac:dyDescent="0.25">
      <c r="A11" t="s">
        <v>24</v>
      </c>
      <c r="B11" s="90" t="str">
        <f>HYPERLINK("[EDEL_Portfolio Monthly Notes 30-Jun-2024.xlsx]EDCG27!A1","Edelweiss CRISIL IBX 50 50 Gilt Plus SDL June 2027 Index Fund")</f>
        <v>Edelweiss CRISIL IBX 50 50 Gilt Plus SDL June 2027 Index Fund</v>
      </c>
      <c r="C11" s="81"/>
      <c r="D11" s="88" t="s">
        <v>25</v>
      </c>
      <c r="E11" s="81"/>
      <c r="F11" s="89" t="s">
        <v>12</v>
      </c>
      <c r="G11" s="82" t="s">
        <v>12</v>
      </c>
    </row>
    <row r="12" spans="1:7" ht="69.95" customHeight="1" x14ac:dyDescent="0.25">
      <c r="A12" t="s">
        <v>26</v>
      </c>
      <c r="B12" s="90" t="str">
        <f>HYPERLINK("[EDEL_Portfolio Monthly Notes 30-Jun-2024.xlsx]EDCG28!A1","Edelweiss_CRISIL_IBX 50 50 Gilt Plus SDL Sep 2028 Index Fund")</f>
        <v>Edelweiss_CRISIL_IBX 50 50 Gilt Plus SDL Sep 2028 Index Fund</v>
      </c>
      <c r="C12" s="81"/>
      <c r="D12" s="88" t="s">
        <v>27</v>
      </c>
      <c r="E12" s="81"/>
      <c r="F12" s="89" t="s">
        <v>12</v>
      </c>
      <c r="G12" s="82" t="s">
        <v>12</v>
      </c>
    </row>
    <row r="13" spans="1:7" ht="69.95" customHeight="1" x14ac:dyDescent="0.25">
      <c r="A13" t="s">
        <v>28</v>
      </c>
      <c r="B13" s="90" t="str">
        <f>HYPERLINK("[EDEL_Portfolio Monthly Notes 30-Jun-2024.xlsx]EDCG37!A1","Edelweiss_CRISIL IBX 50 50 Gilt Plus SDL April 2037 Index Fund")</f>
        <v>Edelweiss_CRISIL IBX 50 50 Gilt Plus SDL April 2037 Index Fund</v>
      </c>
      <c r="C13" s="81"/>
      <c r="D13" s="88" t="s">
        <v>29</v>
      </c>
      <c r="E13" s="81"/>
      <c r="F13" s="89" t="s">
        <v>12</v>
      </c>
      <c r="G13" s="82" t="s">
        <v>12</v>
      </c>
    </row>
    <row r="14" spans="1:7" ht="69.95" customHeight="1" x14ac:dyDescent="0.25">
      <c r="A14" t="s">
        <v>30</v>
      </c>
      <c r="B14" s="90" t="str">
        <f>HYPERLINK("[EDEL_Portfolio Monthly Notes 30-Jun-2024.xlsx]EDCPSF!A1","Edelweiss CRL PSU PL SDL 50 50 Oct-25 FD")</f>
        <v>Edelweiss CRL PSU PL SDL 50 50 Oct-25 FD</v>
      </c>
      <c r="C14" s="81"/>
      <c r="D14" s="88" t="s">
        <v>31</v>
      </c>
      <c r="E14" s="81"/>
      <c r="F14" s="89" t="s">
        <v>12</v>
      </c>
      <c r="G14" s="82" t="s">
        <v>12</v>
      </c>
    </row>
    <row r="15" spans="1:7" ht="69.95" customHeight="1" x14ac:dyDescent="0.25">
      <c r="A15" t="s">
        <v>32</v>
      </c>
      <c r="B15" s="90" t="str">
        <f>HYPERLINK("[EDEL_Portfolio Monthly Notes 30-Jun-2024.xlsx]EDCSDF!A1","Edelweiss CRL IBX 50 50 Gilt Plus SDL Short Duration Index Fund")</f>
        <v>Edelweiss CRL IBX 50 50 Gilt Plus SDL Short Duration Index Fund</v>
      </c>
      <c r="C15" s="81"/>
      <c r="D15" s="88" t="s">
        <v>33</v>
      </c>
      <c r="E15" s="81"/>
      <c r="F15" s="89" t="s">
        <v>12</v>
      </c>
      <c r="G15" s="82" t="s">
        <v>12</v>
      </c>
    </row>
    <row r="16" spans="1:7" ht="69.95" customHeight="1" x14ac:dyDescent="0.25">
      <c r="A16" t="s">
        <v>34</v>
      </c>
      <c r="B16" s="90" t="str">
        <f>HYPERLINK("[EDEL_Portfolio Monthly Notes 30-Jun-2024.xlsx]EDFF25!A1","BHARAT Bond FOF - April 2025")</f>
        <v>BHARAT Bond FOF - April 2025</v>
      </c>
      <c r="C16" s="81"/>
      <c r="D16" s="88" t="s">
        <v>11</v>
      </c>
      <c r="E16" s="81"/>
      <c r="F16" s="89" t="s">
        <v>12</v>
      </c>
      <c r="G16" s="82" t="s">
        <v>12</v>
      </c>
    </row>
    <row r="17" spans="1:7" ht="69.95" customHeight="1" x14ac:dyDescent="0.25">
      <c r="A17" t="s">
        <v>35</v>
      </c>
      <c r="B17" s="90" t="str">
        <f>HYPERLINK("[EDEL_Portfolio Monthly Notes 30-Jun-2024.xlsx]EDFF30!A1","BHARAT Bond FOF - April 2030")</f>
        <v>BHARAT Bond FOF - April 2030</v>
      </c>
      <c r="C17" s="81"/>
      <c r="D17" s="88" t="s">
        <v>14</v>
      </c>
      <c r="E17" s="81"/>
      <c r="F17" s="89" t="s">
        <v>12</v>
      </c>
      <c r="G17" s="82" t="s">
        <v>12</v>
      </c>
    </row>
    <row r="18" spans="1:7" ht="69.95" customHeight="1" x14ac:dyDescent="0.25">
      <c r="A18" t="s">
        <v>36</v>
      </c>
      <c r="B18" s="90" t="str">
        <f>HYPERLINK("[EDEL_Portfolio Monthly Notes 30-Jun-2024.xlsx]EDFF31!A1","BHARAT Bond FOF - April 2031")</f>
        <v>BHARAT Bond FOF - April 2031</v>
      </c>
      <c r="C18" s="81"/>
      <c r="D18" s="88" t="s">
        <v>16</v>
      </c>
      <c r="E18" s="81"/>
      <c r="F18" s="89" t="s">
        <v>12</v>
      </c>
      <c r="G18" s="82" t="s">
        <v>12</v>
      </c>
    </row>
    <row r="19" spans="1:7" ht="69.95" customHeight="1" x14ac:dyDescent="0.25">
      <c r="A19" t="s">
        <v>37</v>
      </c>
      <c r="B19" s="90" t="str">
        <f>HYPERLINK("[EDEL_Portfolio Monthly Notes 30-Jun-2024.xlsx]EDFF32!A1","BHARAT Bond FOF - April 2032")</f>
        <v>BHARAT Bond FOF - April 2032</v>
      </c>
      <c r="C19" s="81"/>
      <c r="D19" s="88" t="s">
        <v>18</v>
      </c>
      <c r="E19" s="81"/>
      <c r="F19" s="89" t="s">
        <v>12</v>
      </c>
      <c r="G19" s="82" t="s">
        <v>12</v>
      </c>
    </row>
    <row r="20" spans="1:7" ht="69.95" customHeight="1" x14ac:dyDescent="0.25">
      <c r="A20" t="s">
        <v>38</v>
      </c>
      <c r="B20" s="90" t="str">
        <f>HYPERLINK("[EDEL_Portfolio Monthly Notes 30-Jun-2024.xlsx]EDFF33!A1","BHARAT Bond FOF - April 2033")</f>
        <v>BHARAT Bond FOF - April 2033</v>
      </c>
      <c r="C20" s="81"/>
      <c r="D20" s="88" t="s">
        <v>20</v>
      </c>
      <c r="E20" s="81"/>
      <c r="F20" s="89" t="s">
        <v>12</v>
      </c>
      <c r="G20" s="82" t="s">
        <v>12</v>
      </c>
    </row>
    <row r="21" spans="1:7" ht="69.95" customHeight="1" x14ac:dyDescent="0.25">
      <c r="A21" t="s">
        <v>39</v>
      </c>
      <c r="B21" s="90" t="str">
        <f>HYPERLINK("[EDEL_Portfolio Monthly Notes 30-Jun-2024.xlsx]EDGSEC!A1","Edelweiss Government Securities Fund")</f>
        <v>Edelweiss Government Securities Fund</v>
      </c>
      <c r="C21" s="81"/>
      <c r="D21" s="88" t="s">
        <v>40</v>
      </c>
      <c r="E21" s="81"/>
      <c r="F21" s="88" t="s">
        <v>41</v>
      </c>
      <c r="G21" s="81"/>
    </row>
    <row r="22" spans="1:7" ht="69.95" customHeight="1" x14ac:dyDescent="0.25">
      <c r="A22" t="s">
        <v>42</v>
      </c>
      <c r="B22" s="90" t="str">
        <f>HYPERLINK("[EDEL_Portfolio Monthly Notes 30-Jun-2024.xlsx]EDNP27!A1","Edelweiss Nifty PSU Bond Plus SDL Apr2027 50 50 Index")</f>
        <v>Edelweiss Nifty PSU Bond Plus SDL Apr2027 50 50 Index</v>
      </c>
      <c r="C22" s="81"/>
      <c r="D22" s="88" t="s">
        <v>43</v>
      </c>
      <c r="E22" s="81"/>
      <c r="F22" s="89" t="s">
        <v>12</v>
      </c>
      <c r="G22" s="82" t="s">
        <v>12</v>
      </c>
    </row>
    <row r="23" spans="1:7" ht="69.95" customHeight="1" x14ac:dyDescent="0.25">
      <c r="A23" t="s">
        <v>44</v>
      </c>
      <c r="B23" s="90" t="str">
        <f>HYPERLINK("[EDEL_Portfolio Monthly Notes 30-Jun-2024.xlsx]EDNPSF!A1","Edelweiss Nifty PSU Bond Plus SDL Apr2026 50 50 Index Fund")</f>
        <v>Edelweiss Nifty PSU Bond Plus SDL Apr2026 50 50 Index Fund</v>
      </c>
      <c r="C23" s="81"/>
      <c r="D23" s="88" t="s">
        <v>45</v>
      </c>
      <c r="E23" s="81"/>
      <c r="F23" s="89" t="s">
        <v>12</v>
      </c>
      <c r="G23" s="82" t="s">
        <v>12</v>
      </c>
    </row>
    <row r="24" spans="1:7" ht="69.95" customHeight="1" x14ac:dyDescent="0.25">
      <c r="A24" t="s">
        <v>46</v>
      </c>
      <c r="B24" s="90" t="str">
        <f>HYPERLINK("[EDEL_Portfolio Monthly Notes 30-Jun-2024.xlsx]EDONTF!A1","EDELWEISS OVERNIGHT FUND")</f>
        <v>EDELWEISS OVERNIGHT FUND</v>
      </c>
      <c r="C24" s="81"/>
      <c r="D24" s="88" t="s">
        <v>47</v>
      </c>
      <c r="E24" s="81"/>
      <c r="F24" s="89" t="s">
        <v>12</v>
      </c>
      <c r="G24" s="82" t="s">
        <v>12</v>
      </c>
    </row>
    <row r="25" spans="1:7" ht="69.95" customHeight="1" x14ac:dyDescent="0.25">
      <c r="A25" t="s">
        <v>48</v>
      </c>
      <c r="B25" s="90" t="str">
        <f>HYPERLINK("[EDEL_Portfolio Monthly Notes 30-Jun-2024.xlsx]EEALVF!A1","Edel Nifty Alpha Low Volatility 30 Index Fund")</f>
        <v>Edel Nifty Alpha Low Volatility 30 Index Fund</v>
      </c>
      <c r="C25" s="81"/>
      <c r="D25" s="88" t="s">
        <v>49</v>
      </c>
      <c r="E25" s="81"/>
      <c r="F25" s="89" t="s">
        <v>12</v>
      </c>
      <c r="G25" s="82" t="s">
        <v>12</v>
      </c>
    </row>
    <row r="26" spans="1:7" ht="69.95" customHeight="1" x14ac:dyDescent="0.25">
      <c r="A26" t="s">
        <v>50</v>
      </c>
      <c r="B26" s="90" t="str">
        <f>HYPERLINK("[EDEL_Portfolio Monthly Notes 30-Jun-2024.xlsx]EEARBF!A1","Edelweiss Arbitrage Fund")</f>
        <v>Edelweiss Arbitrage Fund</v>
      </c>
      <c r="C26" s="81"/>
      <c r="D26" s="88" t="s">
        <v>51</v>
      </c>
      <c r="E26" s="81"/>
      <c r="F26" s="89" t="s">
        <v>12</v>
      </c>
      <c r="G26" s="82" t="s">
        <v>12</v>
      </c>
    </row>
    <row r="27" spans="1:7" ht="69.95" customHeight="1" x14ac:dyDescent="0.25">
      <c r="A27" t="s">
        <v>52</v>
      </c>
      <c r="B27" s="90" t="str">
        <f>HYPERLINK("[EDEL_Portfolio Monthly Notes 30-Jun-2024.xlsx]EEARFD!A1","Edelweiss Balanced Advantage Fund")</f>
        <v>Edelweiss Balanced Advantage Fund</v>
      </c>
      <c r="C27" s="81"/>
      <c r="D27" s="88" t="s">
        <v>53</v>
      </c>
      <c r="E27" s="81"/>
      <c r="F27" s="89" t="s">
        <v>12</v>
      </c>
      <c r="G27" s="82" t="s">
        <v>12</v>
      </c>
    </row>
    <row r="28" spans="1:7" ht="69.95" customHeight="1" x14ac:dyDescent="0.25">
      <c r="A28" t="s">
        <v>54</v>
      </c>
      <c r="B28" s="90" t="str">
        <f>HYPERLINK("[EDEL_Portfolio Monthly Notes 30-Jun-2024.xlsx]EEDGEF!A1","Edelweiss Large Cap Fund")</f>
        <v>Edelweiss Large Cap Fund</v>
      </c>
      <c r="C28" s="81"/>
      <c r="D28" s="88" t="s">
        <v>55</v>
      </c>
      <c r="E28" s="81"/>
      <c r="F28" s="89" t="s">
        <v>12</v>
      </c>
      <c r="G28" s="82" t="s">
        <v>12</v>
      </c>
    </row>
    <row r="29" spans="1:7" ht="69.95" customHeight="1" x14ac:dyDescent="0.25">
      <c r="A29" t="s">
        <v>56</v>
      </c>
      <c r="B29" s="90" t="str">
        <f>HYPERLINK("[EDEL_Portfolio Monthly Notes 30-Jun-2024.xlsx]EEECRF!A1","Edelweiss Flexi-Cap Fund")</f>
        <v>Edelweiss Flexi-Cap Fund</v>
      </c>
      <c r="C29" s="81"/>
      <c r="D29" s="88" t="s">
        <v>57</v>
      </c>
      <c r="E29" s="81"/>
      <c r="F29" s="89" t="s">
        <v>12</v>
      </c>
      <c r="G29" s="82" t="s">
        <v>12</v>
      </c>
    </row>
    <row r="30" spans="1:7" ht="69.95" customHeight="1" x14ac:dyDescent="0.25">
      <c r="A30" t="s">
        <v>58</v>
      </c>
      <c r="B30" s="90" t="str">
        <f>HYPERLINK("[EDEL_Portfolio Monthly Notes 30-Jun-2024.xlsx]EEELSS!A1","Edelweiss ELSS Tax saver Fund")</f>
        <v>Edelweiss ELSS Tax saver Fund</v>
      </c>
      <c r="C30" s="81"/>
      <c r="D30" s="88" t="s">
        <v>57</v>
      </c>
      <c r="E30" s="81"/>
      <c r="F30" s="89" t="s">
        <v>12</v>
      </c>
      <c r="G30" s="82" t="s">
        <v>12</v>
      </c>
    </row>
    <row r="31" spans="1:7" ht="69.95" customHeight="1" x14ac:dyDescent="0.25">
      <c r="A31" t="s">
        <v>59</v>
      </c>
      <c r="B31" s="90" t="str">
        <f>HYPERLINK("[EDEL_Portfolio Monthly Notes 30-Jun-2024.xlsx]EEEQTF!A1","Edelweiss Large &amp; Mid Cap Fund")</f>
        <v>Edelweiss Large &amp; Mid Cap Fund</v>
      </c>
      <c r="C31" s="81"/>
      <c r="D31" s="88" t="s">
        <v>60</v>
      </c>
      <c r="E31" s="81"/>
      <c r="F31" s="89" t="s">
        <v>12</v>
      </c>
      <c r="G31" s="82" t="s">
        <v>12</v>
      </c>
    </row>
    <row r="32" spans="1:7" ht="69.95" customHeight="1" x14ac:dyDescent="0.25">
      <c r="A32" t="s">
        <v>61</v>
      </c>
      <c r="B32" s="90" t="str">
        <f>HYPERLINK("[EDEL_Portfolio Monthly Notes 30-Jun-2024.xlsx]EEESCF!A1","Edelweiss Small Cap Fund")</f>
        <v>Edelweiss Small Cap Fund</v>
      </c>
      <c r="C32" s="81"/>
      <c r="D32" s="88" t="s">
        <v>62</v>
      </c>
      <c r="E32" s="81"/>
      <c r="F32" s="89" t="s">
        <v>12</v>
      </c>
      <c r="G32" s="82" t="s">
        <v>12</v>
      </c>
    </row>
    <row r="33" spans="1:7" ht="69.95" customHeight="1" x14ac:dyDescent="0.25">
      <c r="A33" t="s">
        <v>63</v>
      </c>
      <c r="B33" s="90" t="str">
        <f>HYPERLINK("[EDEL_Portfolio Monthly Notes 30-Jun-2024.xlsx]EEESSF!A1","Edelweiss Equity Savings Fund")</f>
        <v>Edelweiss Equity Savings Fund</v>
      </c>
      <c r="C33" s="81"/>
      <c r="D33" s="88" t="s">
        <v>64</v>
      </c>
      <c r="E33" s="81"/>
      <c r="F33" s="89" t="s">
        <v>12</v>
      </c>
      <c r="G33" s="82" t="s">
        <v>12</v>
      </c>
    </row>
    <row r="34" spans="1:7" ht="69.95" customHeight="1" x14ac:dyDescent="0.25">
      <c r="A34" t="s">
        <v>65</v>
      </c>
      <c r="B34" s="90" t="str">
        <f>HYPERLINK("[EDEL_Portfolio Monthly Notes 30-Jun-2024.xlsx]EEFOCF!A1","Edelweiss Focused Fund")</f>
        <v>Edelweiss Focused Fund</v>
      </c>
      <c r="C34" s="81"/>
      <c r="D34" s="88" t="s">
        <v>57</v>
      </c>
      <c r="E34" s="81"/>
      <c r="F34" s="89" t="s">
        <v>12</v>
      </c>
      <c r="G34" s="82" t="s">
        <v>12</v>
      </c>
    </row>
    <row r="35" spans="1:7" ht="69.95" customHeight="1" x14ac:dyDescent="0.25">
      <c r="A35" t="s">
        <v>66</v>
      </c>
      <c r="B35" s="90" t="str">
        <f>HYPERLINK("[EDEL_Portfolio Monthly Notes 30-Jun-2024.xlsx]EEIF30!A1","Edelweiss Nifty 100 Quality 30 Index Fnd")</f>
        <v>Edelweiss Nifty 100 Quality 30 Index Fnd</v>
      </c>
      <c r="C35" s="81"/>
      <c r="D35" s="88" t="s">
        <v>67</v>
      </c>
      <c r="E35" s="81"/>
      <c r="F35" s="89" t="s">
        <v>12</v>
      </c>
      <c r="G35" s="82" t="s">
        <v>12</v>
      </c>
    </row>
    <row r="36" spans="1:7" ht="69.95" customHeight="1" x14ac:dyDescent="0.25">
      <c r="A36" t="s">
        <v>68</v>
      </c>
      <c r="B36" s="90" t="str">
        <f>HYPERLINK("[EDEL_Portfolio Monthly Notes 30-Jun-2024.xlsx]EEIF50!A1","Edelweiss Nifty 50 Index Fund")</f>
        <v>Edelweiss Nifty 50 Index Fund</v>
      </c>
      <c r="C36" s="81"/>
      <c r="D36" s="88" t="s">
        <v>69</v>
      </c>
      <c r="E36" s="81"/>
      <c r="F36" s="89" t="s">
        <v>12</v>
      </c>
      <c r="G36" s="82" t="s">
        <v>12</v>
      </c>
    </row>
    <row r="37" spans="1:7" ht="69.95" customHeight="1" x14ac:dyDescent="0.25">
      <c r="A37" t="s">
        <v>70</v>
      </c>
      <c r="B37" s="90" t="str">
        <f>HYPERLINK("[EDEL_Portfolio Monthly Notes 30-Jun-2024.xlsx]EELMIF!A1","Edelweiss NIFTY Large Mid Cap 250 Index Fund")</f>
        <v>Edelweiss NIFTY Large Mid Cap 250 Index Fund</v>
      </c>
      <c r="C37" s="81"/>
      <c r="D37" s="88" t="s">
        <v>60</v>
      </c>
      <c r="E37" s="81"/>
      <c r="F37" s="89" t="s">
        <v>12</v>
      </c>
      <c r="G37" s="82" t="s">
        <v>12</v>
      </c>
    </row>
    <row r="38" spans="1:7" ht="69.95" customHeight="1" x14ac:dyDescent="0.25">
      <c r="A38" t="s">
        <v>71</v>
      </c>
      <c r="B38" s="90" t="str">
        <f>HYPERLINK("[EDEL_Portfolio Monthly Notes 30-Jun-2024.xlsx]EEM150!A1","Edelweiss Nifty Midcap150 Momentum 50 Index Fund")</f>
        <v>Edelweiss Nifty Midcap150 Momentum 50 Index Fund</v>
      </c>
      <c r="C38" s="81"/>
      <c r="D38" s="88" t="s">
        <v>72</v>
      </c>
      <c r="E38" s="81"/>
      <c r="F38" s="89" t="s">
        <v>12</v>
      </c>
      <c r="G38" s="82" t="s">
        <v>12</v>
      </c>
    </row>
    <row r="39" spans="1:7" ht="69.95" customHeight="1" x14ac:dyDescent="0.25">
      <c r="A39" t="s">
        <v>73</v>
      </c>
      <c r="B39" s="90" t="str">
        <f>HYPERLINK("[EDEL_Portfolio Monthly Notes 30-Jun-2024.xlsx]EEMAAF!A1","Edelweiss Multi Asset Allocation Fund")</f>
        <v>Edelweiss Multi Asset Allocation Fund</v>
      </c>
      <c r="C39" s="81"/>
      <c r="D39" s="88" t="s">
        <v>74</v>
      </c>
      <c r="E39" s="81"/>
      <c r="F39" s="89" t="s">
        <v>12</v>
      </c>
      <c r="G39" s="82" t="s">
        <v>12</v>
      </c>
    </row>
    <row r="40" spans="1:7" ht="69.95" customHeight="1" x14ac:dyDescent="0.25">
      <c r="A40" t="s">
        <v>75</v>
      </c>
      <c r="B40" s="90" t="str">
        <f>HYPERLINK("[EDEL_Portfolio Monthly Notes 30-Jun-2024.xlsx]EEMCPF!A1","Edelweiss Multi Cap Fund")</f>
        <v>Edelweiss Multi Cap Fund</v>
      </c>
      <c r="C40" s="81"/>
      <c r="D40" s="88" t="s">
        <v>76</v>
      </c>
      <c r="E40" s="81"/>
      <c r="F40" s="89" t="s">
        <v>12</v>
      </c>
      <c r="G40" s="82" t="s">
        <v>12</v>
      </c>
    </row>
    <row r="41" spans="1:7" ht="69.95" customHeight="1" x14ac:dyDescent="0.25">
      <c r="A41" t="s">
        <v>77</v>
      </c>
      <c r="B41" s="90" t="str">
        <f>HYPERLINK("[EDEL_Portfolio Monthly Notes 30-Jun-2024.xlsx]EEMOF1!A1","EDELWEISS RECENTLY LISTED IPO FUND")</f>
        <v>EDELWEISS RECENTLY LISTED IPO FUND</v>
      </c>
      <c r="C41" s="81"/>
      <c r="D41" s="88" t="s">
        <v>78</v>
      </c>
      <c r="E41" s="81"/>
      <c r="F41" s="89" t="s">
        <v>12</v>
      </c>
      <c r="G41" s="82" t="s">
        <v>12</v>
      </c>
    </row>
    <row r="42" spans="1:7" ht="69.95" customHeight="1" x14ac:dyDescent="0.25">
      <c r="A42" t="s">
        <v>79</v>
      </c>
      <c r="B42" s="90" t="str">
        <f>HYPERLINK("[EDEL_Portfolio Monthly Notes 30-Jun-2024.xlsx]EENN50!A1","Edelweiss Nifty Next 50 Index Fund")</f>
        <v>Edelweiss Nifty Next 50 Index Fund</v>
      </c>
      <c r="C42" s="81"/>
      <c r="D42" s="88" t="s">
        <v>80</v>
      </c>
      <c r="E42" s="81"/>
      <c r="F42" s="89" t="s">
        <v>12</v>
      </c>
      <c r="G42" s="82" t="s">
        <v>12</v>
      </c>
    </row>
    <row r="43" spans="1:7" ht="69.95" customHeight="1" x14ac:dyDescent="0.25">
      <c r="A43" t="s">
        <v>81</v>
      </c>
      <c r="B43" s="90" t="str">
        <f>HYPERLINK("[EDEL_Portfolio Monthly Notes 30-Jun-2024.xlsx]EEPRUA!A1","Edelweiss Aggressive Hybrid Fund")</f>
        <v>Edelweiss Aggressive Hybrid Fund</v>
      </c>
      <c r="C43" s="81"/>
      <c r="D43" s="88" t="s">
        <v>82</v>
      </c>
      <c r="E43" s="81"/>
      <c r="F43" s="89" t="s">
        <v>12</v>
      </c>
      <c r="G43" s="82" t="s">
        <v>12</v>
      </c>
    </row>
    <row r="44" spans="1:7" ht="69.95" customHeight="1" x14ac:dyDescent="0.25">
      <c r="A44" t="s">
        <v>83</v>
      </c>
      <c r="B44" s="90" t="str">
        <f>HYPERLINK("[EDEL_Portfolio Monthly Notes 30-Jun-2024.xlsx]EES250!A1","Edelweiss Nifty Smallcap 250 Index Fund")</f>
        <v>Edelweiss Nifty Smallcap 250 Index Fund</v>
      </c>
      <c r="C44" s="81"/>
      <c r="D44" s="88" t="s">
        <v>62</v>
      </c>
      <c r="E44" s="81"/>
      <c r="F44" s="89" t="s">
        <v>12</v>
      </c>
      <c r="G44" s="82" t="s">
        <v>12</v>
      </c>
    </row>
    <row r="45" spans="1:7" ht="69.95" customHeight="1" x14ac:dyDescent="0.25">
      <c r="A45" t="s">
        <v>84</v>
      </c>
      <c r="B45" s="90" t="str">
        <f>HYPERLINK("[EDEL_Portfolio Monthly Notes 30-Jun-2024.xlsx]EESMCF!A1","Edelweiss Mid Cap Fund")</f>
        <v>Edelweiss Mid Cap Fund</v>
      </c>
      <c r="C45" s="81"/>
      <c r="D45" s="88" t="s">
        <v>85</v>
      </c>
      <c r="E45" s="81"/>
      <c r="F45" s="89" t="s">
        <v>12</v>
      </c>
      <c r="G45" s="82" t="s">
        <v>12</v>
      </c>
    </row>
    <row r="46" spans="1:7" ht="69.95" customHeight="1" x14ac:dyDescent="0.25">
      <c r="A46" t="s">
        <v>86</v>
      </c>
      <c r="B46" s="90" t="str">
        <f>HYPERLINK("[EDEL_Portfolio Monthly Notes 30-Jun-2024.xlsx]EETECF!A1","Edelweiss Technology Fund")</f>
        <v>Edelweiss Technology Fund</v>
      </c>
      <c r="C46" s="81"/>
      <c r="D46" s="88" t="s">
        <v>87</v>
      </c>
      <c r="E46" s="81"/>
      <c r="F46" s="89" t="s">
        <v>12</v>
      </c>
      <c r="G46" s="82" t="s">
        <v>12</v>
      </c>
    </row>
    <row r="47" spans="1:7" ht="69.95" customHeight="1" x14ac:dyDescent="0.25">
      <c r="A47" t="s">
        <v>88</v>
      </c>
      <c r="B47" s="90" t="str">
        <f>HYPERLINK("[EDEL_Portfolio Monthly Notes 30-Jun-2024.xlsx]EGOLDE!A1","Edelweiss Gold ETF Fund")</f>
        <v>Edelweiss Gold ETF Fund</v>
      </c>
      <c r="C47" s="81"/>
      <c r="D47" s="88" t="s">
        <v>89</v>
      </c>
      <c r="E47" s="81"/>
      <c r="F47" s="89" t="s">
        <v>12</v>
      </c>
      <c r="G47" s="82" t="s">
        <v>12</v>
      </c>
    </row>
    <row r="48" spans="1:7" ht="69.95" customHeight="1" x14ac:dyDescent="0.25">
      <c r="A48" t="s">
        <v>90</v>
      </c>
      <c r="B48" s="90" t="str">
        <f>HYPERLINK("[EDEL_Portfolio Monthly Notes 30-Jun-2024.xlsx]EGSFOF!A1","Edelweiss Gold and Silver ETF FOF")</f>
        <v>Edelweiss Gold and Silver ETF FOF</v>
      </c>
      <c r="C48" s="81"/>
      <c r="D48" s="88" t="s">
        <v>91</v>
      </c>
      <c r="E48" s="81"/>
      <c r="F48" s="89" t="s">
        <v>12</v>
      </c>
      <c r="G48" s="82" t="s">
        <v>12</v>
      </c>
    </row>
    <row r="49" spans="1:7" ht="69.95" customHeight="1" x14ac:dyDescent="0.25">
      <c r="A49" t="s">
        <v>92</v>
      </c>
      <c r="B49" s="90" t="str">
        <f>HYPERLINK("[EDEL_Portfolio Monthly Notes 30-Jun-2024.xlsx]ELLIQF!A1","Edelweiss Liquid Fund")</f>
        <v>Edelweiss Liquid Fund</v>
      </c>
      <c r="C49" s="81"/>
      <c r="D49" s="88" t="s">
        <v>93</v>
      </c>
      <c r="E49" s="81"/>
      <c r="F49" s="88" t="s">
        <v>94</v>
      </c>
      <c r="G49" s="81"/>
    </row>
    <row r="50" spans="1:7" ht="69.95" customHeight="1" x14ac:dyDescent="0.25">
      <c r="A50" t="s">
        <v>95</v>
      </c>
      <c r="B50" s="90" t="str">
        <f>HYPERLINK("[EDEL_Portfolio Monthly Notes 30-Jun-2024.xlsx]EOASEF!A1","Edelweiss ASEAN Equity Off-shore Fund")</f>
        <v>Edelweiss ASEAN Equity Off-shore Fund</v>
      </c>
      <c r="C50" s="81"/>
      <c r="D50" s="88" t="s">
        <v>96</v>
      </c>
      <c r="E50" s="81"/>
      <c r="F50" s="89" t="s">
        <v>12</v>
      </c>
      <c r="G50" s="82" t="s">
        <v>12</v>
      </c>
    </row>
    <row r="51" spans="1:7" ht="69.95" customHeight="1" x14ac:dyDescent="0.25">
      <c r="A51" t="s">
        <v>97</v>
      </c>
      <c r="B51" s="90" t="str">
        <f>HYPERLINK("[EDEL_Portfolio Monthly Notes 30-Jun-2024.xlsx]EOCHIF!A1","Edelweiss Greater China Equity Off-shore Fund")</f>
        <v>Edelweiss Greater China Equity Off-shore Fund</v>
      </c>
      <c r="C51" s="81"/>
      <c r="D51" s="88" t="s">
        <v>98</v>
      </c>
      <c r="E51" s="81"/>
      <c r="F51" s="89" t="s">
        <v>12</v>
      </c>
      <c r="G51" s="82" t="s">
        <v>12</v>
      </c>
    </row>
    <row r="52" spans="1:7" ht="69.95" customHeight="1" x14ac:dyDescent="0.25">
      <c r="A52" t="s">
        <v>99</v>
      </c>
      <c r="B52" s="90" t="str">
        <f>HYPERLINK("[EDEL_Portfolio Monthly Notes 30-Jun-2024.xlsx]EODWHF!A1","Edelweiss MSCI (I) DM &amp; WD HC 45 ID Fund")</f>
        <v>Edelweiss MSCI (I) DM &amp; WD HC 45 ID Fund</v>
      </c>
      <c r="C52" s="81"/>
      <c r="D52" s="88" t="s">
        <v>100</v>
      </c>
      <c r="E52" s="81"/>
      <c r="F52" s="89" t="s">
        <v>12</v>
      </c>
      <c r="G52" s="82" t="s">
        <v>12</v>
      </c>
    </row>
    <row r="53" spans="1:7" ht="69.95" customHeight="1" x14ac:dyDescent="0.25">
      <c r="A53" t="s">
        <v>101</v>
      </c>
      <c r="B53" s="90" t="str">
        <f>HYPERLINK("[EDEL_Portfolio Monthly Notes 30-Jun-2024.xlsx]EOEDOF!A1","Edelweiss Europe Dynamic Equity Offshore Fund")</f>
        <v>Edelweiss Europe Dynamic Equity Offshore Fund</v>
      </c>
      <c r="C53" s="81"/>
      <c r="D53" s="88" t="s">
        <v>102</v>
      </c>
      <c r="E53" s="81"/>
      <c r="F53" s="89" t="s">
        <v>12</v>
      </c>
      <c r="G53" s="82" t="s">
        <v>12</v>
      </c>
    </row>
    <row r="54" spans="1:7" ht="69.95" customHeight="1" x14ac:dyDescent="0.25">
      <c r="A54" t="s">
        <v>103</v>
      </c>
      <c r="B54" s="90" t="str">
        <f>HYPERLINK("[EDEL_Portfolio Monthly Notes 30-Jun-2024.xlsx]EOEMOP!A1","Edelweiss Emerging Markets Opportunities Equity Offshore Fund")</f>
        <v>Edelweiss Emerging Markets Opportunities Equity Offshore Fund</v>
      </c>
      <c r="C54" s="81"/>
      <c r="D54" s="88" t="s">
        <v>104</v>
      </c>
      <c r="E54" s="81"/>
      <c r="F54" s="89" t="s">
        <v>12</v>
      </c>
      <c r="G54" s="82" t="s">
        <v>12</v>
      </c>
    </row>
    <row r="55" spans="1:7" ht="69.95" customHeight="1" x14ac:dyDescent="0.25">
      <c r="A55" t="s">
        <v>105</v>
      </c>
      <c r="B55" s="90" t="str">
        <f>HYPERLINK("[EDEL_Portfolio Monthly Notes 30-Jun-2024.xlsx]EOUSEF!A1","Edelweiss US Value Equity Off-shore Fund")</f>
        <v>Edelweiss US Value Equity Off-shore Fund</v>
      </c>
      <c r="C55" s="81"/>
      <c r="D55" s="88" t="s">
        <v>106</v>
      </c>
      <c r="E55" s="81"/>
      <c r="F55" s="89" t="s">
        <v>12</v>
      </c>
      <c r="G55" s="82" t="s">
        <v>12</v>
      </c>
    </row>
    <row r="56" spans="1:7" ht="69.95" customHeight="1" x14ac:dyDescent="0.25">
      <c r="A56" t="s">
        <v>107</v>
      </c>
      <c r="B56" s="90" t="str">
        <f>HYPERLINK("[EDEL_Portfolio Monthly Notes 30-Jun-2024.xlsx]EOUSTF!A1","EDELWEISS US TECHNOLOGY EQUITY FOF")</f>
        <v>EDELWEISS US TECHNOLOGY EQUITY FOF</v>
      </c>
      <c r="C56" s="81"/>
      <c r="D56" s="88" t="s">
        <v>108</v>
      </c>
      <c r="E56" s="81"/>
      <c r="F56" s="89" t="s">
        <v>12</v>
      </c>
      <c r="G56" s="82" t="s">
        <v>12</v>
      </c>
    </row>
    <row r="57" spans="1:7" ht="69.95" customHeight="1" x14ac:dyDescent="0.25">
      <c r="A57" t="s">
        <v>109</v>
      </c>
      <c r="B57" s="90" t="str">
        <f>HYPERLINK("[EDEL_Portfolio Monthly Notes 30-Jun-2024.xlsx]ESLVRE!A1","Edelweiss Silver ETF Fund")</f>
        <v>Edelweiss Silver ETF Fund</v>
      </c>
      <c r="C57" s="81"/>
      <c r="D57" s="88" t="s">
        <v>110</v>
      </c>
      <c r="E57" s="81"/>
      <c r="F57" s="89" t="s">
        <v>12</v>
      </c>
      <c r="G57" s="82" t="s">
        <v>12</v>
      </c>
    </row>
  </sheetData>
  <autoFilter ref="A3:B57" xr:uid="{00000000-0009-0000-0000-000000000000}"/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"/>
  <sheetViews>
    <sheetView showGridLines="0" workbookViewId="0">
      <pane ySplit="4" topLeftCell="A48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714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715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464</v>
      </c>
      <c r="B12" s="33"/>
      <c r="C12" s="33"/>
      <c r="D12" s="14"/>
      <c r="E12" s="15"/>
      <c r="F12" s="16"/>
      <c r="G12" s="16"/>
    </row>
    <row r="13" spans="1:8" x14ac:dyDescent="0.25">
      <c r="A13" s="13" t="s">
        <v>716</v>
      </c>
      <c r="B13" s="33" t="s">
        <v>717</v>
      </c>
      <c r="C13" s="33" t="s">
        <v>128</v>
      </c>
      <c r="D13" s="14">
        <v>7225000</v>
      </c>
      <c r="E13" s="15">
        <v>7236.57</v>
      </c>
      <c r="F13" s="16">
        <v>0.4148</v>
      </c>
      <c r="G13" s="16">
        <v>7.1291241024000002E-2</v>
      </c>
    </row>
    <row r="14" spans="1:8" x14ac:dyDescent="0.25">
      <c r="A14" s="13" t="s">
        <v>718</v>
      </c>
      <c r="B14" s="33" t="s">
        <v>719</v>
      </c>
      <c r="C14" s="33" t="s">
        <v>128</v>
      </c>
      <c r="D14" s="14">
        <v>500000</v>
      </c>
      <c r="E14" s="15">
        <v>485.03</v>
      </c>
      <c r="F14" s="16">
        <v>2.7799999999999998E-2</v>
      </c>
      <c r="G14" s="16">
        <v>7.1369904900000003E-2</v>
      </c>
    </row>
    <row r="15" spans="1:8" x14ac:dyDescent="0.25">
      <c r="A15" s="17" t="s">
        <v>124</v>
      </c>
      <c r="B15" s="34"/>
      <c r="C15" s="34"/>
      <c r="D15" s="20"/>
      <c r="E15" s="21">
        <v>7721.6</v>
      </c>
      <c r="F15" s="22">
        <v>0.44259999999999999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125</v>
      </c>
      <c r="B17" s="33"/>
      <c r="C17" s="33"/>
      <c r="D17" s="14"/>
      <c r="E17" s="15"/>
      <c r="F17" s="16"/>
      <c r="G17" s="16"/>
    </row>
    <row r="18" spans="1:7" x14ac:dyDescent="0.25">
      <c r="A18" s="13" t="s">
        <v>720</v>
      </c>
      <c r="B18" s="33" t="s">
        <v>721</v>
      </c>
      <c r="C18" s="33" t="s">
        <v>128</v>
      </c>
      <c r="D18" s="14">
        <v>5000000</v>
      </c>
      <c r="E18" s="15">
        <v>5201.67</v>
      </c>
      <c r="F18" s="16">
        <v>0.29809999999999998</v>
      </c>
      <c r="G18" s="16">
        <v>7.4525047649000004E-2</v>
      </c>
    </row>
    <row r="19" spans="1:7" x14ac:dyDescent="0.25">
      <c r="A19" s="13" t="s">
        <v>722</v>
      </c>
      <c r="B19" s="33" t="s">
        <v>723</v>
      </c>
      <c r="C19" s="33" t="s">
        <v>128</v>
      </c>
      <c r="D19" s="14">
        <v>2000000</v>
      </c>
      <c r="E19" s="15">
        <v>2054.66</v>
      </c>
      <c r="F19" s="16">
        <v>0.1178</v>
      </c>
      <c r="G19" s="16">
        <v>7.4529194024999995E-2</v>
      </c>
    </row>
    <row r="20" spans="1:7" x14ac:dyDescent="0.25">
      <c r="A20" s="13" t="s">
        <v>724</v>
      </c>
      <c r="B20" s="33" t="s">
        <v>725</v>
      </c>
      <c r="C20" s="33" t="s">
        <v>128</v>
      </c>
      <c r="D20" s="14">
        <v>1000000</v>
      </c>
      <c r="E20" s="15">
        <v>1022.7</v>
      </c>
      <c r="F20" s="16">
        <v>5.8599999999999999E-2</v>
      </c>
      <c r="G20" s="16">
        <v>7.4280425624999993E-2</v>
      </c>
    </row>
    <row r="21" spans="1:7" x14ac:dyDescent="0.25">
      <c r="A21" s="13" t="s">
        <v>726</v>
      </c>
      <c r="B21" s="33" t="s">
        <v>727</v>
      </c>
      <c r="C21" s="33" t="s">
        <v>128</v>
      </c>
      <c r="D21" s="14">
        <v>500000</v>
      </c>
      <c r="E21" s="15">
        <v>526.09</v>
      </c>
      <c r="F21" s="16">
        <v>3.0200000000000001E-2</v>
      </c>
      <c r="G21" s="16">
        <v>7.4524011055999997E-2</v>
      </c>
    </row>
    <row r="22" spans="1:7" x14ac:dyDescent="0.25">
      <c r="A22" s="13" t="s">
        <v>728</v>
      </c>
      <c r="B22" s="33" t="s">
        <v>729</v>
      </c>
      <c r="C22" s="33" t="s">
        <v>128</v>
      </c>
      <c r="D22" s="14">
        <v>500000</v>
      </c>
      <c r="E22" s="15">
        <v>513.59</v>
      </c>
      <c r="F22" s="16">
        <v>2.9399999999999999E-2</v>
      </c>
      <c r="G22" s="16">
        <v>7.4675358890000001E-2</v>
      </c>
    </row>
    <row r="23" spans="1:7" x14ac:dyDescent="0.25">
      <c r="A23" s="17" t="s">
        <v>124</v>
      </c>
      <c r="B23" s="34"/>
      <c r="C23" s="34"/>
      <c r="D23" s="20"/>
      <c r="E23" s="21">
        <v>9318.7099999999991</v>
      </c>
      <c r="F23" s="22">
        <v>0.53410000000000002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129</v>
      </c>
      <c r="B26" s="33"/>
      <c r="C26" s="33"/>
      <c r="D26" s="14"/>
      <c r="E26" s="15"/>
      <c r="F26" s="16"/>
      <c r="G26" s="16"/>
    </row>
    <row r="27" spans="1:7" x14ac:dyDescent="0.25">
      <c r="A27" s="17" t="s">
        <v>124</v>
      </c>
      <c r="B27" s="33"/>
      <c r="C27" s="33"/>
      <c r="D27" s="14"/>
      <c r="E27" s="18" t="s">
        <v>121</v>
      </c>
      <c r="F27" s="19" t="s">
        <v>121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130</v>
      </c>
      <c r="B29" s="33"/>
      <c r="C29" s="33"/>
      <c r="D29" s="14"/>
      <c r="E29" s="15"/>
      <c r="F29" s="16"/>
      <c r="G29" s="16"/>
    </row>
    <row r="30" spans="1:7" x14ac:dyDescent="0.25">
      <c r="A30" s="17" t="s">
        <v>124</v>
      </c>
      <c r="B30" s="33"/>
      <c r="C30" s="33"/>
      <c r="D30" s="14"/>
      <c r="E30" s="18" t="s">
        <v>121</v>
      </c>
      <c r="F30" s="19" t="s">
        <v>121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131</v>
      </c>
      <c r="B32" s="35"/>
      <c r="C32" s="35"/>
      <c r="D32" s="25"/>
      <c r="E32" s="21">
        <v>17040.310000000001</v>
      </c>
      <c r="F32" s="22">
        <v>0.97670000000000001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179</v>
      </c>
      <c r="B35" s="33"/>
      <c r="C35" s="33"/>
      <c r="D35" s="14"/>
      <c r="E35" s="15"/>
      <c r="F35" s="16"/>
      <c r="G35" s="16"/>
    </row>
    <row r="36" spans="1:7" x14ac:dyDescent="0.25">
      <c r="A36" s="13" t="s">
        <v>180</v>
      </c>
      <c r="B36" s="33"/>
      <c r="C36" s="33"/>
      <c r="D36" s="14"/>
      <c r="E36" s="15">
        <v>64.959999999999994</v>
      </c>
      <c r="F36" s="16">
        <v>3.7000000000000002E-3</v>
      </c>
      <c r="G36" s="16">
        <v>6.7234000000000002E-2</v>
      </c>
    </row>
    <row r="37" spans="1:7" x14ac:dyDescent="0.25">
      <c r="A37" s="17" t="s">
        <v>124</v>
      </c>
      <c r="B37" s="34"/>
      <c r="C37" s="34"/>
      <c r="D37" s="20"/>
      <c r="E37" s="21">
        <v>64.959999999999994</v>
      </c>
      <c r="F37" s="22">
        <v>3.7000000000000002E-3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131</v>
      </c>
      <c r="B39" s="35"/>
      <c r="C39" s="35"/>
      <c r="D39" s="25"/>
      <c r="E39" s="21">
        <v>64.959999999999994</v>
      </c>
      <c r="F39" s="22">
        <v>3.7000000000000002E-3</v>
      </c>
      <c r="G39" s="23"/>
    </row>
    <row r="40" spans="1:7" x14ac:dyDescent="0.25">
      <c r="A40" s="13" t="s">
        <v>181</v>
      </c>
      <c r="B40" s="33"/>
      <c r="C40" s="33"/>
      <c r="D40" s="14"/>
      <c r="E40" s="15">
        <v>346.46058019999998</v>
      </c>
      <c r="F40" s="16">
        <v>1.9857E-2</v>
      </c>
      <c r="G40" s="16"/>
    </row>
    <row r="41" spans="1:7" x14ac:dyDescent="0.25">
      <c r="A41" s="13" t="s">
        <v>182</v>
      </c>
      <c r="B41" s="33"/>
      <c r="C41" s="33"/>
      <c r="D41" s="14"/>
      <c r="E41" s="26">
        <v>-4.4905802000000001</v>
      </c>
      <c r="F41" s="27">
        <v>-2.5700000000000001E-4</v>
      </c>
      <c r="G41" s="16">
        <v>6.7234000000000002E-2</v>
      </c>
    </row>
    <row r="42" spans="1:7" x14ac:dyDescent="0.25">
      <c r="A42" s="28" t="s">
        <v>183</v>
      </c>
      <c r="B42" s="36"/>
      <c r="C42" s="36"/>
      <c r="D42" s="29"/>
      <c r="E42" s="30">
        <v>17447.240000000002</v>
      </c>
      <c r="F42" s="31">
        <v>1</v>
      </c>
      <c r="G42" s="31"/>
    </row>
    <row r="44" spans="1:7" x14ac:dyDescent="0.25">
      <c r="A44" s="1" t="s">
        <v>185</v>
      </c>
    </row>
    <row r="47" spans="1:7" x14ac:dyDescent="0.25">
      <c r="A47" s="1" t="s">
        <v>186</v>
      </c>
    </row>
    <row r="48" spans="1:7" x14ac:dyDescent="0.25">
      <c r="A48" s="53" t="s">
        <v>187</v>
      </c>
      <c r="B48" s="3" t="s">
        <v>121</v>
      </c>
    </row>
    <row r="49" spans="1:5" x14ac:dyDescent="0.25">
      <c r="A49" t="s">
        <v>188</v>
      </c>
    </row>
    <row r="50" spans="1:5" x14ac:dyDescent="0.25">
      <c r="A50" t="s">
        <v>189</v>
      </c>
      <c r="B50" t="s">
        <v>190</v>
      </c>
      <c r="C50" t="s">
        <v>190</v>
      </c>
    </row>
    <row r="51" spans="1:5" x14ac:dyDescent="0.25">
      <c r="B51" s="54">
        <v>45443</v>
      </c>
      <c r="C51" s="54">
        <v>45471</v>
      </c>
    </row>
    <row r="52" spans="1:5" x14ac:dyDescent="0.25">
      <c r="A52" t="s">
        <v>709</v>
      </c>
      <c r="B52">
        <v>11.282500000000001</v>
      </c>
      <c r="C52">
        <v>11.362500000000001</v>
      </c>
      <c r="E52" s="2"/>
    </row>
    <row r="53" spans="1:5" x14ac:dyDescent="0.25">
      <c r="A53" t="s">
        <v>195</v>
      </c>
      <c r="B53">
        <v>11.2828</v>
      </c>
      <c r="C53">
        <v>11.3628</v>
      </c>
      <c r="E53" s="2"/>
    </row>
    <row r="54" spans="1:5" x14ac:dyDescent="0.25">
      <c r="A54" t="s">
        <v>710</v>
      </c>
      <c r="B54">
        <v>11.237</v>
      </c>
      <c r="C54">
        <v>11.3146</v>
      </c>
      <c r="E54" s="2"/>
    </row>
    <row r="55" spans="1:5" x14ac:dyDescent="0.25">
      <c r="A55" t="s">
        <v>678</v>
      </c>
      <c r="B55">
        <v>11.2371</v>
      </c>
      <c r="C55">
        <v>11.3146</v>
      </c>
      <c r="E55" s="2"/>
    </row>
    <row r="56" spans="1:5" x14ac:dyDescent="0.25">
      <c r="E56" s="2"/>
    </row>
    <row r="57" spans="1:5" x14ac:dyDescent="0.25">
      <c r="A57" t="s">
        <v>205</v>
      </c>
      <c r="B57" s="3" t="s">
        <v>121</v>
      </c>
    </row>
    <row r="58" spans="1:5" x14ac:dyDescent="0.25">
      <c r="A58" t="s">
        <v>206</v>
      </c>
      <c r="B58" s="3" t="s">
        <v>121</v>
      </c>
    </row>
    <row r="59" spans="1:5" ht="30" customHeight="1" x14ac:dyDescent="0.25">
      <c r="A59" s="53" t="s">
        <v>207</v>
      </c>
      <c r="B59" s="3" t="s">
        <v>121</v>
      </c>
    </row>
    <row r="60" spans="1:5" ht="30" customHeight="1" x14ac:dyDescent="0.25">
      <c r="A60" s="53" t="s">
        <v>208</v>
      </c>
      <c r="B60" s="3" t="s">
        <v>121</v>
      </c>
    </row>
    <row r="61" spans="1:5" x14ac:dyDescent="0.25">
      <c r="A61" t="s">
        <v>209</v>
      </c>
      <c r="B61" s="55">
        <f>+B75</f>
        <v>3.8943637772441688</v>
      </c>
    </row>
    <row r="62" spans="1:5" ht="45" customHeight="1" x14ac:dyDescent="0.25">
      <c r="A62" s="53" t="s">
        <v>210</v>
      </c>
      <c r="B62" s="3" t="s">
        <v>121</v>
      </c>
    </row>
    <row r="63" spans="1:5" ht="30" customHeight="1" x14ac:dyDescent="0.25">
      <c r="A63" s="53" t="s">
        <v>211</v>
      </c>
      <c r="B63" s="3" t="s">
        <v>121</v>
      </c>
    </row>
    <row r="64" spans="1:5" ht="30" customHeight="1" x14ac:dyDescent="0.25">
      <c r="A64" s="53" t="s">
        <v>212</v>
      </c>
      <c r="B64" s="3" t="s">
        <v>121</v>
      </c>
    </row>
    <row r="65" spans="1:4" x14ac:dyDescent="0.25">
      <c r="A65" t="s">
        <v>213</v>
      </c>
      <c r="B65" s="3" t="s">
        <v>121</v>
      </c>
    </row>
    <row r="66" spans="1:4" x14ac:dyDescent="0.25">
      <c r="A66" t="s">
        <v>214</v>
      </c>
      <c r="B66" s="3" t="s">
        <v>121</v>
      </c>
    </row>
    <row r="68" spans="1:4" x14ac:dyDescent="0.25">
      <c r="A68" t="s">
        <v>215</v>
      </c>
    </row>
    <row r="69" spans="1:4" ht="75" customHeight="1" x14ac:dyDescent="0.25">
      <c r="A69" s="61" t="s">
        <v>216</v>
      </c>
      <c r="B69" s="62" t="s">
        <v>730</v>
      </c>
    </row>
    <row r="70" spans="1:4" ht="45" customHeight="1" x14ac:dyDescent="0.25">
      <c r="A70" s="61" t="s">
        <v>218</v>
      </c>
      <c r="B70" s="62" t="s">
        <v>731</v>
      </c>
    </row>
    <row r="71" spans="1:4" x14ac:dyDescent="0.25">
      <c r="A71" s="61"/>
      <c r="B71" s="61"/>
    </row>
    <row r="72" spans="1:4" x14ac:dyDescent="0.25">
      <c r="A72" s="61" t="s">
        <v>220</v>
      </c>
      <c r="B72" s="63">
        <v>7.3033631345568102</v>
      </c>
    </row>
    <row r="73" spans="1:4" x14ac:dyDescent="0.25">
      <c r="A73" s="61"/>
      <c r="B73" s="61"/>
    </row>
    <row r="74" spans="1:4" x14ac:dyDescent="0.25">
      <c r="A74" s="61" t="s">
        <v>221</v>
      </c>
      <c r="B74" s="64">
        <v>3.3679000000000001</v>
      </c>
    </row>
    <row r="75" spans="1:4" x14ac:dyDescent="0.25">
      <c r="A75" s="61" t="s">
        <v>222</v>
      </c>
      <c r="B75" s="64">
        <v>3.8943637772441688</v>
      </c>
    </row>
    <row r="76" spans="1:4" x14ac:dyDescent="0.25">
      <c r="A76" s="61"/>
      <c r="B76" s="61"/>
    </row>
    <row r="77" spans="1:4" x14ac:dyDescent="0.25">
      <c r="A77" s="61" t="s">
        <v>223</v>
      </c>
      <c r="B77" s="65">
        <v>45473</v>
      </c>
    </row>
    <row r="79" spans="1:4" ht="69.95" customHeight="1" x14ac:dyDescent="0.25">
      <c r="A79" s="81" t="s">
        <v>224</v>
      </c>
      <c r="B79" s="81" t="s">
        <v>225</v>
      </c>
      <c r="C79" s="81" t="s">
        <v>5</v>
      </c>
      <c r="D79" s="81" t="s">
        <v>6</v>
      </c>
    </row>
    <row r="80" spans="1:4" ht="69.95" customHeight="1" x14ac:dyDescent="0.25">
      <c r="A80" s="81" t="s">
        <v>732</v>
      </c>
      <c r="B80" s="81"/>
      <c r="C80" s="81" t="s">
        <v>27</v>
      </c>
      <c r="D80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7"/>
  <sheetViews>
    <sheetView showGridLines="0" workbookViewId="0">
      <pane ySplit="4" topLeftCell="A52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733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734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464</v>
      </c>
      <c r="B12" s="33"/>
      <c r="C12" s="33"/>
      <c r="D12" s="14"/>
      <c r="E12" s="15"/>
      <c r="F12" s="16"/>
      <c r="G12" s="16"/>
    </row>
    <row r="13" spans="1:8" x14ac:dyDescent="0.25">
      <c r="A13" s="13" t="s">
        <v>735</v>
      </c>
      <c r="B13" s="33" t="s">
        <v>736</v>
      </c>
      <c r="C13" s="33" t="s">
        <v>128</v>
      </c>
      <c r="D13" s="14">
        <v>29500000</v>
      </c>
      <c r="E13" s="15">
        <v>30382.02</v>
      </c>
      <c r="F13" s="16">
        <v>0.31230000000000002</v>
      </c>
      <c r="G13" s="16">
        <v>7.1692871076000003E-2</v>
      </c>
    </row>
    <row r="14" spans="1:8" x14ac:dyDescent="0.25">
      <c r="A14" s="13" t="s">
        <v>737</v>
      </c>
      <c r="B14" s="33" t="s">
        <v>738</v>
      </c>
      <c r="C14" s="33" t="s">
        <v>128</v>
      </c>
      <c r="D14" s="14">
        <v>17500000</v>
      </c>
      <c r="E14" s="15">
        <v>18183.64</v>
      </c>
      <c r="F14" s="16">
        <v>0.18690000000000001</v>
      </c>
      <c r="G14" s="16">
        <v>7.1722892839999997E-2</v>
      </c>
    </row>
    <row r="15" spans="1:8" x14ac:dyDescent="0.25">
      <c r="A15" s="17" t="s">
        <v>124</v>
      </c>
      <c r="B15" s="34"/>
      <c r="C15" s="34"/>
      <c r="D15" s="20"/>
      <c r="E15" s="21">
        <v>48565.66</v>
      </c>
      <c r="F15" s="22">
        <v>0.49919999999999998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125</v>
      </c>
      <c r="B17" s="33"/>
      <c r="C17" s="33"/>
      <c r="D17" s="14"/>
      <c r="E17" s="15"/>
      <c r="F17" s="16"/>
      <c r="G17" s="16"/>
    </row>
    <row r="18" spans="1:7" x14ac:dyDescent="0.25">
      <c r="A18" s="13" t="s">
        <v>739</v>
      </c>
      <c r="B18" s="33" t="s">
        <v>740</v>
      </c>
      <c r="C18" s="33" t="s">
        <v>128</v>
      </c>
      <c r="D18" s="14">
        <v>12000000</v>
      </c>
      <c r="E18" s="15">
        <v>12459.22</v>
      </c>
      <c r="F18" s="16">
        <v>0.12809999999999999</v>
      </c>
      <c r="G18" s="16">
        <v>7.4906547729000003E-2</v>
      </c>
    </row>
    <row r="19" spans="1:7" x14ac:dyDescent="0.25">
      <c r="A19" s="13" t="s">
        <v>741</v>
      </c>
      <c r="B19" s="33" t="s">
        <v>742</v>
      </c>
      <c r="C19" s="33" t="s">
        <v>128</v>
      </c>
      <c r="D19" s="14">
        <v>9323700</v>
      </c>
      <c r="E19" s="15">
        <v>9607.4699999999993</v>
      </c>
      <c r="F19" s="16">
        <v>9.8799999999999999E-2</v>
      </c>
      <c r="G19" s="16">
        <v>7.5006080624999999E-2</v>
      </c>
    </row>
    <row r="20" spans="1:7" x14ac:dyDescent="0.25">
      <c r="A20" s="13" t="s">
        <v>743</v>
      </c>
      <c r="B20" s="33" t="s">
        <v>744</v>
      </c>
      <c r="C20" s="33" t="s">
        <v>128</v>
      </c>
      <c r="D20" s="14">
        <v>5000000</v>
      </c>
      <c r="E20" s="15">
        <v>5264.51</v>
      </c>
      <c r="F20" s="16">
        <v>5.4100000000000002E-2</v>
      </c>
      <c r="G20" s="16">
        <v>7.4950092804000001E-2</v>
      </c>
    </row>
    <row r="21" spans="1:7" x14ac:dyDescent="0.25">
      <c r="A21" s="13" t="s">
        <v>745</v>
      </c>
      <c r="B21" s="33" t="s">
        <v>746</v>
      </c>
      <c r="C21" s="33" t="s">
        <v>128</v>
      </c>
      <c r="D21" s="14">
        <v>5000000</v>
      </c>
      <c r="E21" s="15">
        <v>5212.8999999999996</v>
      </c>
      <c r="F21" s="16">
        <v>5.3600000000000002E-2</v>
      </c>
      <c r="G21" s="16">
        <v>7.4917952305999999E-2</v>
      </c>
    </row>
    <row r="22" spans="1:7" x14ac:dyDescent="0.25">
      <c r="A22" s="13" t="s">
        <v>747</v>
      </c>
      <c r="B22" s="33" t="s">
        <v>748</v>
      </c>
      <c r="C22" s="33" t="s">
        <v>128</v>
      </c>
      <c r="D22" s="14">
        <v>5000000</v>
      </c>
      <c r="E22" s="15">
        <v>5166.09</v>
      </c>
      <c r="F22" s="16">
        <v>5.3100000000000001E-2</v>
      </c>
      <c r="G22" s="16">
        <v>7.4691945602000001E-2</v>
      </c>
    </row>
    <row r="23" spans="1:7" x14ac:dyDescent="0.25">
      <c r="A23" s="13" t="s">
        <v>749</v>
      </c>
      <c r="B23" s="33" t="s">
        <v>750</v>
      </c>
      <c r="C23" s="33" t="s">
        <v>128</v>
      </c>
      <c r="D23" s="14">
        <v>3107800</v>
      </c>
      <c r="E23" s="15">
        <v>3197.56</v>
      </c>
      <c r="F23" s="16">
        <v>3.2899999999999999E-2</v>
      </c>
      <c r="G23" s="16">
        <v>7.4927283368999995E-2</v>
      </c>
    </row>
    <row r="24" spans="1:7" x14ac:dyDescent="0.25">
      <c r="A24" s="13" t="s">
        <v>751</v>
      </c>
      <c r="B24" s="33" t="s">
        <v>752</v>
      </c>
      <c r="C24" s="33" t="s">
        <v>128</v>
      </c>
      <c r="D24" s="14">
        <v>3000000</v>
      </c>
      <c r="E24" s="15">
        <v>3113.19</v>
      </c>
      <c r="F24" s="16">
        <v>3.2000000000000001E-2</v>
      </c>
      <c r="G24" s="16">
        <v>7.4906547729000003E-2</v>
      </c>
    </row>
    <row r="25" spans="1:7" x14ac:dyDescent="0.25">
      <c r="A25" s="13" t="s">
        <v>753</v>
      </c>
      <c r="B25" s="33" t="s">
        <v>754</v>
      </c>
      <c r="C25" s="33" t="s">
        <v>128</v>
      </c>
      <c r="D25" s="14">
        <v>1000000</v>
      </c>
      <c r="E25" s="15">
        <v>1009.4</v>
      </c>
      <c r="F25" s="16">
        <v>1.04E-2</v>
      </c>
      <c r="G25" s="16">
        <v>7.4887885823999994E-2</v>
      </c>
    </row>
    <row r="26" spans="1:7" x14ac:dyDescent="0.25">
      <c r="A26" s="13" t="s">
        <v>755</v>
      </c>
      <c r="B26" s="33" t="s">
        <v>756</v>
      </c>
      <c r="C26" s="33" t="s">
        <v>128</v>
      </c>
      <c r="D26" s="14">
        <v>500000</v>
      </c>
      <c r="E26" s="15">
        <v>524.12</v>
      </c>
      <c r="F26" s="16">
        <v>5.4000000000000003E-3</v>
      </c>
      <c r="G26" s="16">
        <v>7.4950092804000001E-2</v>
      </c>
    </row>
    <row r="27" spans="1:7" x14ac:dyDescent="0.25">
      <c r="A27" s="13" t="s">
        <v>757</v>
      </c>
      <c r="B27" s="33" t="s">
        <v>758</v>
      </c>
      <c r="C27" s="33" t="s">
        <v>128</v>
      </c>
      <c r="D27" s="14">
        <v>500000</v>
      </c>
      <c r="E27" s="15">
        <v>523.03</v>
      </c>
      <c r="F27" s="16">
        <v>5.4000000000000003E-3</v>
      </c>
      <c r="G27" s="16">
        <v>7.4906547729000003E-2</v>
      </c>
    </row>
    <row r="28" spans="1:7" x14ac:dyDescent="0.25">
      <c r="A28" s="13" t="s">
        <v>759</v>
      </c>
      <c r="B28" s="33" t="s">
        <v>760</v>
      </c>
      <c r="C28" s="33" t="s">
        <v>128</v>
      </c>
      <c r="D28" s="14">
        <v>500000</v>
      </c>
      <c r="E28" s="15">
        <v>514.76</v>
      </c>
      <c r="F28" s="16">
        <v>5.3E-3</v>
      </c>
      <c r="G28" s="16">
        <v>7.4900327076000001E-2</v>
      </c>
    </row>
    <row r="29" spans="1:7" x14ac:dyDescent="0.25">
      <c r="A29" s="13" t="s">
        <v>761</v>
      </c>
      <c r="B29" s="33" t="s">
        <v>762</v>
      </c>
      <c r="C29" s="33" t="s">
        <v>128</v>
      </c>
      <c r="D29" s="14">
        <v>500000</v>
      </c>
      <c r="E29" s="15">
        <v>504.83</v>
      </c>
      <c r="F29" s="16">
        <v>5.1999999999999998E-3</v>
      </c>
      <c r="G29" s="16">
        <v>7.4643222499999995E-2</v>
      </c>
    </row>
    <row r="30" spans="1:7" x14ac:dyDescent="0.25">
      <c r="A30" s="17" t="s">
        <v>124</v>
      </c>
      <c r="B30" s="34"/>
      <c r="C30" s="34"/>
      <c r="D30" s="20"/>
      <c r="E30" s="21">
        <v>47097.08</v>
      </c>
      <c r="F30" s="22">
        <v>0.48430000000000001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7" t="s">
        <v>129</v>
      </c>
      <c r="B33" s="33"/>
      <c r="C33" s="33"/>
      <c r="D33" s="14"/>
      <c r="E33" s="15"/>
      <c r="F33" s="16"/>
      <c r="G33" s="16"/>
    </row>
    <row r="34" spans="1:7" x14ac:dyDescent="0.25">
      <c r="A34" s="17" t="s">
        <v>124</v>
      </c>
      <c r="B34" s="33"/>
      <c r="C34" s="33"/>
      <c r="D34" s="14"/>
      <c r="E34" s="18" t="s">
        <v>121</v>
      </c>
      <c r="F34" s="19" t="s">
        <v>121</v>
      </c>
      <c r="G34" s="16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7" t="s">
        <v>130</v>
      </c>
      <c r="B36" s="33"/>
      <c r="C36" s="33"/>
      <c r="D36" s="14"/>
      <c r="E36" s="15"/>
      <c r="F36" s="16"/>
      <c r="G36" s="16"/>
    </row>
    <row r="37" spans="1:7" x14ac:dyDescent="0.25">
      <c r="A37" s="17" t="s">
        <v>124</v>
      </c>
      <c r="B37" s="33"/>
      <c r="C37" s="33"/>
      <c r="D37" s="14"/>
      <c r="E37" s="18" t="s">
        <v>121</v>
      </c>
      <c r="F37" s="19" t="s">
        <v>121</v>
      </c>
      <c r="G37" s="16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131</v>
      </c>
      <c r="B39" s="35"/>
      <c r="C39" s="35"/>
      <c r="D39" s="25"/>
      <c r="E39" s="21">
        <v>95662.74</v>
      </c>
      <c r="F39" s="22">
        <v>0.98350000000000004</v>
      </c>
      <c r="G39" s="23"/>
    </row>
    <row r="40" spans="1:7" x14ac:dyDescent="0.25">
      <c r="A40" s="13"/>
      <c r="B40" s="33"/>
      <c r="C40" s="33"/>
      <c r="D40" s="14"/>
      <c r="E40" s="15"/>
      <c r="F40" s="16"/>
      <c r="G40" s="16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7" t="s">
        <v>179</v>
      </c>
      <c r="B42" s="33"/>
      <c r="C42" s="33"/>
      <c r="D42" s="14"/>
      <c r="E42" s="15"/>
      <c r="F42" s="16"/>
      <c r="G42" s="16"/>
    </row>
    <row r="43" spans="1:7" x14ac:dyDescent="0.25">
      <c r="A43" s="13" t="s">
        <v>180</v>
      </c>
      <c r="B43" s="33"/>
      <c r="C43" s="33"/>
      <c r="D43" s="14"/>
      <c r="E43" s="15">
        <v>335.81</v>
      </c>
      <c r="F43" s="16">
        <v>3.5000000000000001E-3</v>
      </c>
      <c r="G43" s="16">
        <v>6.7234000000000002E-2</v>
      </c>
    </row>
    <row r="44" spans="1:7" x14ac:dyDescent="0.25">
      <c r="A44" s="17" t="s">
        <v>124</v>
      </c>
      <c r="B44" s="34"/>
      <c r="C44" s="34"/>
      <c r="D44" s="20"/>
      <c r="E44" s="21">
        <v>335.81</v>
      </c>
      <c r="F44" s="22">
        <v>3.5000000000000001E-3</v>
      </c>
      <c r="G44" s="23"/>
    </row>
    <row r="45" spans="1:7" x14ac:dyDescent="0.25">
      <c r="A45" s="13"/>
      <c r="B45" s="33"/>
      <c r="C45" s="33"/>
      <c r="D45" s="14"/>
      <c r="E45" s="15"/>
      <c r="F45" s="16"/>
      <c r="G45" s="16"/>
    </row>
    <row r="46" spans="1:7" x14ac:dyDescent="0.25">
      <c r="A46" s="24" t="s">
        <v>131</v>
      </c>
      <c r="B46" s="35"/>
      <c r="C46" s="35"/>
      <c r="D46" s="25"/>
      <c r="E46" s="21">
        <v>335.81</v>
      </c>
      <c r="F46" s="22">
        <v>3.5000000000000001E-3</v>
      </c>
      <c r="G46" s="23"/>
    </row>
    <row r="47" spans="1:7" x14ac:dyDescent="0.25">
      <c r="A47" s="13" t="s">
        <v>181</v>
      </c>
      <c r="B47" s="33"/>
      <c r="C47" s="33"/>
      <c r="D47" s="14"/>
      <c r="E47" s="15">
        <v>1277.1881483</v>
      </c>
      <c r="F47" s="16">
        <v>1.3128000000000001E-2</v>
      </c>
      <c r="G47" s="16"/>
    </row>
    <row r="48" spans="1:7" x14ac:dyDescent="0.25">
      <c r="A48" s="13" t="s">
        <v>182</v>
      </c>
      <c r="B48" s="33"/>
      <c r="C48" s="33"/>
      <c r="D48" s="14"/>
      <c r="E48" s="15">
        <v>11.5718517</v>
      </c>
      <c r="F48" s="27">
        <v>-1.2799999999999999E-4</v>
      </c>
      <c r="G48" s="16">
        <v>6.7234000000000002E-2</v>
      </c>
    </row>
    <row r="49" spans="1:7" x14ac:dyDescent="0.25">
      <c r="A49" s="28" t="s">
        <v>183</v>
      </c>
      <c r="B49" s="36"/>
      <c r="C49" s="36"/>
      <c r="D49" s="29"/>
      <c r="E49" s="30">
        <v>97287.31</v>
      </c>
      <c r="F49" s="31">
        <v>1</v>
      </c>
      <c r="G49" s="31"/>
    </row>
    <row r="51" spans="1:7" x14ac:dyDescent="0.25">
      <c r="A51" s="1" t="s">
        <v>185</v>
      </c>
    </row>
    <row r="54" spans="1:7" x14ac:dyDescent="0.25">
      <c r="A54" s="1" t="s">
        <v>186</v>
      </c>
    </row>
    <row r="55" spans="1:7" x14ac:dyDescent="0.25">
      <c r="A55" s="53" t="s">
        <v>187</v>
      </c>
      <c r="B55" s="3" t="s">
        <v>121</v>
      </c>
    </row>
    <row r="56" spans="1:7" x14ac:dyDescent="0.25">
      <c r="A56" t="s">
        <v>188</v>
      </c>
    </row>
    <row r="57" spans="1:7" x14ac:dyDescent="0.25">
      <c r="A57" t="s">
        <v>189</v>
      </c>
      <c r="B57" t="s">
        <v>190</v>
      </c>
      <c r="C57" t="s">
        <v>190</v>
      </c>
    </row>
    <row r="58" spans="1:7" x14ac:dyDescent="0.25">
      <c r="B58" s="54">
        <v>45443</v>
      </c>
      <c r="C58" s="54">
        <v>45471</v>
      </c>
    </row>
    <row r="59" spans="1:7" x14ac:dyDescent="0.25">
      <c r="A59" t="s">
        <v>709</v>
      </c>
      <c r="B59">
        <v>11.6242</v>
      </c>
      <c r="C59">
        <v>11.7174</v>
      </c>
      <c r="E59" s="2"/>
    </row>
    <row r="60" spans="1:7" x14ac:dyDescent="0.25">
      <c r="A60" t="s">
        <v>195</v>
      </c>
      <c r="B60">
        <v>11.6242</v>
      </c>
      <c r="C60">
        <v>11.7174</v>
      </c>
      <c r="E60" s="2"/>
    </row>
    <row r="61" spans="1:7" x14ac:dyDescent="0.25">
      <c r="A61" t="s">
        <v>710</v>
      </c>
      <c r="B61">
        <v>11.5725</v>
      </c>
      <c r="C61">
        <v>11.6629</v>
      </c>
      <c r="E61" s="2"/>
    </row>
    <row r="62" spans="1:7" x14ac:dyDescent="0.25">
      <c r="A62" t="s">
        <v>678</v>
      </c>
      <c r="B62">
        <v>11.5724</v>
      </c>
      <c r="C62">
        <v>11.6629</v>
      </c>
      <c r="E62" s="2"/>
    </row>
    <row r="63" spans="1:7" x14ac:dyDescent="0.25">
      <c r="E63" s="2"/>
    </row>
    <row r="64" spans="1:7" x14ac:dyDescent="0.25">
      <c r="A64" t="s">
        <v>205</v>
      </c>
      <c r="B64" s="3" t="s">
        <v>121</v>
      </c>
    </row>
    <row r="65" spans="1:2" x14ac:dyDescent="0.25">
      <c r="A65" t="s">
        <v>206</v>
      </c>
      <c r="B65" s="3" t="s">
        <v>121</v>
      </c>
    </row>
    <row r="66" spans="1:2" ht="30" customHeight="1" x14ac:dyDescent="0.25">
      <c r="A66" s="53" t="s">
        <v>207</v>
      </c>
      <c r="B66" s="3" t="s">
        <v>121</v>
      </c>
    </row>
    <row r="67" spans="1:2" ht="30" customHeight="1" x14ac:dyDescent="0.25">
      <c r="A67" s="53" t="s">
        <v>208</v>
      </c>
      <c r="B67" s="3" t="s">
        <v>121</v>
      </c>
    </row>
    <row r="68" spans="1:2" x14ac:dyDescent="0.25">
      <c r="A68" t="s">
        <v>209</v>
      </c>
      <c r="B68" s="55">
        <f>+B82</f>
        <v>12.249412713796939</v>
      </c>
    </row>
    <row r="69" spans="1:2" ht="45" customHeight="1" x14ac:dyDescent="0.25">
      <c r="A69" s="53" t="s">
        <v>210</v>
      </c>
      <c r="B69" s="3" t="s">
        <v>121</v>
      </c>
    </row>
    <row r="70" spans="1:2" ht="30" customHeight="1" x14ac:dyDescent="0.25">
      <c r="A70" s="53" t="s">
        <v>211</v>
      </c>
      <c r="B70" s="3" t="s">
        <v>121</v>
      </c>
    </row>
    <row r="71" spans="1:2" ht="30" customHeight="1" x14ac:dyDescent="0.25">
      <c r="A71" s="53" t="s">
        <v>212</v>
      </c>
      <c r="B71" s="3" t="s">
        <v>121</v>
      </c>
    </row>
    <row r="72" spans="1:2" x14ac:dyDescent="0.25">
      <c r="A72" t="s">
        <v>213</v>
      </c>
      <c r="B72" s="3" t="s">
        <v>121</v>
      </c>
    </row>
    <row r="73" spans="1:2" x14ac:dyDescent="0.25">
      <c r="A73" t="s">
        <v>214</v>
      </c>
      <c r="B73" s="3" t="s">
        <v>121</v>
      </c>
    </row>
    <row r="75" spans="1:2" x14ac:dyDescent="0.25">
      <c r="A75" t="s">
        <v>215</v>
      </c>
    </row>
    <row r="76" spans="1:2" ht="75" customHeight="1" x14ac:dyDescent="0.25">
      <c r="A76" s="61" t="s">
        <v>216</v>
      </c>
      <c r="B76" s="62" t="s">
        <v>763</v>
      </c>
    </row>
    <row r="77" spans="1:2" ht="45" customHeight="1" x14ac:dyDescent="0.25">
      <c r="A77" s="61" t="s">
        <v>218</v>
      </c>
      <c r="B77" s="62" t="s">
        <v>764</v>
      </c>
    </row>
    <row r="78" spans="1:2" x14ac:dyDescent="0.25">
      <c r="A78" s="61"/>
      <c r="B78" s="61"/>
    </row>
    <row r="79" spans="1:2" x14ac:dyDescent="0.25">
      <c r="A79" s="61" t="s">
        <v>220</v>
      </c>
      <c r="B79" s="63">
        <v>7.3271996528910508</v>
      </c>
    </row>
    <row r="80" spans="1:2" x14ac:dyDescent="0.25">
      <c r="A80" s="61"/>
      <c r="B80" s="61"/>
    </row>
    <row r="81" spans="1:4" x14ac:dyDescent="0.25">
      <c r="A81" s="61" t="s">
        <v>221</v>
      </c>
      <c r="B81" s="64">
        <v>8.1221999999999994</v>
      </c>
    </row>
    <row r="82" spans="1:4" x14ac:dyDescent="0.25">
      <c r="A82" s="61" t="s">
        <v>222</v>
      </c>
      <c r="B82" s="64">
        <v>12.249412713796939</v>
      </c>
    </row>
    <row r="83" spans="1:4" x14ac:dyDescent="0.25">
      <c r="A83" s="61"/>
      <c r="B83" s="61"/>
    </row>
    <row r="84" spans="1:4" x14ac:dyDescent="0.25">
      <c r="A84" s="61" t="s">
        <v>223</v>
      </c>
      <c r="B84" s="65">
        <v>45473</v>
      </c>
    </row>
    <row r="86" spans="1:4" ht="69.95" customHeight="1" x14ac:dyDescent="0.25">
      <c r="A86" s="81" t="s">
        <v>224</v>
      </c>
      <c r="B86" s="81" t="s">
        <v>225</v>
      </c>
      <c r="C86" s="81" t="s">
        <v>5</v>
      </c>
      <c r="D86" s="81" t="s">
        <v>6</v>
      </c>
    </row>
    <row r="87" spans="1:4" ht="69.95" customHeight="1" x14ac:dyDescent="0.25">
      <c r="A87" s="81" t="s">
        <v>765</v>
      </c>
      <c r="B87" s="81"/>
      <c r="C87" s="81" t="s">
        <v>29</v>
      </c>
      <c r="D87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5"/>
  <sheetViews>
    <sheetView showGridLines="0" workbookViewId="0">
      <pane ySplit="4" topLeftCell="A62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766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767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228</v>
      </c>
      <c r="B10" s="33"/>
      <c r="C10" s="33"/>
      <c r="D10" s="14"/>
      <c r="E10" s="15"/>
      <c r="F10" s="16"/>
      <c r="G10" s="16"/>
    </row>
    <row r="11" spans="1:8" x14ac:dyDescent="0.25">
      <c r="A11" s="13" t="s">
        <v>768</v>
      </c>
      <c r="B11" s="33" t="s">
        <v>769</v>
      </c>
      <c r="C11" s="33" t="s">
        <v>234</v>
      </c>
      <c r="D11" s="14">
        <v>6000000</v>
      </c>
      <c r="E11" s="15">
        <v>5975.09</v>
      </c>
      <c r="F11" s="16">
        <v>6.9900000000000004E-2</v>
      </c>
      <c r="G11" s="16">
        <v>7.6350000000000001E-2</v>
      </c>
    </row>
    <row r="12" spans="1:8" x14ac:dyDescent="0.25">
      <c r="A12" s="13" t="s">
        <v>770</v>
      </c>
      <c r="B12" s="33" t="s">
        <v>771</v>
      </c>
      <c r="C12" s="33" t="s">
        <v>234</v>
      </c>
      <c r="D12" s="14">
        <v>6000000</v>
      </c>
      <c r="E12" s="15">
        <v>5872.94</v>
      </c>
      <c r="F12" s="16">
        <v>6.8699999999999997E-2</v>
      </c>
      <c r="G12" s="16">
        <v>7.8E-2</v>
      </c>
    </row>
    <row r="13" spans="1:8" x14ac:dyDescent="0.25">
      <c r="A13" s="13" t="s">
        <v>772</v>
      </c>
      <c r="B13" s="33" t="s">
        <v>773</v>
      </c>
      <c r="C13" s="33" t="s">
        <v>245</v>
      </c>
      <c r="D13" s="14">
        <v>5500000</v>
      </c>
      <c r="E13" s="15">
        <v>5468.58</v>
      </c>
      <c r="F13" s="16">
        <v>6.3899999999999998E-2</v>
      </c>
      <c r="G13" s="16">
        <v>7.8E-2</v>
      </c>
    </row>
    <row r="14" spans="1:8" x14ac:dyDescent="0.25">
      <c r="A14" s="13" t="s">
        <v>774</v>
      </c>
      <c r="B14" s="33" t="s">
        <v>775</v>
      </c>
      <c r="C14" s="33" t="s">
        <v>234</v>
      </c>
      <c r="D14" s="14">
        <v>5000000</v>
      </c>
      <c r="E14" s="15">
        <v>5017.2700000000004</v>
      </c>
      <c r="F14" s="16">
        <v>5.8700000000000002E-2</v>
      </c>
      <c r="G14" s="16">
        <v>7.7700000000000005E-2</v>
      </c>
    </row>
    <row r="15" spans="1:8" x14ac:dyDescent="0.25">
      <c r="A15" s="13" t="s">
        <v>776</v>
      </c>
      <c r="B15" s="33" t="s">
        <v>777</v>
      </c>
      <c r="C15" s="33" t="s">
        <v>234</v>
      </c>
      <c r="D15" s="14">
        <v>4000000</v>
      </c>
      <c r="E15" s="15">
        <v>3985.24</v>
      </c>
      <c r="F15" s="16">
        <v>4.6600000000000003E-2</v>
      </c>
      <c r="G15" s="16">
        <v>7.7199000000000004E-2</v>
      </c>
    </row>
    <row r="16" spans="1:8" x14ac:dyDescent="0.25">
      <c r="A16" s="13" t="s">
        <v>778</v>
      </c>
      <c r="B16" s="33" t="s">
        <v>779</v>
      </c>
      <c r="C16" s="33" t="s">
        <v>234</v>
      </c>
      <c r="D16" s="14">
        <v>4000000</v>
      </c>
      <c r="E16" s="15">
        <v>3942.58</v>
      </c>
      <c r="F16" s="16">
        <v>4.6100000000000002E-2</v>
      </c>
      <c r="G16" s="16">
        <v>7.7482999999999996E-2</v>
      </c>
    </row>
    <row r="17" spans="1:7" x14ac:dyDescent="0.25">
      <c r="A17" s="13" t="s">
        <v>780</v>
      </c>
      <c r="B17" s="33" t="s">
        <v>781</v>
      </c>
      <c r="C17" s="33" t="s">
        <v>245</v>
      </c>
      <c r="D17" s="14">
        <v>2500000</v>
      </c>
      <c r="E17" s="15">
        <v>2495.29</v>
      </c>
      <c r="F17" s="16">
        <v>2.92E-2</v>
      </c>
      <c r="G17" s="16">
        <v>7.6149999999999995E-2</v>
      </c>
    </row>
    <row r="18" spans="1:7" x14ac:dyDescent="0.25">
      <c r="A18" s="13" t="s">
        <v>782</v>
      </c>
      <c r="B18" s="33" t="s">
        <v>783</v>
      </c>
      <c r="C18" s="33" t="s">
        <v>245</v>
      </c>
      <c r="D18" s="14">
        <v>2500000</v>
      </c>
      <c r="E18" s="15">
        <v>2481.7800000000002</v>
      </c>
      <c r="F18" s="16">
        <v>2.9000000000000001E-2</v>
      </c>
      <c r="G18" s="16">
        <v>7.8E-2</v>
      </c>
    </row>
    <row r="19" spans="1:7" x14ac:dyDescent="0.25">
      <c r="A19" s="13" t="s">
        <v>784</v>
      </c>
      <c r="B19" s="33" t="s">
        <v>785</v>
      </c>
      <c r="C19" s="33" t="s">
        <v>234</v>
      </c>
      <c r="D19" s="14">
        <v>2000000</v>
      </c>
      <c r="E19" s="15">
        <v>1989.2</v>
      </c>
      <c r="F19" s="16">
        <v>2.3300000000000001E-2</v>
      </c>
      <c r="G19" s="16">
        <v>7.6600000000000001E-2</v>
      </c>
    </row>
    <row r="20" spans="1:7" x14ac:dyDescent="0.25">
      <c r="A20" s="13" t="s">
        <v>786</v>
      </c>
      <c r="B20" s="33" t="s">
        <v>787</v>
      </c>
      <c r="C20" s="33" t="s">
        <v>234</v>
      </c>
      <c r="D20" s="14">
        <v>1500000</v>
      </c>
      <c r="E20" s="15">
        <v>1492.93</v>
      </c>
      <c r="F20" s="16">
        <v>1.7500000000000002E-2</v>
      </c>
      <c r="G20" s="16">
        <v>7.6751E-2</v>
      </c>
    </row>
    <row r="21" spans="1:7" x14ac:dyDescent="0.25">
      <c r="A21" s="13" t="s">
        <v>788</v>
      </c>
      <c r="B21" s="33" t="s">
        <v>789</v>
      </c>
      <c r="C21" s="33" t="s">
        <v>245</v>
      </c>
      <c r="D21" s="14">
        <v>1000000</v>
      </c>
      <c r="E21" s="15">
        <v>998.82</v>
      </c>
      <c r="F21" s="16">
        <v>1.17E-2</v>
      </c>
      <c r="G21" s="16">
        <v>7.8049999999999994E-2</v>
      </c>
    </row>
    <row r="22" spans="1:7" x14ac:dyDescent="0.25">
      <c r="A22" s="13" t="s">
        <v>790</v>
      </c>
      <c r="B22" s="33" t="s">
        <v>791</v>
      </c>
      <c r="C22" s="33" t="s">
        <v>234</v>
      </c>
      <c r="D22" s="14">
        <v>1000000</v>
      </c>
      <c r="E22" s="15">
        <v>994.27</v>
      </c>
      <c r="F22" s="16">
        <v>1.1599999999999999E-2</v>
      </c>
      <c r="G22" s="16">
        <v>7.8E-2</v>
      </c>
    </row>
    <row r="23" spans="1:7" x14ac:dyDescent="0.25">
      <c r="A23" s="13" t="s">
        <v>792</v>
      </c>
      <c r="B23" s="33" t="s">
        <v>793</v>
      </c>
      <c r="C23" s="33" t="s">
        <v>234</v>
      </c>
      <c r="D23" s="14">
        <v>500000</v>
      </c>
      <c r="E23" s="15">
        <v>504.63</v>
      </c>
      <c r="F23" s="16">
        <v>5.8999999999999999E-3</v>
      </c>
      <c r="G23" s="16">
        <v>7.7700000000000005E-2</v>
      </c>
    </row>
    <row r="24" spans="1:7" x14ac:dyDescent="0.25">
      <c r="A24" s="13" t="s">
        <v>794</v>
      </c>
      <c r="B24" s="33" t="s">
        <v>795</v>
      </c>
      <c r="C24" s="33" t="s">
        <v>234</v>
      </c>
      <c r="D24" s="14">
        <v>500000</v>
      </c>
      <c r="E24" s="15">
        <v>503.28</v>
      </c>
      <c r="F24" s="16">
        <v>5.8999999999999999E-3</v>
      </c>
      <c r="G24" s="16">
        <v>7.5634000000000007E-2</v>
      </c>
    </row>
    <row r="25" spans="1:7" x14ac:dyDescent="0.25">
      <c r="A25" s="13" t="s">
        <v>796</v>
      </c>
      <c r="B25" s="33" t="s">
        <v>797</v>
      </c>
      <c r="C25" s="33" t="s">
        <v>245</v>
      </c>
      <c r="D25" s="14">
        <v>500000</v>
      </c>
      <c r="E25" s="15">
        <v>496.76</v>
      </c>
      <c r="F25" s="16">
        <v>5.7999999999999996E-3</v>
      </c>
      <c r="G25" s="16">
        <v>7.8E-2</v>
      </c>
    </row>
    <row r="26" spans="1:7" x14ac:dyDescent="0.25">
      <c r="A26" s="13" t="s">
        <v>798</v>
      </c>
      <c r="B26" s="33" t="s">
        <v>799</v>
      </c>
      <c r="C26" s="33" t="s">
        <v>234</v>
      </c>
      <c r="D26" s="14">
        <v>500000</v>
      </c>
      <c r="E26" s="15">
        <v>493.15</v>
      </c>
      <c r="F26" s="16">
        <v>5.7999999999999996E-3</v>
      </c>
      <c r="G26" s="16">
        <v>7.5708999999999999E-2</v>
      </c>
    </row>
    <row r="27" spans="1:7" x14ac:dyDescent="0.25">
      <c r="A27" s="17" t="s">
        <v>124</v>
      </c>
      <c r="B27" s="34"/>
      <c r="C27" s="34"/>
      <c r="D27" s="20"/>
      <c r="E27" s="21">
        <v>42711.81</v>
      </c>
      <c r="F27" s="22">
        <v>0.49959999999999999</v>
      </c>
      <c r="G27" s="23"/>
    </row>
    <row r="28" spans="1:7" x14ac:dyDescent="0.25">
      <c r="A28" s="17" t="s">
        <v>125</v>
      </c>
      <c r="B28" s="33"/>
      <c r="C28" s="33"/>
      <c r="D28" s="14"/>
      <c r="E28" s="15"/>
      <c r="F28" s="16"/>
      <c r="G28" s="16"/>
    </row>
    <row r="29" spans="1:7" x14ac:dyDescent="0.25">
      <c r="A29" s="13" t="s">
        <v>800</v>
      </c>
      <c r="B29" s="33" t="s">
        <v>801</v>
      </c>
      <c r="C29" s="33" t="s">
        <v>128</v>
      </c>
      <c r="D29" s="14">
        <v>7000000</v>
      </c>
      <c r="E29" s="15">
        <v>7064.72</v>
      </c>
      <c r="F29" s="16">
        <v>8.2600000000000007E-2</v>
      </c>
      <c r="G29" s="16">
        <v>7.3195510352000004E-2</v>
      </c>
    </row>
    <row r="30" spans="1:7" x14ac:dyDescent="0.25">
      <c r="A30" s="13" t="s">
        <v>802</v>
      </c>
      <c r="B30" s="33" t="s">
        <v>803</v>
      </c>
      <c r="C30" s="33" t="s">
        <v>128</v>
      </c>
      <c r="D30" s="14">
        <v>5000000</v>
      </c>
      <c r="E30" s="15">
        <v>5048.75</v>
      </c>
      <c r="F30" s="16">
        <v>5.8999999999999997E-2</v>
      </c>
      <c r="G30" s="16">
        <v>7.2778062500000004E-2</v>
      </c>
    </row>
    <row r="31" spans="1:7" x14ac:dyDescent="0.25">
      <c r="A31" s="13" t="s">
        <v>804</v>
      </c>
      <c r="B31" s="33" t="s">
        <v>805</v>
      </c>
      <c r="C31" s="33" t="s">
        <v>128</v>
      </c>
      <c r="D31" s="14">
        <v>2500000</v>
      </c>
      <c r="E31" s="15">
        <v>2527.04</v>
      </c>
      <c r="F31" s="16">
        <v>2.9499999999999998E-2</v>
      </c>
      <c r="G31" s="16">
        <v>7.3701114220000002E-2</v>
      </c>
    </row>
    <row r="32" spans="1:7" x14ac:dyDescent="0.25">
      <c r="A32" s="13" t="s">
        <v>806</v>
      </c>
      <c r="B32" s="33" t="s">
        <v>807</v>
      </c>
      <c r="C32" s="33" t="s">
        <v>128</v>
      </c>
      <c r="D32" s="14">
        <v>2500000</v>
      </c>
      <c r="E32" s="15">
        <v>2527</v>
      </c>
      <c r="F32" s="16">
        <v>2.9499999999999998E-2</v>
      </c>
      <c r="G32" s="16">
        <v>7.3620292492E-2</v>
      </c>
    </row>
    <row r="33" spans="1:7" x14ac:dyDescent="0.25">
      <c r="A33" s="13" t="s">
        <v>808</v>
      </c>
      <c r="B33" s="33" t="s">
        <v>809</v>
      </c>
      <c r="C33" s="33" t="s">
        <v>128</v>
      </c>
      <c r="D33" s="14">
        <v>2500000</v>
      </c>
      <c r="E33" s="15">
        <v>2526.15</v>
      </c>
      <c r="F33" s="16">
        <v>2.9499999999999998E-2</v>
      </c>
      <c r="G33" s="16">
        <v>7.3960178720000005E-2</v>
      </c>
    </row>
    <row r="34" spans="1:7" x14ac:dyDescent="0.25">
      <c r="A34" s="13" t="s">
        <v>810</v>
      </c>
      <c r="B34" s="33" t="s">
        <v>811</v>
      </c>
      <c r="C34" s="33" t="s">
        <v>128</v>
      </c>
      <c r="D34" s="14">
        <v>2500000</v>
      </c>
      <c r="E34" s="15">
        <v>2524.5300000000002</v>
      </c>
      <c r="F34" s="16">
        <v>2.9499999999999998E-2</v>
      </c>
      <c r="G34" s="16">
        <v>7.3166503906000005E-2</v>
      </c>
    </row>
    <row r="35" spans="1:7" x14ac:dyDescent="0.25">
      <c r="A35" s="13" t="s">
        <v>812</v>
      </c>
      <c r="B35" s="33" t="s">
        <v>813</v>
      </c>
      <c r="C35" s="33" t="s">
        <v>128</v>
      </c>
      <c r="D35" s="14">
        <v>2500000</v>
      </c>
      <c r="E35" s="15">
        <v>2524.39</v>
      </c>
      <c r="F35" s="16">
        <v>2.9499999999999998E-2</v>
      </c>
      <c r="G35" s="16">
        <v>7.2872317820000004E-2</v>
      </c>
    </row>
    <row r="36" spans="1:7" x14ac:dyDescent="0.25">
      <c r="A36" s="13" t="s">
        <v>814</v>
      </c>
      <c r="B36" s="33" t="s">
        <v>815</v>
      </c>
      <c r="C36" s="33" t="s">
        <v>128</v>
      </c>
      <c r="D36" s="14">
        <v>2500000</v>
      </c>
      <c r="E36" s="15">
        <v>2514.9499999999998</v>
      </c>
      <c r="F36" s="16">
        <v>2.9399999999999999E-2</v>
      </c>
      <c r="G36" s="16">
        <v>7.2829850624999998E-2</v>
      </c>
    </row>
    <row r="37" spans="1:7" x14ac:dyDescent="0.25">
      <c r="A37" s="13" t="s">
        <v>816</v>
      </c>
      <c r="B37" s="33" t="s">
        <v>817</v>
      </c>
      <c r="C37" s="33" t="s">
        <v>128</v>
      </c>
      <c r="D37" s="14">
        <v>2000000</v>
      </c>
      <c r="E37" s="15">
        <v>2019.11</v>
      </c>
      <c r="F37" s="16">
        <v>2.3599999999999999E-2</v>
      </c>
      <c r="G37" s="16">
        <v>7.2993509316000002E-2</v>
      </c>
    </row>
    <row r="38" spans="1:7" x14ac:dyDescent="0.25">
      <c r="A38" s="13" t="s">
        <v>818</v>
      </c>
      <c r="B38" s="33" t="s">
        <v>819</v>
      </c>
      <c r="C38" s="33" t="s">
        <v>128</v>
      </c>
      <c r="D38" s="14">
        <v>2000000</v>
      </c>
      <c r="E38" s="15">
        <v>2018.32</v>
      </c>
      <c r="F38" s="16">
        <v>2.3599999999999999E-2</v>
      </c>
      <c r="G38" s="16">
        <v>7.3166503906000005E-2</v>
      </c>
    </row>
    <row r="39" spans="1:7" x14ac:dyDescent="0.25">
      <c r="A39" s="13" t="s">
        <v>820</v>
      </c>
      <c r="B39" s="33" t="s">
        <v>821</v>
      </c>
      <c r="C39" s="33" t="s">
        <v>128</v>
      </c>
      <c r="D39" s="14">
        <v>1000000</v>
      </c>
      <c r="E39" s="15">
        <v>1011.19</v>
      </c>
      <c r="F39" s="16">
        <v>1.18E-2</v>
      </c>
      <c r="G39" s="16">
        <v>7.3473163310000006E-2</v>
      </c>
    </row>
    <row r="40" spans="1:7" x14ac:dyDescent="0.25">
      <c r="A40" s="13" t="s">
        <v>822</v>
      </c>
      <c r="B40" s="33" t="s">
        <v>823</v>
      </c>
      <c r="C40" s="33" t="s">
        <v>128</v>
      </c>
      <c r="D40" s="14">
        <v>1000000</v>
      </c>
      <c r="E40" s="15">
        <v>1010.94</v>
      </c>
      <c r="F40" s="16">
        <v>1.18E-2</v>
      </c>
      <c r="G40" s="16">
        <v>7.3270100155999995E-2</v>
      </c>
    </row>
    <row r="41" spans="1:7" x14ac:dyDescent="0.25">
      <c r="A41" s="13" t="s">
        <v>824</v>
      </c>
      <c r="B41" s="33" t="s">
        <v>825</v>
      </c>
      <c r="C41" s="33" t="s">
        <v>128</v>
      </c>
      <c r="D41" s="14">
        <v>1000000</v>
      </c>
      <c r="E41" s="15">
        <v>1009.77</v>
      </c>
      <c r="F41" s="16">
        <v>1.18E-2</v>
      </c>
      <c r="G41" s="16">
        <v>7.2778062500000004E-2</v>
      </c>
    </row>
    <row r="42" spans="1:7" x14ac:dyDescent="0.25">
      <c r="A42" s="13" t="s">
        <v>826</v>
      </c>
      <c r="B42" s="33" t="s">
        <v>827</v>
      </c>
      <c r="C42" s="33" t="s">
        <v>128</v>
      </c>
      <c r="D42" s="14">
        <v>1000000</v>
      </c>
      <c r="E42" s="15">
        <v>1008.57</v>
      </c>
      <c r="F42" s="16">
        <v>1.18E-2</v>
      </c>
      <c r="G42" s="16">
        <v>7.3148893041000002E-2</v>
      </c>
    </row>
    <row r="43" spans="1:7" x14ac:dyDescent="0.25">
      <c r="A43" s="13" t="s">
        <v>828</v>
      </c>
      <c r="B43" s="33" t="s">
        <v>829</v>
      </c>
      <c r="C43" s="33" t="s">
        <v>128</v>
      </c>
      <c r="D43" s="14">
        <v>1000000</v>
      </c>
      <c r="E43" s="15">
        <v>1008.51</v>
      </c>
      <c r="F43" s="16">
        <v>1.18E-2</v>
      </c>
      <c r="G43" s="16">
        <v>7.3088810000000004E-2</v>
      </c>
    </row>
    <row r="44" spans="1:7" x14ac:dyDescent="0.25">
      <c r="A44" s="13" t="s">
        <v>830</v>
      </c>
      <c r="B44" s="33" t="s">
        <v>831</v>
      </c>
      <c r="C44" s="33" t="s">
        <v>128</v>
      </c>
      <c r="D44" s="14">
        <v>1000000</v>
      </c>
      <c r="E44" s="15">
        <v>990.23</v>
      </c>
      <c r="F44" s="16">
        <v>1.1599999999999999E-2</v>
      </c>
      <c r="G44" s="16">
        <v>7.2472538005999995E-2</v>
      </c>
    </row>
    <row r="45" spans="1:7" x14ac:dyDescent="0.25">
      <c r="A45" s="13" t="s">
        <v>832</v>
      </c>
      <c r="B45" s="33" t="s">
        <v>833</v>
      </c>
      <c r="C45" s="33" t="s">
        <v>128</v>
      </c>
      <c r="D45" s="14">
        <v>500000</v>
      </c>
      <c r="E45" s="15">
        <v>505.47</v>
      </c>
      <c r="F45" s="16">
        <v>5.8999999999999999E-3</v>
      </c>
      <c r="G45" s="16">
        <v>7.3270100155999995E-2</v>
      </c>
    </row>
    <row r="46" spans="1:7" x14ac:dyDescent="0.25">
      <c r="A46" s="13" t="s">
        <v>834</v>
      </c>
      <c r="B46" s="33" t="s">
        <v>835</v>
      </c>
      <c r="C46" s="33" t="s">
        <v>128</v>
      </c>
      <c r="D46" s="14">
        <v>500000</v>
      </c>
      <c r="E46" s="15">
        <v>505.35</v>
      </c>
      <c r="F46" s="16">
        <v>5.8999999999999999E-3</v>
      </c>
      <c r="G46" s="16">
        <v>7.3620292492E-2</v>
      </c>
    </row>
    <row r="47" spans="1:7" x14ac:dyDescent="0.25">
      <c r="A47" s="13" t="s">
        <v>836</v>
      </c>
      <c r="B47" s="33" t="s">
        <v>837</v>
      </c>
      <c r="C47" s="33" t="s">
        <v>128</v>
      </c>
      <c r="D47" s="14">
        <v>500000</v>
      </c>
      <c r="E47" s="15">
        <v>504.95</v>
      </c>
      <c r="F47" s="16">
        <v>5.8999999999999999E-3</v>
      </c>
      <c r="G47" s="16">
        <v>7.3195510352000004E-2</v>
      </c>
    </row>
    <row r="48" spans="1:7" x14ac:dyDescent="0.25">
      <c r="A48" s="17" t="s">
        <v>124</v>
      </c>
      <c r="B48" s="34"/>
      <c r="C48" s="34"/>
      <c r="D48" s="20"/>
      <c r="E48" s="21">
        <v>38849.94</v>
      </c>
      <c r="F48" s="22">
        <v>0.45400000000000001</v>
      </c>
      <c r="G48" s="23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3"/>
      <c r="B50" s="33"/>
      <c r="C50" s="33"/>
      <c r="D50" s="14"/>
      <c r="E50" s="15"/>
      <c r="F50" s="16"/>
      <c r="G50" s="16"/>
    </row>
    <row r="51" spans="1:7" x14ac:dyDescent="0.25">
      <c r="A51" s="17" t="s">
        <v>129</v>
      </c>
      <c r="B51" s="33"/>
      <c r="C51" s="33"/>
      <c r="D51" s="14"/>
      <c r="E51" s="15"/>
      <c r="F51" s="16"/>
      <c r="G51" s="16"/>
    </row>
    <row r="52" spans="1:7" x14ac:dyDescent="0.25">
      <c r="A52" s="17" t="s">
        <v>124</v>
      </c>
      <c r="B52" s="33"/>
      <c r="C52" s="33"/>
      <c r="D52" s="14"/>
      <c r="E52" s="18" t="s">
        <v>121</v>
      </c>
      <c r="F52" s="19" t="s">
        <v>121</v>
      </c>
      <c r="G52" s="16"/>
    </row>
    <row r="53" spans="1:7" x14ac:dyDescent="0.25">
      <c r="A53" s="13"/>
      <c r="B53" s="33"/>
      <c r="C53" s="33"/>
      <c r="D53" s="14"/>
      <c r="E53" s="15"/>
      <c r="F53" s="16"/>
      <c r="G53" s="16"/>
    </row>
    <row r="54" spans="1:7" x14ac:dyDescent="0.25">
      <c r="A54" s="17" t="s">
        <v>130</v>
      </c>
      <c r="B54" s="33"/>
      <c r="C54" s="33"/>
      <c r="D54" s="14"/>
      <c r="E54" s="15"/>
      <c r="F54" s="16"/>
      <c r="G54" s="16"/>
    </row>
    <row r="55" spans="1:7" x14ac:dyDescent="0.25">
      <c r="A55" s="17" t="s">
        <v>124</v>
      </c>
      <c r="B55" s="33"/>
      <c r="C55" s="33"/>
      <c r="D55" s="14"/>
      <c r="E55" s="18" t="s">
        <v>121</v>
      </c>
      <c r="F55" s="19" t="s">
        <v>121</v>
      </c>
      <c r="G55" s="16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131</v>
      </c>
      <c r="B57" s="35"/>
      <c r="C57" s="35"/>
      <c r="D57" s="25"/>
      <c r="E57" s="21">
        <v>81561.75</v>
      </c>
      <c r="F57" s="22">
        <v>0.9536</v>
      </c>
      <c r="G57" s="23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13"/>
      <c r="B59" s="33"/>
      <c r="C59" s="33"/>
      <c r="D59" s="14"/>
      <c r="E59" s="15"/>
      <c r="F59" s="16"/>
      <c r="G59" s="16"/>
    </row>
    <row r="60" spans="1:7" x14ac:dyDescent="0.25">
      <c r="A60" s="17" t="s">
        <v>179</v>
      </c>
      <c r="B60" s="33"/>
      <c r="C60" s="33"/>
      <c r="D60" s="14"/>
      <c r="E60" s="15"/>
      <c r="F60" s="16"/>
      <c r="G60" s="16"/>
    </row>
    <row r="61" spans="1:7" x14ac:dyDescent="0.25">
      <c r="A61" s="13" t="s">
        <v>180</v>
      </c>
      <c r="B61" s="33"/>
      <c r="C61" s="33"/>
      <c r="D61" s="14"/>
      <c r="E61" s="15">
        <v>1487.18</v>
      </c>
      <c r="F61" s="16">
        <v>1.7399999999999999E-2</v>
      </c>
      <c r="G61" s="16">
        <v>6.7234000000000002E-2</v>
      </c>
    </row>
    <row r="62" spans="1:7" x14ac:dyDescent="0.25">
      <c r="A62" s="17" t="s">
        <v>124</v>
      </c>
      <c r="B62" s="34"/>
      <c r="C62" s="34"/>
      <c r="D62" s="20"/>
      <c r="E62" s="21">
        <v>1487.18</v>
      </c>
      <c r="F62" s="22">
        <v>1.7399999999999999E-2</v>
      </c>
      <c r="G62" s="23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24" t="s">
        <v>131</v>
      </c>
      <c r="B64" s="35"/>
      <c r="C64" s="35"/>
      <c r="D64" s="25"/>
      <c r="E64" s="21">
        <v>1487.18</v>
      </c>
      <c r="F64" s="22">
        <v>1.7399999999999999E-2</v>
      </c>
      <c r="G64" s="23"/>
    </row>
    <row r="65" spans="1:7" x14ac:dyDescent="0.25">
      <c r="A65" s="13" t="s">
        <v>181</v>
      </c>
      <c r="B65" s="33"/>
      <c r="C65" s="33"/>
      <c r="D65" s="14"/>
      <c r="E65" s="15">
        <v>2493.0791804</v>
      </c>
      <c r="F65" s="16">
        <v>2.9149000000000001E-2</v>
      </c>
      <c r="G65" s="16"/>
    </row>
    <row r="66" spans="1:7" x14ac:dyDescent="0.25">
      <c r="A66" s="13" t="s">
        <v>182</v>
      </c>
      <c r="B66" s="33"/>
      <c r="C66" s="33"/>
      <c r="D66" s="14"/>
      <c r="E66" s="26">
        <v>-16.129180399999999</v>
      </c>
      <c r="F66" s="27">
        <v>-1.4899999999999999E-4</v>
      </c>
      <c r="G66" s="16">
        <v>6.7234000000000002E-2</v>
      </c>
    </row>
    <row r="67" spans="1:7" x14ac:dyDescent="0.25">
      <c r="A67" s="28" t="s">
        <v>183</v>
      </c>
      <c r="B67" s="36"/>
      <c r="C67" s="36"/>
      <c r="D67" s="29"/>
      <c r="E67" s="30">
        <v>85525.88</v>
      </c>
      <c r="F67" s="31">
        <v>1</v>
      </c>
      <c r="G67" s="31"/>
    </row>
    <row r="69" spans="1:7" x14ac:dyDescent="0.25">
      <c r="A69" s="1" t="s">
        <v>185</v>
      </c>
    </row>
    <row r="72" spans="1:7" x14ac:dyDescent="0.25">
      <c r="A72" s="1" t="s">
        <v>186</v>
      </c>
    </row>
    <row r="73" spans="1:7" x14ac:dyDescent="0.25">
      <c r="A73" s="53" t="s">
        <v>187</v>
      </c>
      <c r="B73" s="3" t="s">
        <v>121</v>
      </c>
    </row>
    <row r="74" spans="1:7" x14ac:dyDescent="0.25">
      <c r="A74" t="s">
        <v>188</v>
      </c>
    </row>
    <row r="75" spans="1:7" x14ac:dyDescent="0.25">
      <c r="A75" t="s">
        <v>189</v>
      </c>
      <c r="B75" t="s">
        <v>190</v>
      </c>
      <c r="C75" t="s">
        <v>190</v>
      </c>
    </row>
    <row r="76" spans="1:7" x14ac:dyDescent="0.25">
      <c r="B76" s="54">
        <v>45443</v>
      </c>
      <c r="C76" s="54">
        <v>45471</v>
      </c>
    </row>
    <row r="77" spans="1:7" x14ac:dyDescent="0.25">
      <c r="A77" t="s">
        <v>709</v>
      </c>
      <c r="B77">
        <v>11.2417</v>
      </c>
      <c r="C77">
        <v>11.305300000000001</v>
      </c>
      <c r="E77" s="2"/>
    </row>
    <row r="78" spans="1:7" x14ac:dyDescent="0.25">
      <c r="A78" t="s">
        <v>195</v>
      </c>
      <c r="B78">
        <v>11.2422</v>
      </c>
      <c r="C78">
        <v>11.305899999999999</v>
      </c>
      <c r="E78" s="2"/>
    </row>
    <row r="79" spans="1:7" x14ac:dyDescent="0.25">
      <c r="A79" t="s">
        <v>710</v>
      </c>
      <c r="B79">
        <v>11.1937</v>
      </c>
      <c r="C79">
        <v>11.2554</v>
      </c>
      <c r="E79" s="2"/>
    </row>
    <row r="80" spans="1:7" x14ac:dyDescent="0.25">
      <c r="A80" t="s">
        <v>678</v>
      </c>
      <c r="B80">
        <v>11.194000000000001</v>
      </c>
      <c r="C80">
        <v>11.255699999999999</v>
      </c>
      <c r="E80" s="2"/>
    </row>
    <row r="81" spans="1:5" x14ac:dyDescent="0.25">
      <c r="E81" s="2"/>
    </row>
    <row r="82" spans="1:5" x14ac:dyDescent="0.25">
      <c r="A82" t="s">
        <v>205</v>
      </c>
      <c r="B82" s="3" t="s">
        <v>121</v>
      </c>
    </row>
    <row r="83" spans="1:5" x14ac:dyDescent="0.25">
      <c r="A83" t="s">
        <v>206</v>
      </c>
      <c r="B83" s="3" t="s">
        <v>121</v>
      </c>
    </row>
    <row r="84" spans="1:5" ht="30" customHeight="1" x14ac:dyDescent="0.25">
      <c r="A84" s="53" t="s">
        <v>207</v>
      </c>
      <c r="B84" s="3" t="s">
        <v>121</v>
      </c>
    </row>
    <row r="85" spans="1:5" ht="30" customHeight="1" x14ac:dyDescent="0.25">
      <c r="A85" s="53" t="s">
        <v>208</v>
      </c>
      <c r="B85" s="3" t="s">
        <v>121</v>
      </c>
    </row>
    <row r="86" spans="1:5" x14ac:dyDescent="0.25">
      <c r="A86" t="s">
        <v>209</v>
      </c>
      <c r="B86" s="55">
        <f>+B100</f>
        <v>1.0856693904136101</v>
      </c>
    </row>
    <row r="87" spans="1:5" ht="45" customHeight="1" x14ac:dyDescent="0.25">
      <c r="A87" s="53" t="s">
        <v>210</v>
      </c>
      <c r="B87" s="3" t="s">
        <v>121</v>
      </c>
    </row>
    <row r="88" spans="1:5" ht="30" customHeight="1" x14ac:dyDescent="0.25">
      <c r="A88" s="53" t="s">
        <v>211</v>
      </c>
      <c r="B88" s="3" t="s">
        <v>121</v>
      </c>
    </row>
    <row r="89" spans="1:5" ht="30" customHeight="1" x14ac:dyDescent="0.25">
      <c r="A89" s="53" t="s">
        <v>212</v>
      </c>
      <c r="B89" s="3" t="s">
        <v>121</v>
      </c>
    </row>
    <row r="90" spans="1:5" x14ac:dyDescent="0.25">
      <c r="A90" t="s">
        <v>213</v>
      </c>
      <c r="B90" s="3" t="s">
        <v>121</v>
      </c>
    </row>
    <row r="91" spans="1:5" x14ac:dyDescent="0.25">
      <c r="A91" t="s">
        <v>214</v>
      </c>
      <c r="B91" s="3" t="s">
        <v>121</v>
      </c>
    </row>
    <row r="93" spans="1:5" x14ac:dyDescent="0.25">
      <c r="A93" t="s">
        <v>215</v>
      </c>
    </row>
    <row r="94" spans="1:5" ht="45" customHeight="1" x14ac:dyDescent="0.25">
      <c r="A94" s="61" t="s">
        <v>216</v>
      </c>
      <c r="B94" s="62" t="s">
        <v>838</v>
      </c>
    </row>
    <row r="95" spans="1:5" ht="45" customHeight="1" x14ac:dyDescent="0.25">
      <c r="A95" s="61" t="s">
        <v>218</v>
      </c>
      <c r="B95" s="62" t="s">
        <v>839</v>
      </c>
    </row>
    <row r="96" spans="1:5" x14ac:dyDescent="0.25">
      <c r="A96" s="61"/>
      <c r="B96" s="61"/>
    </row>
    <row r="97" spans="1:4" x14ac:dyDescent="0.25">
      <c r="A97" s="61" t="s">
        <v>220</v>
      </c>
      <c r="B97" s="63">
        <v>7.5254373866437794</v>
      </c>
    </row>
    <row r="98" spans="1:4" x14ac:dyDescent="0.25">
      <c r="A98" s="61"/>
      <c r="B98" s="61"/>
    </row>
    <row r="99" spans="1:4" x14ac:dyDescent="0.25">
      <c r="A99" s="61" t="s">
        <v>221</v>
      </c>
      <c r="B99" s="64">
        <v>1.0405</v>
      </c>
    </row>
    <row r="100" spans="1:4" x14ac:dyDescent="0.25">
      <c r="A100" s="61" t="s">
        <v>222</v>
      </c>
      <c r="B100" s="64">
        <v>1.0856693904136101</v>
      </c>
    </row>
    <row r="101" spans="1:4" x14ac:dyDescent="0.25">
      <c r="A101" s="61"/>
      <c r="B101" s="61"/>
    </row>
    <row r="102" spans="1:4" x14ac:dyDescent="0.25">
      <c r="A102" s="61" t="s">
        <v>223</v>
      </c>
      <c r="B102" s="65">
        <v>45473</v>
      </c>
    </row>
    <row r="104" spans="1:4" ht="69.95" customHeight="1" x14ac:dyDescent="0.25">
      <c r="A104" s="81" t="s">
        <v>224</v>
      </c>
      <c r="B104" s="81" t="s">
        <v>225</v>
      </c>
      <c r="C104" s="81" t="s">
        <v>5</v>
      </c>
      <c r="D104" s="81" t="s">
        <v>6</v>
      </c>
    </row>
    <row r="105" spans="1:4" ht="69.95" customHeight="1" x14ac:dyDescent="0.25">
      <c r="A105" s="81" t="s">
        <v>840</v>
      </c>
      <c r="B105" s="81"/>
      <c r="C105" s="81" t="s">
        <v>31</v>
      </c>
      <c r="D10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0"/>
  <sheetViews>
    <sheetView showGridLines="0" workbookViewId="0">
      <pane ySplit="4" topLeftCell="A38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841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842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464</v>
      </c>
      <c r="B12" s="33"/>
      <c r="C12" s="33"/>
      <c r="D12" s="14"/>
      <c r="E12" s="15"/>
      <c r="F12" s="16"/>
      <c r="G12" s="16"/>
    </row>
    <row r="13" spans="1:8" x14ac:dyDescent="0.25">
      <c r="A13" s="13" t="s">
        <v>671</v>
      </c>
      <c r="B13" s="33" t="s">
        <v>672</v>
      </c>
      <c r="C13" s="33" t="s">
        <v>128</v>
      </c>
      <c r="D13" s="14">
        <v>3000000</v>
      </c>
      <c r="E13" s="15">
        <v>3031.86</v>
      </c>
      <c r="F13" s="16">
        <v>0.2054</v>
      </c>
      <c r="G13" s="16">
        <v>7.0981788806000007E-2</v>
      </c>
    </row>
    <row r="14" spans="1:8" x14ac:dyDescent="0.25">
      <c r="A14" s="13" t="s">
        <v>716</v>
      </c>
      <c r="B14" s="33" t="s">
        <v>717</v>
      </c>
      <c r="C14" s="33" t="s">
        <v>128</v>
      </c>
      <c r="D14" s="14">
        <v>2775000</v>
      </c>
      <c r="E14" s="15">
        <v>2779.44</v>
      </c>
      <c r="F14" s="16">
        <v>0.1883</v>
      </c>
      <c r="G14" s="16">
        <v>7.1291241024000002E-2</v>
      </c>
    </row>
    <row r="15" spans="1:8" x14ac:dyDescent="0.25">
      <c r="A15" s="13" t="s">
        <v>843</v>
      </c>
      <c r="B15" s="33" t="s">
        <v>844</v>
      </c>
      <c r="C15" s="33" t="s">
        <v>128</v>
      </c>
      <c r="D15" s="14">
        <v>2000000</v>
      </c>
      <c r="E15" s="15">
        <v>1999.11</v>
      </c>
      <c r="F15" s="16">
        <v>0.13539999999999999</v>
      </c>
      <c r="G15" s="16">
        <v>7.0875198560999997E-2</v>
      </c>
    </row>
    <row r="16" spans="1:8" x14ac:dyDescent="0.25">
      <c r="A16" s="17" t="s">
        <v>124</v>
      </c>
      <c r="B16" s="34"/>
      <c r="C16" s="34"/>
      <c r="D16" s="20"/>
      <c r="E16" s="21">
        <v>7810.41</v>
      </c>
      <c r="F16" s="22">
        <v>0.52910000000000001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17" t="s">
        <v>125</v>
      </c>
      <c r="B18" s="33"/>
      <c r="C18" s="33"/>
      <c r="D18" s="14"/>
      <c r="E18" s="15"/>
      <c r="F18" s="16"/>
      <c r="G18" s="16"/>
    </row>
    <row r="19" spans="1:7" x14ac:dyDescent="0.25">
      <c r="A19" s="13" t="s">
        <v>845</v>
      </c>
      <c r="B19" s="33" t="s">
        <v>846</v>
      </c>
      <c r="C19" s="33" t="s">
        <v>128</v>
      </c>
      <c r="D19" s="14">
        <v>3000000</v>
      </c>
      <c r="E19" s="15">
        <v>3026.18</v>
      </c>
      <c r="F19" s="16">
        <v>0.20499999999999999</v>
      </c>
      <c r="G19" s="16">
        <v>7.3435864556E-2</v>
      </c>
    </row>
    <row r="20" spans="1:7" x14ac:dyDescent="0.25">
      <c r="A20" s="13" t="s">
        <v>847</v>
      </c>
      <c r="B20" s="33" t="s">
        <v>848</v>
      </c>
      <c r="C20" s="33" t="s">
        <v>128</v>
      </c>
      <c r="D20" s="14">
        <v>2500000</v>
      </c>
      <c r="E20" s="15">
        <v>2521.13</v>
      </c>
      <c r="F20" s="16">
        <v>0.17080000000000001</v>
      </c>
      <c r="G20" s="16">
        <v>7.3556051750000004E-2</v>
      </c>
    </row>
    <row r="21" spans="1:7" x14ac:dyDescent="0.25">
      <c r="A21" s="13" t="s">
        <v>849</v>
      </c>
      <c r="B21" s="33" t="s">
        <v>850</v>
      </c>
      <c r="C21" s="33" t="s">
        <v>128</v>
      </c>
      <c r="D21" s="14">
        <v>500000</v>
      </c>
      <c r="E21" s="15">
        <v>508.19</v>
      </c>
      <c r="F21" s="16">
        <v>3.44E-2</v>
      </c>
      <c r="G21" s="16">
        <v>7.3432756355999995E-2</v>
      </c>
    </row>
    <row r="22" spans="1:7" x14ac:dyDescent="0.25">
      <c r="A22" s="13" t="s">
        <v>851</v>
      </c>
      <c r="B22" s="33" t="s">
        <v>852</v>
      </c>
      <c r="C22" s="33" t="s">
        <v>128</v>
      </c>
      <c r="D22" s="14">
        <v>500000</v>
      </c>
      <c r="E22" s="15">
        <v>504.57</v>
      </c>
      <c r="F22" s="16">
        <v>3.4200000000000001E-2</v>
      </c>
      <c r="G22" s="16">
        <v>7.3916653700000001E-2</v>
      </c>
    </row>
    <row r="23" spans="1:7" x14ac:dyDescent="0.25">
      <c r="A23" s="17" t="s">
        <v>124</v>
      </c>
      <c r="B23" s="34"/>
      <c r="C23" s="34"/>
      <c r="D23" s="20"/>
      <c r="E23" s="21">
        <v>6560.07</v>
      </c>
      <c r="F23" s="22">
        <v>0.44440000000000002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129</v>
      </c>
      <c r="B26" s="33"/>
      <c r="C26" s="33"/>
      <c r="D26" s="14"/>
      <c r="E26" s="15"/>
      <c r="F26" s="16"/>
      <c r="G26" s="16"/>
    </row>
    <row r="27" spans="1:7" x14ac:dyDescent="0.25">
      <c r="A27" s="17" t="s">
        <v>124</v>
      </c>
      <c r="B27" s="33"/>
      <c r="C27" s="33"/>
      <c r="D27" s="14"/>
      <c r="E27" s="18" t="s">
        <v>121</v>
      </c>
      <c r="F27" s="19" t="s">
        <v>121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130</v>
      </c>
      <c r="B29" s="33"/>
      <c r="C29" s="33"/>
      <c r="D29" s="14"/>
      <c r="E29" s="15"/>
      <c r="F29" s="16"/>
      <c r="G29" s="16"/>
    </row>
    <row r="30" spans="1:7" x14ac:dyDescent="0.25">
      <c r="A30" s="17" t="s">
        <v>124</v>
      </c>
      <c r="B30" s="33"/>
      <c r="C30" s="33"/>
      <c r="D30" s="14"/>
      <c r="E30" s="18" t="s">
        <v>121</v>
      </c>
      <c r="F30" s="19" t="s">
        <v>121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131</v>
      </c>
      <c r="B32" s="35"/>
      <c r="C32" s="35"/>
      <c r="D32" s="25"/>
      <c r="E32" s="21">
        <v>14370.48</v>
      </c>
      <c r="F32" s="22">
        <v>0.97350000000000003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179</v>
      </c>
      <c r="B35" s="33"/>
      <c r="C35" s="33"/>
      <c r="D35" s="14"/>
      <c r="E35" s="15"/>
      <c r="F35" s="16"/>
      <c r="G35" s="16"/>
    </row>
    <row r="36" spans="1:7" x14ac:dyDescent="0.25">
      <c r="A36" s="13" t="s">
        <v>180</v>
      </c>
      <c r="B36" s="33"/>
      <c r="C36" s="33"/>
      <c r="D36" s="14"/>
      <c r="E36" s="15">
        <v>105.94</v>
      </c>
      <c r="F36" s="16">
        <v>7.1999999999999998E-3</v>
      </c>
      <c r="G36" s="16">
        <v>6.7234000000000002E-2</v>
      </c>
    </row>
    <row r="37" spans="1:7" x14ac:dyDescent="0.25">
      <c r="A37" s="17" t="s">
        <v>124</v>
      </c>
      <c r="B37" s="34"/>
      <c r="C37" s="34"/>
      <c r="D37" s="20"/>
      <c r="E37" s="21">
        <v>105.94</v>
      </c>
      <c r="F37" s="22">
        <v>7.1999999999999998E-3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131</v>
      </c>
      <c r="B39" s="35"/>
      <c r="C39" s="35"/>
      <c r="D39" s="25"/>
      <c r="E39" s="21">
        <v>105.94</v>
      </c>
      <c r="F39" s="22">
        <v>7.1999999999999998E-3</v>
      </c>
      <c r="G39" s="23"/>
    </row>
    <row r="40" spans="1:7" x14ac:dyDescent="0.25">
      <c r="A40" s="13" t="s">
        <v>181</v>
      </c>
      <c r="B40" s="33"/>
      <c r="C40" s="33"/>
      <c r="D40" s="14"/>
      <c r="E40" s="15">
        <v>283.46830790000001</v>
      </c>
      <c r="F40" s="16">
        <v>1.9205E-2</v>
      </c>
      <c r="G40" s="16"/>
    </row>
    <row r="41" spans="1:7" x14ac:dyDescent="0.25">
      <c r="A41" s="13" t="s">
        <v>182</v>
      </c>
      <c r="B41" s="33"/>
      <c r="C41" s="33"/>
      <c r="D41" s="14"/>
      <c r="E41" s="26">
        <v>-4.8307900000000001E-2</v>
      </c>
      <c r="F41" s="16">
        <v>9.5000000000000005E-5</v>
      </c>
      <c r="G41" s="16">
        <v>6.7234000000000002E-2</v>
      </c>
    </row>
    <row r="42" spans="1:7" x14ac:dyDescent="0.25">
      <c r="A42" s="28" t="s">
        <v>183</v>
      </c>
      <c r="B42" s="36"/>
      <c r="C42" s="36"/>
      <c r="D42" s="29"/>
      <c r="E42" s="30">
        <v>14759.84</v>
      </c>
      <c r="F42" s="31">
        <v>1</v>
      </c>
      <c r="G42" s="31"/>
    </row>
    <row r="44" spans="1:7" x14ac:dyDescent="0.25">
      <c r="A44" s="1" t="s">
        <v>185</v>
      </c>
    </row>
    <row r="47" spans="1:7" x14ac:dyDescent="0.25">
      <c r="A47" s="1" t="s">
        <v>186</v>
      </c>
    </row>
    <row r="48" spans="1:7" x14ac:dyDescent="0.25">
      <c r="A48" s="53" t="s">
        <v>187</v>
      </c>
      <c r="B48" s="3" t="s">
        <v>121</v>
      </c>
    </row>
    <row r="49" spans="1:5" x14ac:dyDescent="0.25">
      <c r="A49" t="s">
        <v>188</v>
      </c>
    </row>
    <row r="50" spans="1:5" x14ac:dyDescent="0.25">
      <c r="A50" t="s">
        <v>189</v>
      </c>
      <c r="B50" t="s">
        <v>190</v>
      </c>
      <c r="C50" t="s">
        <v>190</v>
      </c>
    </row>
    <row r="51" spans="1:5" x14ac:dyDescent="0.25">
      <c r="B51" s="54">
        <v>45443</v>
      </c>
      <c r="C51" s="54">
        <v>45471</v>
      </c>
    </row>
    <row r="52" spans="1:5" x14ac:dyDescent="0.25">
      <c r="A52" t="s">
        <v>709</v>
      </c>
      <c r="B52">
        <v>11.0199</v>
      </c>
      <c r="C52">
        <v>11.0952</v>
      </c>
      <c r="E52" s="2"/>
    </row>
    <row r="53" spans="1:5" x14ac:dyDescent="0.25">
      <c r="A53" t="s">
        <v>195</v>
      </c>
      <c r="B53">
        <v>11.020099999999999</v>
      </c>
      <c r="C53">
        <v>11.0954</v>
      </c>
      <c r="E53" s="2"/>
    </row>
    <row r="54" spans="1:5" x14ac:dyDescent="0.25">
      <c r="A54" t="s">
        <v>710</v>
      </c>
      <c r="B54">
        <v>10.9557</v>
      </c>
      <c r="C54">
        <v>11.026899999999999</v>
      </c>
      <c r="E54" s="2"/>
    </row>
    <row r="55" spans="1:5" x14ac:dyDescent="0.25">
      <c r="A55" t="s">
        <v>678</v>
      </c>
      <c r="B55">
        <v>10.956300000000001</v>
      </c>
      <c r="C55">
        <v>11.0276</v>
      </c>
      <c r="E55" s="2"/>
    </row>
    <row r="56" spans="1:5" x14ac:dyDescent="0.25">
      <c r="E56" s="2"/>
    </row>
    <row r="57" spans="1:5" x14ac:dyDescent="0.25">
      <c r="A57" t="s">
        <v>205</v>
      </c>
      <c r="B57" s="3" t="s">
        <v>121</v>
      </c>
    </row>
    <row r="58" spans="1:5" x14ac:dyDescent="0.25">
      <c r="A58" t="s">
        <v>206</v>
      </c>
      <c r="B58" s="3" t="s">
        <v>121</v>
      </c>
    </row>
    <row r="59" spans="1:5" ht="30" customHeight="1" x14ac:dyDescent="0.25">
      <c r="A59" s="53" t="s">
        <v>207</v>
      </c>
      <c r="B59" s="3" t="s">
        <v>121</v>
      </c>
    </row>
    <row r="60" spans="1:5" ht="30" customHeight="1" x14ac:dyDescent="0.25">
      <c r="A60" s="53" t="s">
        <v>208</v>
      </c>
      <c r="B60" s="3" t="s">
        <v>121</v>
      </c>
    </row>
    <row r="61" spans="1:5" x14ac:dyDescent="0.25">
      <c r="A61" t="s">
        <v>209</v>
      </c>
      <c r="B61" s="55">
        <f>+B75</f>
        <v>2.6407482779785219</v>
      </c>
    </row>
    <row r="62" spans="1:5" ht="45" customHeight="1" x14ac:dyDescent="0.25">
      <c r="A62" s="53" t="s">
        <v>210</v>
      </c>
      <c r="B62" s="3" t="s">
        <v>121</v>
      </c>
    </row>
    <row r="63" spans="1:5" ht="30" customHeight="1" x14ac:dyDescent="0.25">
      <c r="A63" s="53" t="s">
        <v>211</v>
      </c>
      <c r="B63" s="3" t="s">
        <v>121</v>
      </c>
    </row>
    <row r="64" spans="1:5" ht="30" customHeight="1" x14ac:dyDescent="0.25">
      <c r="A64" s="53" t="s">
        <v>212</v>
      </c>
      <c r="B64" s="3" t="s">
        <v>121</v>
      </c>
    </row>
    <row r="65" spans="1:4" x14ac:dyDescent="0.25">
      <c r="A65" t="s">
        <v>213</v>
      </c>
      <c r="B65" s="3" t="s">
        <v>121</v>
      </c>
    </row>
    <row r="66" spans="1:4" x14ac:dyDescent="0.25">
      <c r="A66" t="s">
        <v>214</v>
      </c>
      <c r="B66" s="3" t="s">
        <v>121</v>
      </c>
    </row>
    <row r="68" spans="1:4" x14ac:dyDescent="0.25">
      <c r="A68" t="s">
        <v>215</v>
      </c>
    </row>
    <row r="69" spans="1:4" ht="90" customHeight="1" x14ac:dyDescent="0.25">
      <c r="A69" s="61" t="s">
        <v>216</v>
      </c>
      <c r="B69" s="62" t="s">
        <v>853</v>
      </c>
    </row>
    <row r="70" spans="1:4" ht="60" customHeight="1" x14ac:dyDescent="0.25">
      <c r="A70" s="61" t="s">
        <v>218</v>
      </c>
      <c r="B70" s="62" t="s">
        <v>854</v>
      </c>
    </row>
    <row r="71" spans="1:4" x14ac:dyDescent="0.25">
      <c r="A71" s="61"/>
      <c r="B71" s="61"/>
    </row>
    <row r="72" spans="1:4" x14ac:dyDescent="0.25">
      <c r="A72" s="61" t="s">
        <v>220</v>
      </c>
      <c r="B72" s="63">
        <v>7.2162931316998424</v>
      </c>
    </row>
    <row r="73" spans="1:4" x14ac:dyDescent="0.25">
      <c r="A73" s="61"/>
      <c r="B73" s="61"/>
    </row>
    <row r="74" spans="1:4" x14ac:dyDescent="0.25">
      <c r="A74" s="61" t="s">
        <v>221</v>
      </c>
      <c r="B74" s="64">
        <v>2.3757999999999999</v>
      </c>
    </row>
    <row r="75" spans="1:4" x14ac:dyDescent="0.25">
      <c r="A75" s="61" t="s">
        <v>222</v>
      </c>
      <c r="B75" s="64">
        <v>2.6407482779785219</v>
      </c>
    </row>
    <row r="76" spans="1:4" x14ac:dyDescent="0.25">
      <c r="A76" s="61"/>
      <c r="B76" s="61"/>
    </row>
    <row r="77" spans="1:4" x14ac:dyDescent="0.25">
      <c r="A77" s="61" t="s">
        <v>223</v>
      </c>
      <c r="B77" s="65">
        <v>45473</v>
      </c>
    </row>
    <row r="79" spans="1:4" ht="69.95" customHeight="1" x14ac:dyDescent="0.25">
      <c r="A79" s="81" t="s">
        <v>224</v>
      </c>
      <c r="B79" s="81" t="s">
        <v>225</v>
      </c>
      <c r="C79" s="81" t="s">
        <v>5</v>
      </c>
      <c r="D79" s="81" t="s">
        <v>6</v>
      </c>
    </row>
    <row r="80" spans="1:4" ht="69.95" customHeight="1" x14ac:dyDescent="0.25">
      <c r="A80" s="81" t="s">
        <v>855</v>
      </c>
      <c r="B80" s="81"/>
      <c r="C80" s="81" t="s">
        <v>33</v>
      </c>
      <c r="D80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9"/>
  <sheetViews>
    <sheetView showGridLines="0" workbookViewId="0">
      <pane ySplit="4" topLeftCell="A20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856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857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858</v>
      </c>
      <c r="B8" s="33"/>
      <c r="C8" s="33"/>
      <c r="D8" s="14"/>
      <c r="E8" s="15"/>
      <c r="F8" s="16"/>
      <c r="G8" s="16"/>
    </row>
    <row r="9" spans="1:8" x14ac:dyDescent="0.25">
      <c r="A9" s="13" t="s">
        <v>859</v>
      </c>
      <c r="B9" s="33" t="s">
        <v>860</v>
      </c>
      <c r="C9" s="33"/>
      <c r="D9" s="14">
        <v>40165510</v>
      </c>
      <c r="E9" s="15">
        <v>488758.02</v>
      </c>
      <c r="F9" s="16">
        <v>0.99839999999999995</v>
      </c>
      <c r="G9" s="16"/>
    </row>
    <row r="10" spans="1:8" x14ac:dyDescent="0.25">
      <c r="A10" s="17" t="s">
        <v>124</v>
      </c>
      <c r="B10" s="34"/>
      <c r="C10" s="34"/>
      <c r="D10" s="20"/>
      <c r="E10" s="21">
        <v>488758.02</v>
      </c>
      <c r="F10" s="22">
        <v>0.99839999999999995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488758.02</v>
      </c>
      <c r="F12" s="22">
        <v>0.99839999999999995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179</v>
      </c>
      <c r="B14" s="33"/>
      <c r="C14" s="33"/>
      <c r="D14" s="14"/>
      <c r="E14" s="15"/>
      <c r="F14" s="16"/>
      <c r="G14" s="16"/>
    </row>
    <row r="15" spans="1:8" x14ac:dyDescent="0.25">
      <c r="A15" s="13" t="s">
        <v>180</v>
      </c>
      <c r="B15" s="33"/>
      <c r="C15" s="33"/>
      <c r="D15" s="14"/>
      <c r="E15" s="15">
        <v>871.52</v>
      </c>
      <c r="F15" s="16">
        <v>1.8E-3</v>
      </c>
      <c r="G15" s="16">
        <v>6.7234000000000002E-2</v>
      </c>
    </row>
    <row r="16" spans="1:8" x14ac:dyDescent="0.25">
      <c r="A16" s="17" t="s">
        <v>124</v>
      </c>
      <c r="B16" s="34"/>
      <c r="C16" s="34"/>
      <c r="D16" s="20"/>
      <c r="E16" s="21">
        <v>871.52</v>
      </c>
      <c r="F16" s="22">
        <v>1.8E-3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871.52</v>
      </c>
      <c r="F18" s="22">
        <v>1.8E-3</v>
      </c>
      <c r="G18" s="23"/>
    </row>
    <row r="19" spans="1:7" x14ac:dyDescent="0.25">
      <c r="A19" s="13" t="s">
        <v>181</v>
      </c>
      <c r="B19" s="33"/>
      <c r="C19" s="33"/>
      <c r="D19" s="14"/>
      <c r="E19" s="15">
        <v>0.48160819999999999</v>
      </c>
      <c r="F19" s="16">
        <v>0</v>
      </c>
      <c r="G19" s="16"/>
    </row>
    <row r="20" spans="1:7" x14ac:dyDescent="0.25">
      <c r="A20" s="13" t="s">
        <v>182</v>
      </c>
      <c r="B20" s="33"/>
      <c r="C20" s="33"/>
      <c r="D20" s="14"/>
      <c r="E20" s="26">
        <v>-103.6316082</v>
      </c>
      <c r="F20" s="27">
        <v>-2.0000000000000001E-4</v>
      </c>
      <c r="G20" s="16">
        <v>6.7234000000000002E-2</v>
      </c>
    </row>
    <row r="21" spans="1:7" x14ac:dyDescent="0.25">
      <c r="A21" s="28" t="s">
        <v>183</v>
      </c>
      <c r="B21" s="36"/>
      <c r="C21" s="36"/>
      <c r="D21" s="29"/>
      <c r="E21" s="30">
        <v>489526.39</v>
      </c>
      <c r="F21" s="31">
        <v>1</v>
      </c>
      <c r="G21" s="31"/>
    </row>
    <row r="26" spans="1:7" x14ac:dyDescent="0.25">
      <c r="A26" s="1" t="s">
        <v>186</v>
      </c>
    </row>
    <row r="27" spans="1:7" x14ac:dyDescent="0.25">
      <c r="A27" s="53" t="s">
        <v>187</v>
      </c>
      <c r="B27" s="3" t="s">
        <v>121</v>
      </c>
    </row>
    <row r="28" spans="1:7" x14ac:dyDescent="0.25">
      <c r="A28" t="s">
        <v>188</v>
      </c>
    </row>
    <row r="29" spans="1:7" x14ac:dyDescent="0.25">
      <c r="A29" t="s">
        <v>189</v>
      </c>
      <c r="B29" t="s">
        <v>190</v>
      </c>
      <c r="C29" t="s">
        <v>190</v>
      </c>
    </row>
    <row r="30" spans="1:7" x14ac:dyDescent="0.25">
      <c r="B30" s="54">
        <v>45443</v>
      </c>
      <c r="C30" s="54">
        <v>45471</v>
      </c>
    </row>
    <row r="31" spans="1:7" x14ac:dyDescent="0.25">
      <c r="A31" t="s">
        <v>194</v>
      </c>
      <c r="B31">
        <v>12.088100000000001</v>
      </c>
      <c r="C31">
        <v>12.1365</v>
      </c>
      <c r="E31" s="2"/>
    </row>
    <row r="32" spans="1:7" x14ac:dyDescent="0.25">
      <c r="A32" t="s">
        <v>195</v>
      </c>
      <c r="B32">
        <v>12.088100000000001</v>
      </c>
      <c r="C32">
        <v>12.1365</v>
      </c>
      <c r="E32" s="2"/>
    </row>
    <row r="33" spans="1:5" x14ac:dyDescent="0.25">
      <c r="A33" t="s">
        <v>677</v>
      </c>
      <c r="B33">
        <v>12.088100000000001</v>
      </c>
      <c r="C33">
        <v>12.1365</v>
      </c>
      <c r="E33" s="2"/>
    </row>
    <row r="34" spans="1:5" x14ac:dyDescent="0.25">
      <c r="A34" t="s">
        <v>678</v>
      </c>
      <c r="B34">
        <v>12.088100000000001</v>
      </c>
      <c r="C34">
        <v>12.1365</v>
      </c>
      <c r="E34" s="2"/>
    </row>
    <row r="35" spans="1:5" x14ac:dyDescent="0.25">
      <c r="E35" s="2"/>
    </row>
    <row r="36" spans="1:5" x14ac:dyDescent="0.25">
      <c r="A36" t="s">
        <v>205</v>
      </c>
      <c r="B36" s="3" t="s">
        <v>121</v>
      </c>
    </row>
    <row r="37" spans="1:5" x14ac:dyDescent="0.25">
      <c r="A37" t="s">
        <v>206</v>
      </c>
      <c r="B37" s="3" t="s">
        <v>121</v>
      </c>
    </row>
    <row r="38" spans="1:5" ht="30" customHeight="1" x14ac:dyDescent="0.25">
      <c r="A38" s="53" t="s">
        <v>207</v>
      </c>
      <c r="B38" s="3" t="s">
        <v>121</v>
      </c>
    </row>
    <row r="39" spans="1:5" ht="30" customHeight="1" x14ac:dyDescent="0.25">
      <c r="A39" s="53" t="s">
        <v>208</v>
      </c>
      <c r="B39" s="3" t="s">
        <v>121</v>
      </c>
    </row>
    <row r="40" spans="1:5" ht="45" customHeight="1" x14ac:dyDescent="0.25">
      <c r="A40" s="53" t="s">
        <v>861</v>
      </c>
      <c r="B40" s="3" t="s">
        <v>121</v>
      </c>
    </row>
    <row r="41" spans="1:5" ht="30" customHeight="1" x14ac:dyDescent="0.25">
      <c r="A41" s="53" t="s">
        <v>862</v>
      </c>
      <c r="B41" s="3" t="s">
        <v>121</v>
      </c>
    </row>
    <row r="42" spans="1:5" ht="30" customHeight="1" x14ac:dyDescent="0.25">
      <c r="A42" s="53" t="s">
        <v>863</v>
      </c>
      <c r="B42" s="3" t="s">
        <v>121</v>
      </c>
    </row>
    <row r="43" spans="1:5" ht="30" customHeight="1" x14ac:dyDescent="0.25">
      <c r="A43" s="53" t="s">
        <v>212</v>
      </c>
      <c r="B43" s="3" t="s">
        <v>121</v>
      </c>
    </row>
    <row r="44" spans="1:5" x14ac:dyDescent="0.25">
      <c r="A44" t="s">
        <v>213</v>
      </c>
      <c r="B44" s="3" t="s">
        <v>121</v>
      </c>
    </row>
    <row r="45" spans="1:5" x14ac:dyDescent="0.25">
      <c r="A45" t="s">
        <v>214</v>
      </c>
      <c r="B45" s="3" t="s">
        <v>121</v>
      </c>
    </row>
    <row r="47" spans="1:5" x14ac:dyDescent="0.25">
      <c r="A47" t="s">
        <v>215</v>
      </c>
    </row>
    <row r="48" spans="1:5" ht="30" customHeight="1" x14ac:dyDescent="0.25">
      <c r="A48" s="61" t="s">
        <v>216</v>
      </c>
      <c r="B48" s="62" t="s">
        <v>864</v>
      </c>
    </row>
    <row r="49" spans="1:4" ht="45" customHeight="1" x14ac:dyDescent="0.25">
      <c r="A49" s="61" t="s">
        <v>218</v>
      </c>
      <c r="B49" s="62" t="s">
        <v>865</v>
      </c>
    </row>
    <row r="50" spans="1:4" x14ac:dyDescent="0.25">
      <c r="A50" s="61"/>
      <c r="B50" s="61"/>
    </row>
    <row r="51" spans="1:4" x14ac:dyDescent="0.25">
      <c r="A51" s="61" t="s">
        <v>220</v>
      </c>
      <c r="B51" s="63">
        <v>7.5625754106758221</v>
      </c>
    </row>
    <row r="52" spans="1:4" x14ac:dyDescent="0.25">
      <c r="A52" s="61"/>
      <c r="B52" s="61"/>
    </row>
    <row r="53" spans="1:4" x14ac:dyDescent="0.25">
      <c r="A53" s="61" t="s">
        <v>221</v>
      </c>
      <c r="B53" s="64">
        <v>0.6754</v>
      </c>
    </row>
    <row r="54" spans="1:4" x14ac:dyDescent="0.25">
      <c r="A54" s="61" t="s">
        <v>222</v>
      </c>
      <c r="B54" s="64">
        <v>0.69053226026138514</v>
      </c>
    </row>
    <row r="55" spans="1:4" x14ac:dyDescent="0.25">
      <c r="A55" s="61"/>
      <c r="B55" s="61"/>
    </row>
    <row r="56" spans="1:4" x14ac:dyDescent="0.25">
      <c r="A56" s="61" t="s">
        <v>223</v>
      </c>
      <c r="B56" s="65">
        <v>45473</v>
      </c>
    </row>
    <row r="58" spans="1:4" ht="69.95" customHeight="1" x14ac:dyDescent="0.25">
      <c r="A58" s="81" t="s">
        <v>224</v>
      </c>
      <c r="B58" s="81" t="s">
        <v>225</v>
      </c>
      <c r="C58" s="81" t="s">
        <v>5</v>
      </c>
      <c r="D58" s="81" t="s">
        <v>6</v>
      </c>
    </row>
    <row r="59" spans="1:4" ht="69.95" customHeight="1" x14ac:dyDescent="0.25">
      <c r="A59" s="81" t="s">
        <v>864</v>
      </c>
      <c r="B59" s="81"/>
      <c r="C59" s="81" t="s">
        <v>11</v>
      </c>
      <c r="D59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9"/>
  <sheetViews>
    <sheetView showGridLines="0" workbookViewId="0">
      <pane ySplit="4" topLeftCell="A23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866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867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858</v>
      </c>
      <c r="B8" s="33"/>
      <c r="C8" s="33"/>
      <c r="D8" s="14"/>
      <c r="E8" s="15"/>
      <c r="F8" s="16"/>
      <c r="G8" s="16"/>
    </row>
    <row r="9" spans="1:8" x14ac:dyDescent="0.25">
      <c r="A9" s="13" t="s">
        <v>868</v>
      </c>
      <c r="B9" s="33" t="s">
        <v>869</v>
      </c>
      <c r="C9" s="33"/>
      <c r="D9" s="14">
        <v>49070734.002099998</v>
      </c>
      <c r="E9" s="15">
        <v>678029.96</v>
      </c>
      <c r="F9" s="16">
        <v>0.99760000000000004</v>
      </c>
      <c r="G9" s="16"/>
    </row>
    <row r="10" spans="1:8" x14ac:dyDescent="0.25">
      <c r="A10" s="17" t="s">
        <v>124</v>
      </c>
      <c r="B10" s="34"/>
      <c r="C10" s="34"/>
      <c r="D10" s="20"/>
      <c r="E10" s="21">
        <v>678029.96</v>
      </c>
      <c r="F10" s="22">
        <v>0.99760000000000004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678029.96</v>
      </c>
      <c r="F12" s="22">
        <v>0.99760000000000004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179</v>
      </c>
      <c r="B14" s="33"/>
      <c r="C14" s="33"/>
      <c r="D14" s="14"/>
      <c r="E14" s="15"/>
      <c r="F14" s="16"/>
      <c r="G14" s="16"/>
    </row>
    <row r="15" spans="1:8" x14ac:dyDescent="0.25">
      <c r="A15" s="13" t="s">
        <v>180</v>
      </c>
      <c r="B15" s="33"/>
      <c r="C15" s="33"/>
      <c r="D15" s="14"/>
      <c r="E15" s="15">
        <v>1798.01</v>
      </c>
      <c r="F15" s="16">
        <v>2.5999999999999999E-3</v>
      </c>
      <c r="G15" s="16">
        <v>6.7234000000000002E-2</v>
      </c>
    </row>
    <row r="16" spans="1:8" x14ac:dyDescent="0.25">
      <c r="A16" s="17" t="s">
        <v>124</v>
      </c>
      <c r="B16" s="34"/>
      <c r="C16" s="34"/>
      <c r="D16" s="20"/>
      <c r="E16" s="21">
        <v>1798.01</v>
      </c>
      <c r="F16" s="22">
        <v>2.5999999999999999E-3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1798.01</v>
      </c>
      <c r="F18" s="22">
        <v>2.5999999999999999E-3</v>
      </c>
      <c r="G18" s="23"/>
    </row>
    <row r="19" spans="1:7" x14ac:dyDescent="0.25">
      <c r="A19" s="13" t="s">
        <v>181</v>
      </c>
      <c r="B19" s="33"/>
      <c r="C19" s="33"/>
      <c r="D19" s="14"/>
      <c r="E19" s="15">
        <v>0.99359310000000001</v>
      </c>
      <c r="F19" s="16">
        <v>9.9999999999999995E-7</v>
      </c>
      <c r="G19" s="16"/>
    </row>
    <row r="20" spans="1:7" x14ac:dyDescent="0.25">
      <c r="A20" s="13" t="s">
        <v>182</v>
      </c>
      <c r="B20" s="33"/>
      <c r="C20" s="33"/>
      <c r="D20" s="14"/>
      <c r="E20" s="26">
        <v>-198.25359309999999</v>
      </c>
      <c r="F20" s="27">
        <v>-2.0100000000000001E-4</v>
      </c>
      <c r="G20" s="16">
        <v>6.7234000000000002E-2</v>
      </c>
    </row>
    <row r="21" spans="1:7" x14ac:dyDescent="0.25">
      <c r="A21" s="28" t="s">
        <v>183</v>
      </c>
      <c r="B21" s="36"/>
      <c r="C21" s="36"/>
      <c r="D21" s="29"/>
      <c r="E21" s="30">
        <v>679630.71</v>
      </c>
      <c r="F21" s="31">
        <v>1</v>
      </c>
      <c r="G21" s="31"/>
    </row>
    <row r="26" spans="1:7" x14ac:dyDescent="0.25">
      <c r="A26" s="1" t="s">
        <v>186</v>
      </c>
    </row>
    <row r="27" spans="1:7" x14ac:dyDescent="0.25">
      <c r="A27" s="53" t="s">
        <v>187</v>
      </c>
      <c r="B27" s="3" t="s">
        <v>121</v>
      </c>
    </row>
    <row r="28" spans="1:7" x14ac:dyDescent="0.25">
      <c r="A28" t="s">
        <v>188</v>
      </c>
    </row>
    <row r="29" spans="1:7" x14ac:dyDescent="0.25">
      <c r="A29" t="s">
        <v>189</v>
      </c>
      <c r="B29" t="s">
        <v>190</v>
      </c>
      <c r="C29" t="s">
        <v>190</v>
      </c>
    </row>
    <row r="30" spans="1:7" x14ac:dyDescent="0.25">
      <c r="B30" s="54">
        <v>45443</v>
      </c>
      <c r="C30" s="54">
        <v>45471</v>
      </c>
    </row>
    <row r="31" spans="1:7" x14ac:dyDescent="0.25">
      <c r="A31" t="s">
        <v>194</v>
      </c>
      <c r="B31">
        <v>13.635300000000001</v>
      </c>
      <c r="C31">
        <v>13.780200000000001</v>
      </c>
      <c r="E31" s="2"/>
    </row>
    <row r="32" spans="1:7" x14ac:dyDescent="0.25">
      <c r="A32" t="s">
        <v>195</v>
      </c>
      <c r="B32">
        <v>13.635300000000001</v>
      </c>
      <c r="C32">
        <v>13.780200000000001</v>
      </c>
      <c r="E32" s="2"/>
    </row>
    <row r="33" spans="1:5" x14ac:dyDescent="0.25">
      <c r="A33" t="s">
        <v>677</v>
      </c>
      <c r="B33">
        <v>13.635300000000001</v>
      </c>
      <c r="C33">
        <v>13.780200000000001</v>
      </c>
      <c r="E33" s="2"/>
    </row>
    <row r="34" spans="1:5" x14ac:dyDescent="0.25">
      <c r="A34" t="s">
        <v>678</v>
      </c>
      <c r="B34">
        <v>13.635300000000001</v>
      </c>
      <c r="C34">
        <v>13.780200000000001</v>
      </c>
      <c r="E34" s="2"/>
    </row>
    <row r="35" spans="1:5" x14ac:dyDescent="0.25">
      <c r="E35" s="2"/>
    </row>
    <row r="36" spans="1:5" x14ac:dyDescent="0.25">
      <c r="A36" t="s">
        <v>205</v>
      </c>
      <c r="B36" s="3" t="s">
        <v>121</v>
      </c>
    </row>
    <row r="37" spans="1:5" x14ac:dyDescent="0.25">
      <c r="A37" t="s">
        <v>206</v>
      </c>
      <c r="B37" s="3" t="s">
        <v>121</v>
      </c>
    </row>
    <row r="38" spans="1:5" ht="30" customHeight="1" x14ac:dyDescent="0.25">
      <c r="A38" s="53" t="s">
        <v>207</v>
      </c>
      <c r="B38" s="3" t="s">
        <v>121</v>
      </c>
    </row>
    <row r="39" spans="1:5" ht="30" customHeight="1" x14ac:dyDescent="0.25">
      <c r="A39" s="53" t="s">
        <v>208</v>
      </c>
      <c r="B39" s="3" t="s">
        <v>121</v>
      </c>
    </row>
    <row r="40" spans="1:5" ht="45" customHeight="1" x14ac:dyDescent="0.25">
      <c r="A40" s="53" t="s">
        <v>861</v>
      </c>
      <c r="B40" s="3" t="s">
        <v>121</v>
      </c>
    </row>
    <row r="41" spans="1:5" ht="30" customHeight="1" x14ac:dyDescent="0.25">
      <c r="A41" s="53" t="s">
        <v>862</v>
      </c>
      <c r="B41" s="3" t="s">
        <v>121</v>
      </c>
    </row>
    <row r="42" spans="1:5" ht="30" customHeight="1" x14ac:dyDescent="0.25">
      <c r="A42" s="53" t="s">
        <v>863</v>
      </c>
      <c r="B42" s="3" t="s">
        <v>121</v>
      </c>
    </row>
    <row r="43" spans="1:5" ht="30" customHeight="1" x14ac:dyDescent="0.25">
      <c r="A43" s="53" t="s">
        <v>212</v>
      </c>
      <c r="B43" s="3" t="s">
        <v>121</v>
      </c>
    </row>
    <row r="44" spans="1:5" x14ac:dyDescent="0.25">
      <c r="A44" t="s">
        <v>213</v>
      </c>
      <c r="B44" s="3" t="s">
        <v>121</v>
      </c>
    </row>
    <row r="45" spans="1:5" x14ac:dyDescent="0.25">
      <c r="A45" t="s">
        <v>214</v>
      </c>
      <c r="B45" s="3" t="s">
        <v>121</v>
      </c>
    </row>
    <row r="47" spans="1:5" x14ac:dyDescent="0.25">
      <c r="A47" t="s">
        <v>215</v>
      </c>
    </row>
    <row r="48" spans="1:5" ht="30" customHeight="1" x14ac:dyDescent="0.25">
      <c r="A48" s="61" t="s">
        <v>216</v>
      </c>
      <c r="B48" s="62" t="s">
        <v>870</v>
      </c>
    </row>
    <row r="49" spans="1:4" ht="45" customHeight="1" x14ac:dyDescent="0.25">
      <c r="A49" s="61" t="s">
        <v>218</v>
      </c>
      <c r="B49" s="62" t="s">
        <v>865</v>
      </c>
    </row>
    <row r="50" spans="1:4" x14ac:dyDescent="0.25">
      <c r="A50" s="61"/>
      <c r="B50" s="61"/>
    </row>
    <row r="51" spans="1:4" x14ac:dyDescent="0.25">
      <c r="A51" s="61" t="s">
        <v>220</v>
      </c>
      <c r="B51" s="63">
        <v>7.4707276246229064</v>
      </c>
    </row>
    <row r="52" spans="1:4" x14ac:dyDescent="0.25">
      <c r="A52" s="61"/>
      <c r="B52" s="61"/>
    </row>
    <row r="53" spans="1:4" x14ac:dyDescent="0.25">
      <c r="A53" s="61" t="s">
        <v>221</v>
      </c>
      <c r="B53" s="64">
        <v>4.4192</v>
      </c>
    </row>
    <row r="54" spans="1:4" x14ac:dyDescent="0.25">
      <c r="A54" s="61" t="s">
        <v>222</v>
      </c>
      <c r="B54" s="64">
        <v>5.3292810964766693</v>
      </c>
    </row>
    <row r="55" spans="1:4" x14ac:dyDescent="0.25">
      <c r="A55" s="61"/>
      <c r="B55" s="61"/>
    </row>
    <row r="56" spans="1:4" x14ac:dyDescent="0.25">
      <c r="A56" s="61" t="s">
        <v>223</v>
      </c>
      <c r="B56" s="65">
        <v>45473</v>
      </c>
    </row>
    <row r="58" spans="1:4" ht="69.95" customHeight="1" x14ac:dyDescent="0.25">
      <c r="A58" s="81" t="s">
        <v>224</v>
      </c>
      <c r="B58" s="81" t="s">
        <v>225</v>
      </c>
      <c r="C58" s="81" t="s">
        <v>5</v>
      </c>
      <c r="D58" s="81" t="s">
        <v>6</v>
      </c>
    </row>
    <row r="59" spans="1:4" ht="69.95" customHeight="1" x14ac:dyDescent="0.25">
      <c r="A59" s="81" t="s">
        <v>870</v>
      </c>
      <c r="B59" s="81"/>
      <c r="C59" s="81" t="s">
        <v>14</v>
      </c>
      <c r="D59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9"/>
  <sheetViews>
    <sheetView showGridLines="0" workbookViewId="0">
      <pane ySplit="4" topLeftCell="A5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871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872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858</v>
      </c>
      <c r="B8" s="33"/>
      <c r="C8" s="33"/>
      <c r="D8" s="14"/>
      <c r="E8" s="15"/>
      <c r="F8" s="16"/>
      <c r="G8" s="16"/>
    </row>
    <row r="9" spans="1:8" x14ac:dyDescent="0.25">
      <c r="A9" s="13" t="s">
        <v>873</v>
      </c>
      <c r="B9" s="33" t="s">
        <v>874</v>
      </c>
      <c r="C9" s="33"/>
      <c r="D9" s="14">
        <v>36960043.000000007</v>
      </c>
      <c r="E9" s="15">
        <v>453606.91</v>
      </c>
      <c r="F9" s="16">
        <v>0.99770000000000003</v>
      </c>
      <c r="G9" s="16"/>
    </row>
    <row r="10" spans="1:8" x14ac:dyDescent="0.25">
      <c r="A10" s="17" t="s">
        <v>124</v>
      </c>
      <c r="B10" s="34"/>
      <c r="C10" s="34"/>
      <c r="D10" s="20"/>
      <c r="E10" s="21">
        <v>453606.91</v>
      </c>
      <c r="F10" s="22">
        <v>0.99770000000000003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453606.91</v>
      </c>
      <c r="F12" s="22">
        <v>0.99770000000000003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179</v>
      </c>
      <c r="B14" s="33"/>
      <c r="C14" s="33"/>
      <c r="D14" s="14"/>
      <c r="E14" s="15"/>
      <c r="F14" s="16"/>
      <c r="G14" s="16"/>
    </row>
    <row r="15" spans="1:8" x14ac:dyDescent="0.25">
      <c r="A15" s="13" t="s">
        <v>180</v>
      </c>
      <c r="B15" s="33"/>
      <c r="C15" s="33"/>
      <c r="D15" s="14"/>
      <c r="E15" s="15">
        <v>1147.3699999999999</v>
      </c>
      <c r="F15" s="16">
        <v>2.5000000000000001E-3</v>
      </c>
      <c r="G15" s="16">
        <v>6.7234000000000002E-2</v>
      </c>
    </row>
    <row r="16" spans="1:8" x14ac:dyDescent="0.25">
      <c r="A16" s="17" t="s">
        <v>124</v>
      </c>
      <c r="B16" s="34"/>
      <c r="C16" s="34"/>
      <c r="D16" s="20"/>
      <c r="E16" s="21">
        <v>1147.3699999999999</v>
      </c>
      <c r="F16" s="22">
        <v>2.5000000000000001E-3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1147.3699999999999</v>
      </c>
      <c r="F18" s="22">
        <v>2.5000000000000001E-3</v>
      </c>
      <c r="G18" s="23"/>
    </row>
    <row r="19" spans="1:7" x14ac:dyDescent="0.25">
      <c r="A19" s="13" t="s">
        <v>181</v>
      </c>
      <c r="B19" s="33"/>
      <c r="C19" s="33"/>
      <c r="D19" s="14"/>
      <c r="E19" s="15">
        <v>0.63404389999999999</v>
      </c>
      <c r="F19" s="16">
        <v>9.9999999999999995E-7</v>
      </c>
      <c r="G19" s="16"/>
    </row>
    <row r="20" spans="1:7" x14ac:dyDescent="0.25">
      <c r="A20" s="13" t="s">
        <v>182</v>
      </c>
      <c r="B20" s="33"/>
      <c r="C20" s="33"/>
      <c r="D20" s="14"/>
      <c r="E20" s="26">
        <v>-92.014043900000004</v>
      </c>
      <c r="F20" s="27">
        <v>-2.0100000000000001E-4</v>
      </c>
      <c r="G20" s="16">
        <v>6.7234000000000002E-2</v>
      </c>
    </row>
    <row r="21" spans="1:7" x14ac:dyDescent="0.25">
      <c r="A21" s="28" t="s">
        <v>183</v>
      </c>
      <c r="B21" s="36"/>
      <c r="C21" s="36"/>
      <c r="D21" s="29"/>
      <c r="E21" s="30">
        <v>454662.9</v>
      </c>
      <c r="F21" s="31">
        <v>1</v>
      </c>
      <c r="G21" s="31"/>
    </row>
    <row r="26" spans="1:7" x14ac:dyDescent="0.25">
      <c r="A26" s="1" t="s">
        <v>186</v>
      </c>
    </row>
    <row r="27" spans="1:7" x14ac:dyDescent="0.25">
      <c r="A27" s="53" t="s">
        <v>187</v>
      </c>
      <c r="B27" s="3" t="s">
        <v>121</v>
      </c>
    </row>
    <row r="28" spans="1:7" x14ac:dyDescent="0.25">
      <c r="A28" t="s">
        <v>188</v>
      </c>
    </row>
    <row r="29" spans="1:7" x14ac:dyDescent="0.25">
      <c r="A29" t="s">
        <v>189</v>
      </c>
      <c r="B29" t="s">
        <v>190</v>
      </c>
      <c r="C29" t="s">
        <v>190</v>
      </c>
    </row>
    <row r="30" spans="1:7" x14ac:dyDescent="0.25">
      <c r="B30" s="54">
        <v>45443</v>
      </c>
      <c r="C30" s="54">
        <v>45471</v>
      </c>
    </row>
    <row r="31" spans="1:7" x14ac:dyDescent="0.25">
      <c r="A31" t="s">
        <v>194</v>
      </c>
      <c r="B31">
        <v>12.195600000000001</v>
      </c>
      <c r="C31">
        <v>12.245799999999999</v>
      </c>
      <c r="E31" s="2"/>
    </row>
    <row r="32" spans="1:7" x14ac:dyDescent="0.25">
      <c r="A32" t="s">
        <v>195</v>
      </c>
      <c r="B32">
        <v>12.195600000000001</v>
      </c>
      <c r="C32">
        <v>12.245799999999999</v>
      </c>
      <c r="E32" s="2"/>
    </row>
    <row r="33" spans="1:5" x14ac:dyDescent="0.25">
      <c r="A33" t="s">
        <v>677</v>
      </c>
      <c r="B33">
        <v>12.195600000000001</v>
      </c>
      <c r="C33">
        <v>12.245799999999999</v>
      </c>
      <c r="E33" s="2"/>
    </row>
    <row r="34" spans="1:5" x14ac:dyDescent="0.25">
      <c r="A34" t="s">
        <v>678</v>
      </c>
      <c r="B34">
        <v>12.195600000000001</v>
      </c>
      <c r="C34">
        <v>12.245799999999999</v>
      </c>
      <c r="E34" s="2"/>
    </row>
    <row r="35" spans="1:5" x14ac:dyDescent="0.25">
      <c r="E35" s="2"/>
    </row>
    <row r="36" spans="1:5" x14ac:dyDescent="0.25">
      <c r="A36" t="s">
        <v>205</v>
      </c>
      <c r="B36" s="3" t="s">
        <v>121</v>
      </c>
    </row>
    <row r="37" spans="1:5" x14ac:dyDescent="0.25">
      <c r="A37" t="s">
        <v>206</v>
      </c>
      <c r="B37" s="3" t="s">
        <v>121</v>
      </c>
    </row>
    <row r="38" spans="1:5" ht="30" customHeight="1" x14ac:dyDescent="0.25">
      <c r="A38" s="53" t="s">
        <v>207</v>
      </c>
      <c r="B38" s="3" t="s">
        <v>121</v>
      </c>
    </row>
    <row r="39" spans="1:5" ht="30" customHeight="1" x14ac:dyDescent="0.25">
      <c r="A39" s="53" t="s">
        <v>208</v>
      </c>
      <c r="B39" s="3" t="s">
        <v>121</v>
      </c>
    </row>
    <row r="40" spans="1:5" ht="45" customHeight="1" x14ac:dyDescent="0.25">
      <c r="A40" s="53" t="s">
        <v>861</v>
      </c>
      <c r="B40" s="3" t="s">
        <v>121</v>
      </c>
    </row>
    <row r="41" spans="1:5" ht="30" customHeight="1" x14ac:dyDescent="0.25">
      <c r="A41" s="53" t="s">
        <v>862</v>
      </c>
      <c r="B41" s="3" t="s">
        <v>121</v>
      </c>
    </row>
    <row r="42" spans="1:5" ht="30" customHeight="1" x14ac:dyDescent="0.25">
      <c r="A42" s="53" t="s">
        <v>863</v>
      </c>
      <c r="B42" s="3" t="s">
        <v>121</v>
      </c>
    </row>
    <row r="43" spans="1:5" ht="30" customHeight="1" x14ac:dyDescent="0.25">
      <c r="A43" s="53" t="s">
        <v>212</v>
      </c>
      <c r="B43" s="3" t="s">
        <v>121</v>
      </c>
    </row>
    <row r="44" spans="1:5" x14ac:dyDescent="0.25">
      <c r="A44" t="s">
        <v>213</v>
      </c>
      <c r="B44" s="3" t="s">
        <v>121</v>
      </c>
    </row>
    <row r="45" spans="1:5" x14ac:dyDescent="0.25">
      <c r="A45" t="s">
        <v>214</v>
      </c>
      <c r="B45" s="3" t="s">
        <v>121</v>
      </c>
    </row>
    <row r="47" spans="1:5" x14ac:dyDescent="0.25">
      <c r="A47" t="s">
        <v>215</v>
      </c>
    </row>
    <row r="48" spans="1:5" ht="30" customHeight="1" x14ac:dyDescent="0.25">
      <c r="A48" s="61" t="s">
        <v>216</v>
      </c>
      <c r="B48" s="62" t="s">
        <v>875</v>
      </c>
    </row>
    <row r="49" spans="1:4" ht="45" customHeight="1" x14ac:dyDescent="0.25">
      <c r="A49" s="61" t="s">
        <v>218</v>
      </c>
      <c r="B49" s="62" t="s">
        <v>865</v>
      </c>
    </row>
    <row r="50" spans="1:4" x14ac:dyDescent="0.25">
      <c r="A50" s="61"/>
      <c r="B50" s="61"/>
    </row>
    <row r="51" spans="1:4" x14ac:dyDescent="0.25">
      <c r="A51" s="61" t="s">
        <v>220</v>
      </c>
      <c r="B51" s="63">
        <v>7.5074667881876884</v>
      </c>
    </row>
    <row r="52" spans="1:4" x14ac:dyDescent="0.25">
      <c r="A52" s="61"/>
      <c r="B52" s="61"/>
    </row>
    <row r="53" spans="1:4" x14ac:dyDescent="0.25">
      <c r="A53" s="61" t="s">
        <v>221</v>
      </c>
      <c r="B53" s="64">
        <v>5.2774999999999999</v>
      </c>
    </row>
    <row r="54" spans="1:4" x14ac:dyDescent="0.25">
      <c r="A54" s="61" t="s">
        <v>222</v>
      </c>
      <c r="B54" s="64">
        <v>6.5666362404449181</v>
      </c>
    </row>
    <row r="55" spans="1:4" x14ac:dyDescent="0.25">
      <c r="A55" s="61"/>
      <c r="B55" s="61"/>
    </row>
    <row r="56" spans="1:4" x14ac:dyDescent="0.25">
      <c r="A56" s="61" t="s">
        <v>223</v>
      </c>
      <c r="B56" s="65">
        <v>45473</v>
      </c>
    </row>
    <row r="58" spans="1:4" ht="69.95" customHeight="1" x14ac:dyDescent="0.25">
      <c r="A58" s="81" t="s">
        <v>224</v>
      </c>
      <c r="B58" s="81" t="s">
        <v>225</v>
      </c>
      <c r="C58" s="81" t="s">
        <v>5</v>
      </c>
      <c r="D58" s="81" t="s">
        <v>6</v>
      </c>
    </row>
    <row r="59" spans="1:4" ht="69.95" customHeight="1" x14ac:dyDescent="0.25">
      <c r="A59" s="81" t="s">
        <v>875</v>
      </c>
      <c r="B59" s="81"/>
      <c r="C59" s="81" t="s">
        <v>16</v>
      </c>
      <c r="D59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9"/>
  <sheetViews>
    <sheetView showGridLines="0" workbookViewId="0">
      <pane ySplit="4" topLeftCell="A14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876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877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858</v>
      </c>
      <c r="B8" s="33"/>
      <c r="C8" s="33"/>
      <c r="D8" s="14"/>
      <c r="E8" s="15"/>
      <c r="F8" s="16"/>
      <c r="G8" s="16"/>
    </row>
    <row r="9" spans="1:8" x14ac:dyDescent="0.25">
      <c r="A9" s="13" t="s">
        <v>878</v>
      </c>
      <c r="B9" s="33" t="s">
        <v>879</v>
      </c>
      <c r="C9" s="33"/>
      <c r="D9" s="14">
        <v>37940160.999999993</v>
      </c>
      <c r="E9" s="15">
        <v>439324.3</v>
      </c>
      <c r="F9" s="16">
        <v>0.99670000000000003</v>
      </c>
      <c r="G9" s="16"/>
    </row>
    <row r="10" spans="1:8" x14ac:dyDescent="0.25">
      <c r="A10" s="17" t="s">
        <v>124</v>
      </c>
      <c r="B10" s="34"/>
      <c r="C10" s="34"/>
      <c r="D10" s="20"/>
      <c r="E10" s="21">
        <v>439324.3</v>
      </c>
      <c r="F10" s="22">
        <v>0.99670000000000003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439324.3</v>
      </c>
      <c r="F12" s="22">
        <v>0.99670000000000003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179</v>
      </c>
      <c r="B14" s="33"/>
      <c r="C14" s="33"/>
      <c r="D14" s="14"/>
      <c r="E14" s="15"/>
      <c r="F14" s="16"/>
      <c r="G14" s="16"/>
    </row>
    <row r="15" spans="1:8" x14ac:dyDescent="0.25">
      <c r="A15" s="13" t="s">
        <v>180</v>
      </c>
      <c r="B15" s="33"/>
      <c r="C15" s="33"/>
      <c r="D15" s="14"/>
      <c r="E15" s="15">
        <v>1480.18</v>
      </c>
      <c r="F15" s="16">
        <v>3.3999999999999998E-3</v>
      </c>
      <c r="G15" s="16">
        <v>6.7234000000000002E-2</v>
      </c>
    </row>
    <row r="16" spans="1:8" x14ac:dyDescent="0.25">
      <c r="A16" s="17" t="s">
        <v>124</v>
      </c>
      <c r="B16" s="34"/>
      <c r="C16" s="34"/>
      <c r="D16" s="20"/>
      <c r="E16" s="21">
        <v>1480.18</v>
      </c>
      <c r="F16" s="22">
        <v>3.3999999999999998E-3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1480.18</v>
      </c>
      <c r="F18" s="22">
        <v>3.3999999999999998E-3</v>
      </c>
      <c r="G18" s="23"/>
    </row>
    <row r="19" spans="1:7" x14ac:dyDescent="0.25">
      <c r="A19" s="13" t="s">
        <v>181</v>
      </c>
      <c r="B19" s="33"/>
      <c r="C19" s="33"/>
      <c r="D19" s="14"/>
      <c r="E19" s="15">
        <v>0.81796080000000004</v>
      </c>
      <c r="F19" s="16">
        <v>9.9999999999999995E-7</v>
      </c>
      <c r="G19" s="16"/>
    </row>
    <row r="20" spans="1:7" x14ac:dyDescent="0.25">
      <c r="A20" s="13" t="s">
        <v>182</v>
      </c>
      <c r="B20" s="33"/>
      <c r="C20" s="33"/>
      <c r="D20" s="14"/>
      <c r="E20" s="26">
        <v>-6.7979608000000002</v>
      </c>
      <c r="F20" s="27">
        <v>-1.01E-4</v>
      </c>
      <c r="G20" s="16">
        <v>6.7234000000000002E-2</v>
      </c>
    </row>
    <row r="21" spans="1:7" x14ac:dyDescent="0.25">
      <c r="A21" s="28" t="s">
        <v>183</v>
      </c>
      <c r="B21" s="36"/>
      <c r="C21" s="36"/>
      <c r="D21" s="29"/>
      <c r="E21" s="30">
        <v>440798.5</v>
      </c>
      <c r="F21" s="31">
        <v>1</v>
      </c>
      <c r="G21" s="31"/>
    </row>
    <row r="26" spans="1:7" x14ac:dyDescent="0.25">
      <c r="A26" s="1" t="s">
        <v>186</v>
      </c>
    </row>
    <row r="27" spans="1:7" x14ac:dyDescent="0.25">
      <c r="A27" s="53" t="s">
        <v>187</v>
      </c>
      <c r="B27" s="3" t="s">
        <v>121</v>
      </c>
    </row>
    <row r="28" spans="1:7" x14ac:dyDescent="0.25">
      <c r="A28" t="s">
        <v>188</v>
      </c>
    </row>
    <row r="29" spans="1:7" x14ac:dyDescent="0.25">
      <c r="A29" t="s">
        <v>189</v>
      </c>
      <c r="B29" t="s">
        <v>190</v>
      </c>
      <c r="C29" t="s">
        <v>190</v>
      </c>
    </row>
    <row r="30" spans="1:7" x14ac:dyDescent="0.25">
      <c r="B30" s="54">
        <v>45443</v>
      </c>
      <c r="C30" s="54">
        <v>45471</v>
      </c>
    </row>
    <row r="31" spans="1:7" x14ac:dyDescent="0.25">
      <c r="A31" t="s">
        <v>194</v>
      </c>
      <c r="B31">
        <v>11.449</v>
      </c>
      <c r="C31">
        <v>11.556699999999999</v>
      </c>
      <c r="E31" s="2"/>
    </row>
    <row r="32" spans="1:7" x14ac:dyDescent="0.25">
      <c r="A32" t="s">
        <v>195</v>
      </c>
      <c r="B32">
        <v>11.449</v>
      </c>
      <c r="C32">
        <v>11.556699999999999</v>
      </c>
      <c r="E32" s="2"/>
    </row>
    <row r="33" spans="1:5" x14ac:dyDescent="0.25">
      <c r="A33" t="s">
        <v>677</v>
      </c>
      <c r="B33">
        <v>11.449</v>
      </c>
      <c r="C33">
        <v>11.556699999999999</v>
      </c>
      <c r="E33" s="2"/>
    </row>
    <row r="34" spans="1:5" x14ac:dyDescent="0.25">
      <c r="A34" t="s">
        <v>678</v>
      </c>
      <c r="B34">
        <v>11.449</v>
      </c>
      <c r="C34">
        <v>11.556699999999999</v>
      </c>
      <c r="E34" s="2"/>
    </row>
    <row r="35" spans="1:5" x14ac:dyDescent="0.25">
      <c r="E35" s="2"/>
    </row>
    <row r="36" spans="1:5" x14ac:dyDescent="0.25">
      <c r="A36" t="s">
        <v>205</v>
      </c>
      <c r="B36" s="3" t="s">
        <v>121</v>
      </c>
    </row>
    <row r="37" spans="1:5" x14ac:dyDescent="0.25">
      <c r="A37" t="s">
        <v>206</v>
      </c>
      <c r="B37" s="3" t="s">
        <v>121</v>
      </c>
    </row>
    <row r="38" spans="1:5" ht="30" customHeight="1" x14ac:dyDescent="0.25">
      <c r="A38" s="53" t="s">
        <v>207</v>
      </c>
      <c r="B38" s="3" t="s">
        <v>121</v>
      </c>
    </row>
    <row r="39" spans="1:5" ht="30" customHeight="1" x14ac:dyDescent="0.25">
      <c r="A39" s="53" t="s">
        <v>208</v>
      </c>
      <c r="B39" s="3" t="s">
        <v>121</v>
      </c>
    </row>
    <row r="40" spans="1:5" ht="45" customHeight="1" x14ac:dyDescent="0.25">
      <c r="A40" s="53" t="s">
        <v>861</v>
      </c>
      <c r="B40" s="3" t="s">
        <v>121</v>
      </c>
    </row>
    <row r="41" spans="1:5" ht="30" customHeight="1" x14ac:dyDescent="0.25">
      <c r="A41" s="53" t="s">
        <v>862</v>
      </c>
      <c r="B41" s="3" t="s">
        <v>121</v>
      </c>
    </row>
    <row r="42" spans="1:5" ht="30" customHeight="1" x14ac:dyDescent="0.25">
      <c r="A42" s="53" t="s">
        <v>863</v>
      </c>
      <c r="B42" s="3" t="s">
        <v>121</v>
      </c>
    </row>
    <row r="43" spans="1:5" ht="30" customHeight="1" x14ac:dyDescent="0.25">
      <c r="A43" s="53" t="s">
        <v>212</v>
      </c>
      <c r="B43" s="3" t="s">
        <v>121</v>
      </c>
    </row>
    <row r="44" spans="1:5" x14ac:dyDescent="0.25">
      <c r="A44" t="s">
        <v>213</v>
      </c>
      <c r="B44" s="3" t="s">
        <v>121</v>
      </c>
    </row>
    <row r="45" spans="1:5" x14ac:dyDescent="0.25">
      <c r="A45" t="s">
        <v>214</v>
      </c>
      <c r="B45" s="3" t="s">
        <v>121</v>
      </c>
    </row>
    <row r="47" spans="1:5" x14ac:dyDescent="0.25">
      <c r="A47" t="s">
        <v>215</v>
      </c>
    </row>
    <row r="48" spans="1:5" ht="30" customHeight="1" x14ac:dyDescent="0.25">
      <c r="A48" s="61" t="s">
        <v>216</v>
      </c>
      <c r="B48" s="62" t="s">
        <v>880</v>
      </c>
    </row>
    <row r="49" spans="1:4" ht="45" customHeight="1" x14ac:dyDescent="0.25">
      <c r="A49" s="61" t="s">
        <v>218</v>
      </c>
      <c r="B49" s="62" t="s">
        <v>865</v>
      </c>
    </row>
    <row r="50" spans="1:4" x14ac:dyDescent="0.25">
      <c r="A50" s="61"/>
      <c r="B50" s="61"/>
    </row>
    <row r="51" spans="1:4" x14ac:dyDescent="0.25">
      <c r="A51" s="61" t="s">
        <v>220</v>
      </c>
      <c r="B51" s="63">
        <v>7.4053003949242564</v>
      </c>
    </row>
    <row r="52" spans="1:4" x14ac:dyDescent="0.25">
      <c r="A52" s="61"/>
      <c r="B52" s="61"/>
    </row>
    <row r="53" spans="1:4" x14ac:dyDescent="0.25">
      <c r="A53" s="61" t="s">
        <v>221</v>
      </c>
      <c r="B53" s="64">
        <v>5.9343000000000004</v>
      </c>
    </row>
    <row r="54" spans="1:4" x14ac:dyDescent="0.25">
      <c r="A54" s="61" t="s">
        <v>222</v>
      </c>
      <c r="B54" s="64">
        <v>7.6201553506779787</v>
      </c>
    </row>
    <row r="55" spans="1:4" x14ac:dyDescent="0.25">
      <c r="A55" s="61"/>
      <c r="B55" s="61"/>
    </row>
    <row r="56" spans="1:4" x14ac:dyDescent="0.25">
      <c r="A56" s="61" t="s">
        <v>223</v>
      </c>
      <c r="B56" s="65">
        <v>45473</v>
      </c>
    </row>
    <row r="58" spans="1:4" ht="69.95" customHeight="1" x14ac:dyDescent="0.25">
      <c r="A58" s="81" t="s">
        <v>224</v>
      </c>
      <c r="B58" s="81" t="s">
        <v>225</v>
      </c>
      <c r="C58" s="81" t="s">
        <v>5</v>
      </c>
      <c r="D58" s="81" t="s">
        <v>6</v>
      </c>
    </row>
    <row r="59" spans="1:4" ht="69.95" customHeight="1" x14ac:dyDescent="0.25">
      <c r="A59" s="81" t="s">
        <v>881</v>
      </c>
      <c r="B59" s="81"/>
      <c r="C59" s="81" t="s">
        <v>18</v>
      </c>
      <c r="D59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9"/>
  <sheetViews>
    <sheetView showGridLines="0" workbookViewId="0">
      <pane ySplit="4" topLeftCell="A32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882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883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858</v>
      </c>
      <c r="B8" s="33"/>
      <c r="C8" s="33"/>
      <c r="D8" s="14"/>
      <c r="E8" s="15"/>
      <c r="F8" s="16"/>
      <c r="G8" s="16"/>
    </row>
    <row r="9" spans="1:8" x14ac:dyDescent="0.25">
      <c r="A9" s="13" t="s">
        <v>884</v>
      </c>
      <c r="B9" s="33" t="s">
        <v>885</v>
      </c>
      <c r="C9" s="33"/>
      <c r="D9" s="14">
        <v>18906363</v>
      </c>
      <c r="E9" s="15">
        <v>213301.59</v>
      </c>
      <c r="F9" s="16">
        <v>0.9919</v>
      </c>
      <c r="G9" s="16"/>
    </row>
    <row r="10" spans="1:8" x14ac:dyDescent="0.25">
      <c r="A10" s="17" t="s">
        <v>124</v>
      </c>
      <c r="B10" s="34"/>
      <c r="C10" s="34"/>
      <c r="D10" s="20"/>
      <c r="E10" s="21">
        <v>213301.59</v>
      </c>
      <c r="F10" s="22">
        <v>0.9919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213301.59</v>
      </c>
      <c r="F12" s="22">
        <v>0.9919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179</v>
      </c>
      <c r="B14" s="33"/>
      <c r="C14" s="33"/>
      <c r="D14" s="14"/>
      <c r="E14" s="15"/>
      <c r="F14" s="16"/>
      <c r="G14" s="16"/>
    </row>
    <row r="15" spans="1:8" x14ac:dyDescent="0.25">
      <c r="A15" s="13" t="s">
        <v>180</v>
      </c>
      <c r="B15" s="33"/>
      <c r="C15" s="33"/>
      <c r="D15" s="14"/>
      <c r="E15" s="15">
        <v>1358.25</v>
      </c>
      <c r="F15" s="16">
        <v>6.3E-3</v>
      </c>
      <c r="G15" s="16">
        <v>6.7234000000000002E-2</v>
      </c>
    </row>
    <row r="16" spans="1:8" x14ac:dyDescent="0.25">
      <c r="A16" s="17" t="s">
        <v>124</v>
      </c>
      <c r="B16" s="34"/>
      <c r="C16" s="34"/>
      <c r="D16" s="20"/>
      <c r="E16" s="21">
        <v>1358.25</v>
      </c>
      <c r="F16" s="22">
        <v>6.3E-3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1358.25</v>
      </c>
      <c r="F18" s="22">
        <v>6.3E-3</v>
      </c>
      <c r="G18" s="23"/>
    </row>
    <row r="19" spans="1:7" x14ac:dyDescent="0.25">
      <c r="A19" s="13" t="s">
        <v>181</v>
      </c>
      <c r="B19" s="33"/>
      <c r="C19" s="33"/>
      <c r="D19" s="14"/>
      <c r="E19" s="15">
        <v>0.75057980000000002</v>
      </c>
      <c r="F19" s="16">
        <v>3.0000000000000001E-6</v>
      </c>
      <c r="G19" s="16"/>
    </row>
    <row r="20" spans="1:7" x14ac:dyDescent="0.25">
      <c r="A20" s="13" t="s">
        <v>182</v>
      </c>
      <c r="B20" s="33"/>
      <c r="C20" s="33"/>
      <c r="D20" s="14"/>
      <c r="E20" s="15">
        <v>384.54942019999999</v>
      </c>
      <c r="F20" s="16">
        <v>1.797E-3</v>
      </c>
      <c r="G20" s="16">
        <v>6.7234000000000002E-2</v>
      </c>
    </row>
    <row r="21" spans="1:7" x14ac:dyDescent="0.25">
      <c r="A21" s="28" t="s">
        <v>183</v>
      </c>
      <c r="B21" s="36"/>
      <c r="C21" s="36"/>
      <c r="D21" s="29"/>
      <c r="E21" s="30">
        <v>215045.14</v>
      </c>
      <c r="F21" s="31">
        <v>1</v>
      </c>
      <c r="G21" s="31"/>
    </row>
    <row r="26" spans="1:7" x14ac:dyDescent="0.25">
      <c r="A26" s="1" t="s">
        <v>186</v>
      </c>
    </row>
    <row r="27" spans="1:7" x14ac:dyDescent="0.25">
      <c r="A27" s="53" t="s">
        <v>187</v>
      </c>
      <c r="B27" s="3" t="s">
        <v>121</v>
      </c>
    </row>
    <row r="28" spans="1:7" x14ac:dyDescent="0.25">
      <c r="A28" t="s">
        <v>188</v>
      </c>
    </row>
    <row r="29" spans="1:7" x14ac:dyDescent="0.25">
      <c r="A29" t="s">
        <v>189</v>
      </c>
      <c r="B29" t="s">
        <v>190</v>
      </c>
      <c r="C29" t="s">
        <v>190</v>
      </c>
    </row>
    <row r="30" spans="1:7" x14ac:dyDescent="0.25">
      <c r="B30" s="54">
        <v>45443</v>
      </c>
      <c r="C30" s="54">
        <v>45471</v>
      </c>
    </row>
    <row r="31" spans="1:7" x14ac:dyDescent="0.25">
      <c r="A31" t="s">
        <v>709</v>
      </c>
      <c r="B31">
        <v>11.207000000000001</v>
      </c>
      <c r="C31">
        <v>11.3117</v>
      </c>
      <c r="E31" s="2"/>
    </row>
    <row r="32" spans="1:7" x14ac:dyDescent="0.25">
      <c r="A32" t="s">
        <v>195</v>
      </c>
      <c r="B32">
        <v>11.207000000000001</v>
      </c>
      <c r="C32">
        <v>11.3117</v>
      </c>
      <c r="E32" s="2"/>
    </row>
    <row r="33" spans="1:5" x14ac:dyDescent="0.25">
      <c r="A33" t="s">
        <v>710</v>
      </c>
      <c r="B33">
        <v>11.207000000000001</v>
      </c>
      <c r="C33">
        <v>11.3117</v>
      </c>
      <c r="E33" s="2"/>
    </row>
    <row r="34" spans="1:5" x14ac:dyDescent="0.25">
      <c r="A34" t="s">
        <v>678</v>
      </c>
      <c r="B34">
        <v>11.207000000000001</v>
      </c>
      <c r="C34">
        <v>11.3117</v>
      </c>
      <c r="E34" s="2"/>
    </row>
    <row r="35" spans="1:5" x14ac:dyDescent="0.25">
      <c r="E35" s="2"/>
    </row>
    <row r="36" spans="1:5" x14ac:dyDescent="0.25">
      <c r="A36" t="s">
        <v>205</v>
      </c>
      <c r="B36" s="3" t="s">
        <v>121</v>
      </c>
    </row>
    <row r="37" spans="1:5" x14ac:dyDescent="0.25">
      <c r="A37" t="s">
        <v>206</v>
      </c>
      <c r="B37" s="3" t="s">
        <v>121</v>
      </c>
    </row>
    <row r="38" spans="1:5" ht="30" customHeight="1" x14ac:dyDescent="0.25">
      <c r="A38" s="53" t="s">
        <v>207</v>
      </c>
      <c r="B38" s="3" t="s">
        <v>121</v>
      </c>
    </row>
    <row r="39" spans="1:5" ht="30" customHeight="1" x14ac:dyDescent="0.25">
      <c r="A39" s="53" t="s">
        <v>208</v>
      </c>
      <c r="B39" s="3" t="s">
        <v>121</v>
      </c>
    </row>
    <row r="40" spans="1:5" ht="45" customHeight="1" x14ac:dyDescent="0.25">
      <c r="A40" s="53" t="s">
        <v>861</v>
      </c>
      <c r="B40" s="3" t="s">
        <v>121</v>
      </c>
    </row>
    <row r="41" spans="1:5" ht="30" customHeight="1" x14ac:dyDescent="0.25">
      <c r="A41" s="53" t="s">
        <v>862</v>
      </c>
      <c r="B41" s="3" t="s">
        <v>121</v>
      </c>
    </row>
    <row r="42" spans="1:5" ht="30" customHeight="1" x14ac:dyDescent="0.25">
      <c r="A42" s="53" t="s">
        <v>863</v>
      </c>
      <c r="B42" s="3" t="s">
        <v>121</v>
      </c>
    </row>
    <row r="43" spans="1:5" ht="30" customHeight="1" x14ac:dyDescent="0.25">
      <c r="A43" s="53" t="s">
        <v>212</v>
      </c>
      <c r="B43" s="3" t="s">
        <v>121</v>
      </c>
    </row>
    <row r="44" spans="1:5" x14ac:dyDescent="0.25">
      <c r="A44" t="s">
        <v>213</v>
      </c>
      <c r="B44" s="3" t="s">
        <v>121</v>
      </c>
    </row>
    <row r="45" spans="1:5" x14ac:dyDescent="0.25">
      <c r="A45" t="s">
        <v>214</v>
      </c>
      <c r="B45" s="3" t="s">
        <v>121</v>
      </c>
    </row>
    <row r="47" spans="1:5" x14ac:dyDescent="0.25">
      <c r="A47" t="s">
        <v>215</v>
      </c>
    </row>
    <row r="48" spans="1:5" ht="30" customHeight="1" x14ac:dyDescent="0.25">
      <c r="A48" s="61" t="s">
        <v>216</v>
      </c>
      <c r="B48" s="62" t="s">
        <v>886</v>
      </c>
    </row>
    <row r="49" spans="1:4" ht="45" customHeight="1" x14ac:dyDescent="0.25">
      <c r="A49" s="61" t="s">
        <v>218</v>
      </c>
      <c r="B49" s="62" t="s">
        <v>865</v>
      </c>
    </row>
    <row r="50" spans="1:4" x14ac:dyDescent="0.25">
      <c r="A50" s="61"/>
      <c r="B50" s="61"/>
    </row>
    <row r="51" spans="1:4" x14ac:dyDescent="0.25">
      <c r="A51" s="61" t="s">
        <v>220</v>
      </c>
      <c r="B51" s="63">
        <v>7.359770444000727</v>
      </c>
    </row>
    <row r="52" spans="1:4" x14ac:dyDescent="0.25">
      <c r="A52" s="61"/>
      <c r="B52" s="61"/>
    </row>
    <row r="53" spans="1:4" x14ac:dyDescent="0.25">
      <c r="A53" s="61" t="s">
        <v>221</v>
      </c>
      <c r="B53" s="64">
        <v>6.3661000000000003</v>
      </c>
    </row>
    <row r="54" spans="1:4" x14ac:dyDescent="0.25">
      <c r="A54" s="61" t="s">
        <v>222</v>
      </c>
      <c r="B54" s="64">
        <v>8.5581711895825219</v>
      </c>
    </row>
    <row r="55" spans="1:4" x14ac:dyDescent="0.25">
      <c r="A55" s="61"/>
      <c r="B55" s="61"/>
    </row>
    <row r="56" spans="1:4" x14ac:dyDescent="0.25">
      <c r="A56" s="61" t="s">
        <v>223</v>
      </c>
      <c r="B56" s="65">
        <v>45473</v>
      </c>
    </row>
    <row r="58" spans="1:4" ht="69.95" customHeight="1" x14ac:dyDescent="0.25">
      <c r="A58" s="81" t="s">
        <v>224</v>
      </c>
      <c r="B58" s="81" t="s">
        <v>225</v>
      </c>
      <c r="C58" s="81" t="s">
        <v>5</v>
      </c>
      <c r="D58" s="81" t="s">
        <v>6</v>
      </c>
    </row>
    <row r="59" spans="1:4" ht="69.95" customHeight="1" x14ac:dyDescent="0.25">
      <c r="A59" s="81" t="s">
        <v>887</v>
      </c>
      <c r="B59" s="81"/>
      <c r="C59" s="81" t="s">
        <v>20</v>
      </c>
      <c r="D59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7"/>
  <sheetViews>
    <sheetView showGridLines="0" workbookViewId="0">
      <pane ySplit="4" topLeftCell="A42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888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889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464</v>
      </c>
      <c r="B12" s="33"/>
      <c r="C12" s="33"/>
      <c r="D12" s="14"/>
      <c r="E12" s="15"/>
      <c r="F12" s="16"/>
      <c r="G12" s="16"/>
    </row>
    <row r="13" spans="1:8" x14ac:dyDescent="0.25">
      <c r="A13" s="13" t="s">
        <v>890</v>
      </c>
      <c r="B13" s="33" t="s">
        <v>891</v>
      </c>
      <c r="C13" s="33" t="s">
        <v>128</v>
      </c>
      <c r="D13" s="14">
        <v>4000000</v>
      </c>
      <c r="E13" s="15">
        <v>4118.8599999999997</v>
      </c>
      <c r="F13" s="16">
        <v>0.26440000000000002</v>
      </c>
      <c r="G13" s="16">
        <v>7.1820207656000001E-2</v>
      </c>
    </row>
    <row r="14" spans="1:8" x14ac:dyDescent="0.25">
      <c r="A14" s="13" t="s">
        <v>892</v>
      </c>
      <c r="B14" s="33" t="s">
        <v>893</v>
      </c>
      <c r="C14" s="33" t="s">
        <v>128</v>
      </c>
      <c r="D14" s="14">
        <v>4000000</v>
      </c>
      <c r="E14" s="15">
        <v>4025.22</v>
      </c>
      <c r="F14" s="16">
        <v>0.25840000000000002</v>
      </c>
      <c r="G14" s="16">
        <v>7.1303661443999994E-2</v>
      </c>
    </row>
    <row r="15" spans="1:8" x14ac:dyDescent="0.25">
      <c r="A15" s="13" t="s">
        <v>894</v>
      </c>
      <c r="B15" s="33" t="s">
        <v>895</v>
      </c>
      <c r="C15" s="33" t="s">
        <v>128</v>
      </c>
      <c r="D15" s="14">
        <v>3000000</v>
      </c>
      <c r="E15" s="15">
        <v>3034.52</v>
      </c>
      <c r="F15" s="16">
        <v>0.1948</v>
      </c>
      <c r="G15" s="16">
        <v>7.1670096224999993E-2</v>
      </c>
    </row>
    <row r="16" spans="1:8" x14ac:dyDescent="0.25">
      <c r="A16" s="13" t="s">
        <v>896</v>
      </c>
      <c r="B16" s="33" t="s">
        <v>897</v>
      </c>
      <c r="C16" s="33" t="s">
        <v>128</v>
      </c>
      <c r="D16" s="14">
        <v>2500000</v>
      </c>
      <c r="E16" s="15">
        <v>2521.21</v>
      </c>
      <c r="F16" s="16">
        <v>0.1618</v>
      </c>
      <c r="G16" s="16">
        <v>7.1748774008999996E-2</v>
      </c>
    </row>
    <row r="17" spans="1:7" x14ac:dyDescent="0.25">
      <c r="A17" s="13" t="s">
        <v>898</v>
      </c>
      <c r="B17" s="33" t="s">
        <v>899</v>
      </c>
      <c r="C17" s="33" t="s">
        <v>128</v>
      </c>
      <c r="D17" s="14">
        <v>1500000</v>
      </c>
      <c r="E17" s="15">
        <v>1526.87</v>
      </c>
      <c r="F17" s="16">
        <v>9.8000000000000004E-2</v>
      </c>
      <c r="G17" s="16">
        <v>7.1552084964000007E-2</v>
      </c>
    </row>
    <row r="18" spans="1:7" x14ac:dyDescent="0.25">
      <c r="A18" s="17" t="s">
        <v>124</v>
      </c>
      <c r="B18" s="34"/>
      <c r="C18" s="34"/>
      <c r="D18" s="20"/>
      <c r="E18" s="21">
        <v>15226.68</v>
      </c>
      <c r="F18" s="22">
        <v>0.97740000000000005</v>
      </c>
      <c r="G18" s="23"/>
    </row>
    <row r="19" spans="1:7" x14ac:dyDescent="0.25">
      <c r="A19" s="13"/>
      <c r="B19" s="33"/>
      <c r="C19" s="33"/>
      <c r="D19" s="14"/>
      <c r="E19" s="15"/>
      <c r="F19" s="16"/>
      <c r="G19" s="16"/>
    </row>
    <row r="20" spans="1:7" x14ac:dyDescent="0.25">
      <c r="A20" s="17" t="s">
        <v>125</v>
      </c>
      <c r="B20" s="33"/>
      <c r="C20" s="33"/>
      <c r="D20" s="14"/>
      <c r="E20" s="15"/>
      <c r="F20" s="16"/>
      <c r="G20" s="16"/>
    </row>
    <row r="21" spans="1:7" x14ac:dyDescent="0.25">
      <c r="A21" s="13" t="s">
        <v>900</v>
      </c>
      <c r="B21" s="33" t="s">
        <v>901</v>
      </c>
      <c r="C21" s="33" t="s">
        <v>128</v>
      </c>
      <c r="D21" s="14">
        <v>9100</v>
      </c>
      <c r="E21" s="15">
        <v>9.4700000000000006</v>
      </c>
      <c r="F21" s="16">
        <v>5.9999999999999995E-4</v>
      </c>
      <c r="G21" s="16">
        <v>7.4722009344000001E-2</v>
      </c>
    </row>
    <row r="22" spans="1:7" x14ac:dyDescent="0.25">
      <c r="A22" s="17" t="s">
        <v>124</v>
      </c>
      <c r="B22" s="34"/>
      <c r="C22" s="34"/>
      <c r="D22" s="20"/>
      <c r="E22" s="21">
        <v>9.4700000000000006</v>
      </c>
      <c r="F22" s="22">
        <v>5.9999999999999995E-4</v>
      </c>
      <c r="G22" s="23"/>
    </row>
    <row r="23" spans="1:7" x14ac:dyDescent="0.25">
      <c r="A23" s="13"/>
      <c r="B23" s="33"/>
      <c r="C23" s="33"/>
      <c r="D23" s="14"/>
      <c r="E23" s="15"/>
      <c r="F23" s="16"/>
      <c r="G23" s="16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7" t="s">
        <v>129</v>
      </c>
      <c r="B25" s="33"/>
      <c r="C25" s="33"/>
      <c r="D25" s="14"/>
      <c r="E25" s="15"/>
      <c r="F25" s="16"/>
      <c r="G25" s="16"/>
    </row>
    <row r="26" spans="1:7" x14ac:dyDescent="0.25">
      <c r="A26" s="17" t="s">
        <v>124</v>
      </c>
      <c r="B26" s="33"/>
      <c r="C26" s="33"/>
      <c r="D26" s="14"/>
      <c r="E26" s="18" t="s">
        <v>121</v>
      </c>
      <c r="F26" s="19" t="s">
        <v>121</v>
      </c>
      <c r="G26" s="16"/>
    </row>
    <row r="27" spans="1:7" x14ac:dyDescent="0.25">
      <c r="A27" s="13"/>
      <c r="B27" s="33"/>
      <c r="C27" s="33"/>
      <c r="D27" s="14"/>
      <c r="E27" s="15"/>
      <c r="F27" s="16"/>
      <c r="G27" s="16"/>
    </row>
    <row r="28" spans="1:7" x14ac:dyDescent="0.25">
      <c r="A28" s="17" t="s">
        <v>130</v>
      </c>
      <c r="B28" s="33"/>
      <c r="C28" s="33"/>
      <c r="D28" s="14"/>
      <c r="E28" s="15"/>
      <c r="F28" s="16"/>
      <c r="G28" s="16"/>
    </row>
    <row r="29" spans="1:7" x14ac:dyDescent="0.25">
      <c r="A29" s="17" t="s">
        <v>124</v>
      </c>
      <c r="B29" s="33"/>
      <c r="C29" s="33"/>
      <c r="D29" s="14"/>
      <c r="E29" s="18" t="s">
        <v>121</v>
      </c>
      <c r="F29" s="19" t="s">
        <v>121</v>
      </c>
      <c r="G29" s="16"/>
    </row>
    <row r="30" spans="1:7" x14ac:dyDescent="0.25">
      <c r="A30" s="13"/>
      <c r="B30" s="33"/>
      <c r="C30" s="33"/>
      <c r="D30" s="14"/>
      <c r="E30" s="15"/>
      <c r="F30" s="16"/>
      <c r="G30" s="16"/>
    </row>
    <row r="31" spans="1:7" x14ac:dyDescent="0.25">
      <c r="A31" s="24" t="s">
        <v>131</v>
      </c>
      <c r="B31" s="35"/>
      <c r="C31" s="35"/>
      <c r="D31" s="25"/>
      <c r="E31" s="21">
        <v>15236.15</v>
      </c>
      <c r="F31" s="22">
        <v>0.97799999999999998</v>
      </c>
      <c r="G31" s="23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7" t="s">
        <v>179</v>
      </c>
      <c r="B34" s="33"/>
      <c r="C34" s="33"/>
      <c r="D34" s="14"/>
      <c r="E34" s="15"/>
      <c r="F34" s="16"/>
      <c r="G34" s="16"/>
    </row>
    <row r="35" spans="1:7" x14ac:dyDescent="0.25">
      <c r="A35" s="13" t="s">
        <v>180</v>
      </c>
      <c r="B35" s="33"/>
      <c r="C35" s="33"/>
      <c r="D35" s="14"/>
      <c r="E35" s="15">
        <v>602.66999999999996</v>
      </c>
      <c r="F35" s="16">
        <v>3.8699999999999998E-2</v>
      </c>
      <c r="G35" s="16">
        <v>6.7234000000000002E-2</v>
      </c>
    </row>
    <row r="36" spans="1:7" x14ac:dyDescent="0.25">
      <c r="A36" s="17" t="s">
        <v>124</v>
      </c>
      <c r="B36" s="34"/>
      <c r="C36" s="34"/>
      <c r="D36" s="20"/>
      <c r="E36" s="21">
        <v>602.66999999999996</v>
      </c>
      <c r="F36" s="22">
        <v>3.8699999999999998E-2</v>
      </c>
      <c r="G36" s="23"/>
    </row>
    <row r="37" spans="1:7" x14ac:dyDescent="0.25">
      <c r="A37" s="13"/>
      <c r="B37" s="33"/>
      <c r="C37" s="33"/>
      <c r="D37" s="14"/>
      <c r="E37" s="15"/>
      <c r="F37" s="16"/>
      <c r="G37" s="16"/>
    </row>
    <row r="38" spans="1:7" x14ac:dyDescent="0.25">
      <c r="A38" s="24" t="s">
        <v>131</v>
      </c>
      <c r="B38" s="35"/>
      <c r="C38" s="35"/>
      <c r="D38" s="25"/>
      <c r="E38" s="21">
        <v>602.66999999999996</v>
      </c>
      <c r="F38" s="22">
        <v>3.8699999999999998E-2</v>
      </c>
      <c r="G38" s="23"/>
    </row>
    <row r="39" spans="1:7" x14ac:dyDescent="0.25">
      <c r="A39" s="13" t="s">
        <v>181</v>
      </c>
      <c r="B39" s="33"/>
      <c r="C39" s="33"/>
      <c r="D39" s="14"/>
      <c r="E39" s="15">
        <v>260.94987170000002</v>
      </c>
      <c r="F39" s="16">
        <v>1.6750000000000001E-2</v>
      </c>
      <c r="G39" s="16"/>
    </row>
    <row r="40" spans="1:7" x14ac:dyDescent="0.25">
      <c r="A40" s="13" t="s">
        <v>182</v>
      </c>
      <c r="B40" s="33"/>
      <c r="C40" s="33"/>
      <c r="D40" s="14"/>
      <c r="E40" s="26">
        <v>-520.77987169999994</v>
      </c>
      <c r="F40" s="27">
        <v>-3.3450000000000001E-2</v>
      </c>
      <c r="G40" s="16">
        <v>6.7234000000000002E-2</v>
      </c>
    </row>
    <row r="41" spans="1:7" x14ac:dyDescent="0.25">
      <c r="A41" s="28" t="s">
        <v>183</v>
      </c>
      <c r="B41" s="36"/>
      <c r="C41" s="36"/>
      <c r="D41" s="29"/>
      <c r="E41" s="30">
        <v>15578.99</v>
      </c>
      <c r="F41" s="31">
        <v>1</v>
      </c>
      <c r="G41" s="31"/>
    </row>
    <row r="43" spans="1:7" x14ac:dyDescent="0.25">
      <c r="A43" s="1" t="s">
        <v>185</v>
      </c>
    </row>
    <row r="46" spans="1:7" x14ac:dyDescent="0.25">
      <c r="A46" s="1" t="s">
        <v>186</v>
      </c>
    </row>
    <row r="47" spans="1:7" x14ac:dyDescent="0.25">
      <c r="A47" s="53" t="s">
        <v>187</v>
      </c>
      <c r="B47" s="3" t="s">
        <v>121</v>
      </c>
    </row>
    <row r="48" spans="1:7" x14ac:dyDescent="0.25">
      <c r="A48" t="s">
        <v>188</v>
      </c>
    </row>
    <row r="49" spans="1:5" x14ac:dyDescent="0.25">
      <c r="A49" t="s">
        <v>189</v>
      </c>
      <c r="B49" t="s">
        <v>190</v>
      </c>
      <c r="C49" t="s">
        <v>190</v>
      </c>
    </row>
    <row r="50" spans="1:5" x14ac:dyDescent="0.25">
      <c r="B50" s="54">
        <v>45443</v>
      </c>
      <c r="C50" s="54">
        <v>45471</v>
      </c>
    </row>
    <row r="51" spans="1:5" x14ac:dyDescent="0.25">
      <c r="A51" t="s">
        <v>191</v>
      </c>
      <c r="B51" t="s">
        <v>193</v>
      </c>
      <c r="C51" t="s">
        <v>193</v>
      </c>
      <c r="E51" s="2"/>
    </row>
    <row r="52" spans="1:5" x14ac:dyDescent="0.25">
      <c r="A52" t="s">
        <v>192</v>
      </c>
      <c r="B52" t="s">
        <v>193</v>
      </c>
      <c r="C52" t="s">
        <v>193</v>
      </c>
      <c r="E52" s="2"/>
    </row>
    <row r="53" spans="1:5" x14ac:dyDescent="0.25">
      <c r="A53" t="s">
        <v>673</v>
      </c>
      <c r="B53" t="s">
        <v>193</v>
      </c>
      <c r="C53" t="s">
        <v>193</v>
      </c>
      <c r="E53" s="2"/>
    </row>
    <row r="54" spans="1:5" x14ac:dyDescent="0.25">
      <c r="A54" t="s">
        <v>194</v>
      </c>
      <c r="B54">
        <v>23.949400000000001</v>
      </c>
      <c r="C54">
        <v>24.0975</v>
      </c>
      <c r="E54" s="2"/>
    </row>
    <row r="55" spans="1:5" x14ac:dyDescent="0.25">
      <c r="A55" t="s">
        <v>195</v>
      </c>
      <c r="B55">
        <v>23.853999999999999</v>
      </c>
      <c r="C55">
        <v>24.0016</v>
      </c>
      <c r="E55" s="2"/>
    </row>
    <row r="56" spans="1:5" x14ac:dyDescent="0.25">
      <c r="A56" t="s">
        <v>674</v>
      </c>
      <c r="B56">
        <v>16.6633</v>
      </c>
      <c r="C56">
        <v>16.640799999999999</v>
      </c>
      <c r="E56" s="2"/>
    </row>
    <row r="57" spans="1:5" x14ac:dyDescent="0.25">
      <c r="A57" t="s">
        <v>675</v>
      </c>
      <c r="B57">
        <v>15.5038</v>
      </c>
      <c r="C57">
        <v>15.4727</v>
      </c>
      <c r="E57" s="2"/>
    </row>
    <row r="58" spans="1:5" x14ac:dyDescent="0.25">
      <c r="A58" t="s">
        <v>199</v>
      </c>
      <c r="B58">
        <v>22.680900000000001</v>
      </c>
      <c r="C58">
        <v>22.8094</v>
      </c>
      <c r="E58" s="2"/>
    </row>
    <row r="59" spans="1:5" x14ac:dyDescent="0.25">
      <c r="A59" t="s">
        <v>203</v>
      </c>
      <c r="B59" t="s">
        <v>193</v>
      </c>
      <c r="C59" t="s">
        <v>193</v>
      </c>
      <c r="E59" s="2"/>
    </row>
    <row r="60" spans="1:5" x14ac:dyDescent="0.25">
      <c r="A60" t="s">
        <v>676</v>
      </c>
      <c r="B60" t="s">
        <v>193</v>
      </c>
      <c r="C60" t="s">
        <v>193</v>
      </c>
      <c r="E60" s="2"/>
    </row>
    <row r="61" spans="1:5" x14ac:dyDescent="0.25">
      <c r="A61" t="s">
        <v>677</v>
      </c>
      <c r="B61">
        <v>22.6708</v>
      </c>
      <c r="C61">
        <v>22.799199999999999</v>
      </c>
      <c r="E61" s="2"/>
    </row>
    <row r="62" spans="1:5" x14ac:dyDescent="0.25">
      <c r="A62" t="s">
        <v>678</v>
      </c>
      <c r="B62">
        <v>22.6858</v>
      </c>
      <c r="C62">
        <v>22.814399999999999</v>
      </c>
      <c r="E62" s="2"/>
    </row>
    <row r="63" spans="1:5" x14ac:dyDescent="0.25">
      <c r="A63" t="s">
        <v>679</v>
      </c>
      <c r="B63">
        <v>10.4039</v>
      </c>
      <c r="C63">
        <v>10.3901</v>
      </c>
      <c r="E63" s="2"/>
    </row>
    <row r="64" spans="1:5" x14ac:dyDescent="0.25">
      <c r="A64" t="s">
        <v>680</v>
      </c>
      <c r="B64">
        <v>10.320399999999999</v>
      </c>
      <c r="C64">
        <v>10.2997</v>
      </c>
      <c r="E64" s="2"/>
    </row>
    <row r="65" spans="1:5" x14ac:dyDescent="0.25">
      <c r="A65" t="s">
        <v>204</v>
      </c>
      <c r="E65" s="2"/>
    </row>
    <row r="67" spans="1:5" x14ac:dyDescent="0.25">
      <c r="A67" t="s">
        <v>681</v>
      </c>
    </row>
    <row r="69" spans="1:5" x14ac:dyDescent="0.25">
      <c r="A69" s="56" t="s">
        <v>682</v>
      </c>
      <c r="B69" s="56" t="s">
        <v>683</v>
      </c>
      <c r="C69" s="56" t="s">
        <v>684</v>
      </c>
      <c r="D69" s="56" t="s">
        <v>685</v>
      </c>
    </row>
    <row r="70" spans="1:5" x14ac:dyDescent="0.25">
      <c r="A70" s="56" t="s">
        <v>687</v>
      </c>
      <c r="B70" s="56"/>
      <c r="C70" s="56">
        <v>0.12556610000000001</v>
      </c>
      <c r="D70" s="56">
        <v>0.12556610000000001</v>
      </c>
    </row>
    <row r="71" spans="1:5" x14ac:dyDescent="0.25">
      <c r="A71" s="56" t="s">
        <v>688</v>
      </c>
      <c r="B71" s="56"/>
      <c r="C71" s="56">
        <v>0.12664139999999999</v>
      </c>
      <c r="D71" s="56">
        <v>0.12664139999999999</v>
      </c>
    </row>
    <row r="72" spans="1:5" x14ac:dyDescent="0.25">
      <c r="A72" s="56" t="s">
        <v>690</v>
      </c>
      <c r="B72" s="56"/>
      <c r="C72" s="56">
        <v>7.2827000000000003E-2</v>
      </c>
      <c r="D72" s="56">
        <v>7.2827000000000003E-2</v>
      </c>
    </row>
    <row r="73" spans="1:5" x14ac:dyDescent="0.25">
      <c r="A73" s="56" t="s">
        <v>691</v>
      </c>
      <c r="B73" s="56"/>
      <c r="C73" s="56">
        <v>7.9007800000000003E-2</v>
      </c>
      <c r="D73" s="56">
        <v>7.9007800000000003E-2</v>
      </c>
    </row>
    <row r="75" spans="1:5" x14ac:dyDescent="0.25">
      <c r="A75" t="s">
        <v>206</v>
      </c>
      <c r="B75" s="3" t="s">
        <v>121</v>
      </c>
    </row>
    <row r="76" spans="1:5" ht="30" customHeight="1" x14ac:dyDescent="0.25">
      <c r="A76" s="53" t="s">
        <v>207</v>
      </c>
      <c r="B76" s="3" t="s">
        <v>121</v>
      </c>
    </row>
    <row r="77" spans="1:5" ht="30" customHeight="1" x14ac:dyDescent="0.25">
      <c r="A77" s="53" t="s">
        <v>208</v>
      </c>
      <c r="B77" s="3" t="s">
        <v>121</v>
      </c>
    </row>
    <row r="78" spans="1:5" x14ac:dyDescent="0.25">
      <c r="A78" t="s">
        <v>209</v>
      </c>
      <c r="B78" s="55">
        <f>+B92</f>
        <v>15.86505999726827</v>
      </c>
    </row>
    <row r="79" spans="1:5" ht="45" customHeight="1" x14ac:dyDescent="0.25">
      <c r="A79" s="53" t="s">
        <v>210</v>
      </c>
      <c r="B79" s="3" t="s">
        <v>121</v>
      </c>
    </row>
    <row r="80" spans="1:5" ht="30" customHeight="1" x14ac:dyDescent="0.25">
      <c r="A80" s="53" t="s">
        <v>211</v>
      </c>
      <c r="B80" s="3" t="s">
        <v>121</v>
      </c>
    </row>
    <row r="81" spans="1:6" ht="30" customHeight="1" x14ac:dyDescent="0.25">
      <c r="A81" s="53" t="s">
        <v>212</v>
      </c>
      <c r="B81" s="3" t="s">
        <v>121</v>
      </c>
    </row>
    <row r="82" spans="1:6" x14ac:dyDescent="0.25">
      <c r="A82" t="s">
        <v>213</v>
      </c>
      <c r="B82" s="3" t="s">
        <v>121</v>
      </c>
    </row>
    <row r="83" spans="1:6" x14ac:dyDescent="0.25">
      <c r="A83" t="s">
        <v>214</v>
      </c>
      <c r="B83" s="3" t="s">
        <v>121</v>
      </c>
    </row>
    <row r="85" spans="1:6" x14ac:dyDescent="0.25">
      <c r="A85" t="s">
        <v>215</v>
      </c>
    </row>
    <row r="86" spans="1:6" ht="45" customHeight="1" x14ac:dyDescent="0.25">
      <c r="A86" s="61" t="s">
        <v>216</v>
      </c>
      <c r="B86" s="62" t="s">
        <v>902</v>
      </c>
    </row>
    <row r="87" spans="1:6" x14ac:dyDescent="0.25">
      <c r="A87" s="61" t="s">
        <v>218</v>
      </c>
      <c r="B87" s="62" t="s">
        <v>903</v>
      </c>
    </row>
    <row r="88" spans="1:6" x14ac:dyDescent="0.25">
      <c r="A88" s="61"/>
      <c r="B88" s="61"/>
    </row>
    <row r="89" spans="1:6" x14ac:dyDescent="0.25">
      <c r="A89" s="61" t="s">
        <v>220</v>
      </c>
      <c r="B89" s="63">
        <v>7.1589644667660099</v>
      </c>
    </row>
    <row r="90" spans="1:6" x14ac:dyDescent="0.25">
      <c r="A90" s="61"/>
      <c r="B90" s="61"/>
    </row>
    <row r="91" spans="1:6" x14ac:dyDescent="0.25">
      <c r="A91" s="61" t="s">
        <v>221</v>
      </c>
      <c r="B91" s="64">
        <v>8.9336000000000002</v>
      </c>
    </row>
    <row r="92" spans="1:6" x14ac:dyDescent="0.25">
      <c r="A92" s="61" t="s">
        <v>222</v>
      </c>
      <c r="B92" s="49">
        <v>15.86505999726827</v>
      </c>
    </row>
    <row r="93" spans="1:6" x14ac:dyDescent="0.25">
      <c r="A93" s="61"/>
      <c r="B93" s="61"/>
    </row>
    <row r="94" spans="1:6" x14ac:dyDescent="0.25">
      <c r="A94" s="61" t="s">
        <v>223</v>
      </c>
      <c r="B94" s="65">
        <v>45473</v>
      </c>
    </row>
    <row r="96" spans="1:6" ht="69.95" customHeight="1" x14ac:dyDescent="0.25">
      <c r="A96" s="81" t="s">
        <v>224</v>
      </c>
      <c r="B96" s="81" t="s">
        <v>225</v>
      </c>
      <c r="C96" s="81" t="s">
        <v>5</v>
      </c>
      <c r="D96" s="81" t="s">
        <v>6</v>
      </c>
      <c r="E96" s="81" t="s">
        <v>5</v>
      </c>
      <c r="F96" s="81" t="s">
        <v>6</v>
      </c>
    </row>
    <row r="97" spans="1:6" ht="69.95" customHeight="1" x14ac:dyDescent="0.25">
      <c r="A97" s="81" t="s">
        <v>902</v>
      </c>
      <c r="B97" s="81"/>
      <c r="C97" s="81" t="s">
        <v>40</v>
      </c>
      <c r="D97" s="81"/>
      <c r="E97" s="81" t="s">
        <v>41</v>
      </c>
      <c r="F97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5"/>
  <sheetViews>
    <sheetView showGridLines="0" workbookViewId="0">
      <pane ySplit="4" topLeftCell="A5" activePane="bottomLeft" state="frozen"/>
      <selection activeCell="H22" sqref="H1:H1048576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111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112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125</v>
      </c>
      <c r="B12" s="33"/>
      <c r="C12" s="33"/>
      <c r="D12" s="14"/>
      <c r="E12" s="15"/>
      <c r="F12" s="16"/>
      <c r="G12" s="16"/>
    </row>
    <row r="13" spans="1:8" x14ac:dyDescent="0.25">
      <c r="A13" s="13" t="s">
        <v>126</v>
      </c>
      <c r="B13" s="33" t="s">
        <v>127</v>
      </c>
      <c r="C13" s="33" t="s">
        <v>128</v>
      </c>
      <c r="D13" s="14">
        <v>2500000</v>
      </c>
      <c r="E13" s="15">
        <v>2513.79</v>
      </c>
      <c r="F13" s="16">
        <v>5.2499999999999998E-2</v>
      </c>
      <c r="G13" s="16">
        <v>7.2372086916E-2</v>
      </c>
    </row>
    <row r="14" spans="1:8" x14ac:dyDescent="0.25">
      <c r="A14" s="17" t="s">
        <v>124</v>
      </c>
      <c r="B14" s="34"/>
      <c r="C14" s="34"/>
      <c r="D14" s="20"/>
      <c r="E14" s="21">
        <v>2513.79</v>
      </c>
      <c r="F14" s="22">
        <v>5.2499999999999998E-2</v>
      </c>
      <c r="G14" s="23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129</v>
      </c>
      <c r="B17" s="33"/>
      <c r="C17" s="33"/>
      <c r="D17" s="14"/>
      <c r="E17" s="15"/>
      <c r="F17" s="16"/>
      <c r="G17" s="16"/>
    </row>
    <row r="18" spans="1:7" x14ac:dyDescent="0.25">
      <c r="A18" s="17" t="s">
        <v>124</v>
      </c>
      <c r="B18" s="33"/>
      <c r="C18" s="33"/>
      <c r="D18" s="14"/>
      <c r="E18" s="18" t="s">
        <v>121</v>
      </c>
      <c r="F18" s="19" t="s">
        <v>121</v>
      </c>
      <c r="G18" s="16"/>
    </row>
    <row r="19" spans="1:7" x14ac:dyDescent="0.25">
      <c r="A19" s="13"/>
      <c r="B19" s="33"/>
      <c r="C19" s="33"/>
      <c r="D19" s="14"/>
      <c r="E19" s="15"/>
      <c r="F19" s="16"/>
      <c r="G19" s="16"/>
    </row>
    <row r="20" spans="1:7" x14ac:dyDescent="0.25">
      <c r="A20" s="17" t="s">
        <v>130</v>
      </c>
      <c r="B20" s="33"/>
      <c r="C20" s="33"/>
      <c r="D20" s="14"/>
      <c r="E20" s="15"/>
      <c r="F20" s="16"/>
      <c r="G20" s="16"/>
    </row>
    <row r="21" spans="1:7" x14ac:dyDescent="0.25">
      <c r="A21" s="17" t="s">
        <v>124</v>
      </c>
      <c r="B21" s="33"/>
      <c r="C21" s="33"/>
      <c r="D21" s="14"/>
      <c r="E21" s="18" t="s">
        <v>121</v>
      </c>
      <c r="F21" s="19" t="s">
        <v>121</v>
      </c>
      <c r="G21" s="16"/>
    </row>
    <row r="22" spans="1:7" x14ac:dyDescent="0.25">
      <c r="A22" s="13"/>
      <c r="B22" s="33"/>
      <c r="C22" s="33"/>
      <c r="D22" s="14"/>
      <c r="E22" s="15"/>
      <c r="F22" s="16"/>
      <c r="G22" s="16"/>
    </row>
    <row r="23" spans="1:7" x14ac:dyDescent="0.25">
      <c r="A23" s="24" t="s">
        <v>131</v>
      </c>
      <c r="B23" s="35"/>
      <c r="C23" s="35"/>
      <c r="D23" s="25"/>
      <c r="E23" s="21">
        <v>2513.79</v>
      </c>
      <c r="F23" s="22">
        <v>5.2499999999999998E-2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7" t="s">
        <v>132</v>
      </c>
      <c r="B25" s="33"/>
      <c r="C25" s="33"/>
      <c r="D25" s="14"/>
      <c r="E25" s="15"/>
      <c r="F25" s="16"/>
      <c r="G25" s="16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7" t="s">
        <v>133</v>
      </c>
      <c r="B27" s="33"/>
      <c r="C27" s="33"/>
      <c r="D27" s="14"/>
      <c r="E27" s="15"/>
      <c r="F27" s="16"/>
      <c r="G27" s="16"/>
    </row>
    <row r="28" spans="1:7" x14ac:dyDescent="0.25">
      <c r="A28" s="13" t="s">
        <v>134</v>
      </c>
      <c r="B28" s="33" t="s">
        <v>135</v>
      </c>
      <c r="C28" s="33" t="s">
        <v>128</v>
      </c>
      <c r="D28" s="14">
        <v>2500000</v>
      </c>
      <c r="E28" s="15">
        <v>2378.36</v>
      </c>
      <c r="F28" s="16">
        <v>4.9599999999999998E-2</v>
      </c>
      <c r="G28" s="16">
        <v>6.9399000000000002E-2</v>
      </c>
    </row>
    <row r="29" spans="1:7" x14ac:dyDescent="0.25">
      <c r="A29" s="17" t="s">
        <v>124</v>
      </c>
      <c r="B29" s="34"/>
      <c r="C29" s="34"/>
      <c r="D29" s="20"/>
      <c r="E29" s="21">
        <v>2378.36</v>
      </c>
      <c r="F29" s="22">
        <v>4.9599999999999998E-2</v>
      </c>
      <c r="G29" s="23"/>
    </row>
    <row r="30" spans="1:7" x14ac:dyDescent="0.25">
      <c r="A30" s="17" t="s">
        <v>136</v>
      </c>
      <c r="B30" s="33"/>
      <c r="C30" s="33"/>
      <c r="D30" s="14"/>
      <c r="E30" s="15"/>
      <c r="F30" s="16"/>
      <c r="G30" s="16"/>
    </row>
    <row r="31" spans="1:7" x14ac:dyDescent="0.25">
      <c r="A31" s="13" t="s">
        <v>137</v>
      </c>
      <c r="B31" s="33" t="s">
        <v>138</v>
      </c>
      <c r="C31" s="33" t="s">
        <v>139</v>
      </c>
      <c r="D31" s="14">
        <v>4000000</v>
      </c>
      <c r="E31" s="15">
        <v>3721.84</v>
      </c>
      <c r="F31" s="16">
        <v>7.7700000000000005E-2</v>
      </c>
      <c r="G31" s="16">
        <v>7.6200000000000004E-2</v>
      </c>
    </row>
    <row r="32" spans="1:7" x14ac:dyDescent="0.25">
      <c r="A32" s="13" t="s">
        <v>140</v>
      </c>
      <c r="B32" s="33" t="s">
        <v>141</v>
      </c>
      <c r="C32" s="33" t="s">
        <v>142</v>
      </c>
      <c r="D32" s="14">
        <v>2500000</v>
      </c>
      <c r="E32" s="15">
        <v>2401.79</v>
      </c>
      <c r="F32" s="16">
        <v>5.0099999999999999E-2</v>
      </c>
      <c r="G32" s="16">
        <v>7.4999999999999997E-2</v>
      </c>
    </row>
    <row r="33" spans="1:7" x14ac:dyDescent="0.25">
      <c r="A33" s="13" t="s">
        <v>143</v>
      </c>
      <c r="B33" s="33" t="s">
        <v>144</v>
      </c>
      <c r="C33" s="33" t="s">
        <v>142</v>
      </c>
      <c r="D33" s="14">
        <v>2500000</v>
      </c>
      <c r="E33" s="15">
        <v>2400.69</v>
      </c>
      <c r="F33" s="16">
        <v>5.0099999999999999E-2</v>
      </c>
      <c r="G33" s="16">
        <v>7.5498999999999997E-2</v>
      </c>
    </row>
    <row r="34" spans="1:7" x14ac:dyDescent="0.25">
      <c r="A34" s="13" t="s">
        <v>145</v>
      </c>
      <c r="B34" s="33" t="s">
        <v>146</v>
      </c>
      <c r="C34" s="33" t="s">
        <v>142</v>
      </c>
      <c r="D34" s="14">
        <v>2500000</v>
      </c>
      <c r="E34" s="15">
        <v>2397.37</v>
      </c>
      <c r="F34" s="16">
        <v>0.05</v>
      </c>
      <c r="G34" s="16">
        <v>7.5850000000000001E-2</v>
      </c>
    </row>
    <row r="35" spans="1:7" x14ac:dyDescent="0.25">
      <c r="A35" s="13" t="s">
        <v>147</v>
      </c>
      <c r="B35" s="33" t="s">
        <v>148</v>
      </c>
      <c r="C35" s="33" t="s">
        <v>149</v>
      </c>
      <c r="D35" s="14">
        <v>2500000</v>
      </c>
      <c r="E35" s="15">
        <v>2391.89</v>
      </c>
      <c r="F35" s="16">
        <v>4.99E-2</v>
      </c>
      <c r="G35" s="16">
        <v>7.4649999999999994E-2</v>
      </c>
    </row>
    <row r="36" spans="1:7" x14ac:dyDescent="0.25">
      <c r="A36" s="13" t="s">
        <v>150</v>
      </c>
      <c r="B36" s="33" t="s">
        <v>151</v>
      </c>
      <c r="C36" s="33" t="s">
        <v>149</v>
      </c>
      <c r="D36" s="14">
        <v>2500000</v>
      </c>
      <c r="E36" s="15">
        <v>2383.42</v>
      </c>
      <c r="F36" s="16">
        <v>4.9799999999999997E-2</v>
      </c>
      <c r="G36" s="16">
        <v>7.4700000000000003E-2</v>
      </c>
    </row>
    <row r="37" spans="1:7" x14ac:dyDescent="0.25">
      <c r="A37" s="13" t="s">
        <v>152</v>
      </c>
      <c r="B37" s="33" t="s">
        <v>153</v>
      </c>
      <c r="C37" s="33" t="s">
        <v>154</v>
      </c>
      <c r="D37" s="14">
        <v>2500000</v>
      </c>
      <c r="E37" s="15">
        <v>2375.69</v>
      </c>
      <c r="F37" s="16">
        <v>4.9599999999999998E-2</v>
      </c>
      <c r="G37" s="16">
        <v>7.4898999999999993E-2</v>
      </c>
    </row>
    <row r="38" spans="1:7" x14ac:dyDescent="0.25">
      <c r="A38" s="13" t="s">
        <v>155</v>
      </c>
      <c r="B38" s="33" t="s">
        <v>156</v>
      </c>
      <c r="C38" s="33" t="s">
        <v>149</v>
      </c>
      <c r="D38" s="14">
        <v>2500000</v>
      </c>
      <c r="E38" s="15">
        <v>2372.5700000000002</v>
      </c>
      <c r="F38" s="16">
        <v>4.9500000000000002E-2</v>
      </c>
      <c r="G38" s="16">
        <v>7.5399999999999995E-2</v>
      </c>
    </row>
    <row r="39" spans="1:7" x14ac:dyDescent="0.25">
      <c r="A39" s="13" t="s">
        <v>157</v>
      </c>
      <c r="B39" s="33" t="s">
        <v>158</v>
      </c>
      <c r="C39" s="33" t="s">
        <v>142</v>
      </c>
      <c r="D39" s="14">
        <v>2500000</v>
      </c>
      <c r="E39" s="15">
        <v>2344.75</v>
      </c>
      <c r="F39" s="16">
        <v>4.8899999999999999E-2</v>
      </c>
      <c r="G39" s="16">
        <v>7.5999999999999998E-2</v>
      </c>
    </row>
    <row r="40" spans="1:7" x14ac:dyDescent="0.25">
      <c r="A40" s="13" t="s">
        <v>159</v>
      </c>
      <c r="B40" s="33" t="s">
        <v>160</v>
      </c>
      <c r="C40" s="33" t="s">
        <v>142</v>
      </c>
      <c r="D40" s="14">
        <v>2500000</v>
      </c>
      <c r="E40" s="15">
        <v>2344.46</v>
      </c>
      <c r="F40" s="16">
        <v>4.8899999999999999E-2</v>
      </c>
      <c r="G40" s="16">
        <v>7.6149999999999995E-2</v>
      </c>
    </row>
    <row r="41" spans="1:7" x14ac:dyDescent="0.25">
      <c r="A41" s="13" t="s">
        <v>161</v>
      </c>
      <c r="B41" s="33" t="s">
        <v>162</v>
      </c>
      <c r="C41" s="33" t="s">
        <v>142</v>
      </c>
      <c r="D41" s="14">
        <v>2500000</v>
      </c>
      <c r="E41" s="15">
        <v>2334.06</v>
      </c>
      <c r="F41" s="16">
        <v>4.87E-2</v>
      </c>
      <c r="G41" s="16">
        <v>7.6550000000000007E-2</v>
      </c>
    </row>
    <row r="42" spans="1:7" x14ac:dyDescent="0.25">
      <c r="A42" s="13" t="s">
        <v>163</v>
      </c>
      <c r="B42" s="33" t="s">
        <v>164</v>
      </c>
      <c r="C42" s="33" t="s">
        <v>142</v>
      </c>
      <c r="D42" s="14">
        <v>2500000</v>
      </c>
      <c r="E42" s="15">
        <v>2331.5700000000002</v>
      </c>
      <c r="F42" s="16">
        <v>4.87E-2</v>
      </c>
      <c r="G42" s="16">
        <v>7.6649999999999996E-2</v>
      </c>
    </row>
    <row r="43" spans="1:7" x14ac:dyDescent="0.25">
      <c r="A43" s="17" t="s">
        <v>124</v>
      </c>
      <c r="B43" s="34"/>
      <c r="C43" s="34"/>
      <c r="D43" s="20"/>
      <c r="E43" s="21">
        <v>29800.1</v>
      </c>
      <c r="F43" s="22">
        <v>0.62190000000000001</v>
      </c>
      <c r="G43" s="23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7" t="s">
        <v>165</v>
      </c>
      <c r="B45" s="33"/>
      <c r="C45" s="33"/>
      <c r="D45" s="14"/>
      <c r="E45" s="15"/>
      <c r="F45" s="16"/>
      <c r="G45" s="16"/>
    </row>
    <row r="46" spans="1:7" x14ac:dyDescent="0.25">
      <c r="A46" s="13" t="s">
        <v>166</v>
      </c>
      <c r="B46" s="33" t="s">
        <v>167</v>
      </c>
      <c r="C46" s="33" t="s">
        <v>142</v>
      </c>
      <c r="D46" s="14">
        <v>2500000</v>
      </c>
      <c r="E46" s="15">
        <v>2402.04</v>
      </c>
      <c r="F46" s="16">
        <v>5.0099999999999999E-2</v>
      </c>
      <c r="G46" s="16">
        <v>7.5950000000000004E-2</v>
      </c>
    </row>
    <row r="47" spans="1:7" x14ac:dyDescent="0.25">
      <c r="A47" s="13" t="s">
        <v>168</v>
      </c>
      <c r="B47" s="33" t="s">
        <v>169</v>
      </c>
      <c r="C47" s="33" t="s">
        <v>142</v>
      </c>
      <c r="D47" s="14">
        <v>2500000</v>
      </c>
      <c r="E47" s="15">
        <v>2395.1</v>
      </c>
      <c r="F47" s="16">
        <v>0.05</v>
      </c>
      <c r="G47" s="16">
        <v>7.8750000000000001E-2</v>
      </c>
    </row>
    <row r="48" spans="1:7" x14ac:dyDescent="0.25">
      <c r="A48" s="13" t="s">
        <v>170</v>
      </c>
      <c r="B48" s="33" t="s">
        <v>171</v>
      </c>
      <c r="C48" s="33" t="s">
        <v>142</v>
      </c>
      <c r="D48" s="14">
        <v>2500000</v>
      </c>
      <c r="E48" s="15">
        <v>2389.4899999999998</v>
      </c>
      <c r="F48" s="16">
        <v>4.99E-2</v>
      </c>
      <c r="G48" s="16">
        <v>8.1548999999999996E-2</v>
      </c>
    </row>
    <row r="49" spans="1:7" x14ac:dyDescent="0.25">
      <c r="A49" s="13" t="s">
        <v>172</v>
      </c>
      <c r="B49" s="33" t="s">
        <v>173</v>
      </c>
      <c r="C49" s="33" t="s">
        <v>142</v>
      </c>
      <c r="D49" s="14">
        <v>2500000</v>
      </c>
      <c r="E49" s="15">
        <v>2387.6999999999998</v>
      </c>
      <c r="F49" s="16">
        <v>4.9799999999999997E-2</v>
      </c>
      <c r="G49" s="16">
        <v>8.0600000000000005E-2</v>
      </c>
    </row>
    <row r="50" spans="1:7" x14ac:dyDescent="0.25">
      <c r="A50" s="13" t="s">
        <v>174</v>
      </c>
      <c r="B50" s="33" t="s">
        <v>175</v>
      </c>
      <c r="C50" s="33" t="s">
        <v>142</v>
      </c>
      <c r="D50" s="14">
        <v>2500000</v>
      </c>
      <c r="E50" s="15">
        <v>2376.6</v>
      </c>
      <c r="F50" s="16">
        <v>4.9599999999999998E-2</v>
      </c>
      <c r="G50" s="16">
        <v>8.0649999999999999E-2</v>
      </c>
    </row>
    <row r="51" spans="1:7" x14ac:dyDescent="0.25">
      <c r="A51" s="17" t="s">
        <v>124</v>
      </c>
      <c r="B51" s="34"/>
      <c r="C51" s="34"/>
      <c r="D51" s="20"/>
      <c r="E51" s="21">
        <v>11950.93</v>
      </c>
      <c r="F51" s="22">
        <v>0.24940000000000001</v>
      </c>
      <c r="G51" s="23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24" t="s">
        <v>131</v>
      </c>
      <c r="B53" s="35"/>
      <c r="C53" s="35"/>
      <c r="D53" s="25"/>
      <c r="E53" s="21">
        <v>44129.39</v>
      </c>
      <c r="F53" s="22">
        <v>0.92090000000000005</v>
      </c>
      <c r="G53" s="23"/>
    </row>
    <row r="54" spans="1:7" x14ac:dyDescent="0.25">
      <c r="A54" s="13"/>
      <c r="B54" s="33"/>
      <c r="C54" s="33"/>
      <c r="D54" s="14"/>
      <c r="E54" s="15"/>
      <c r="F54" s="16"/>
      <c r="G54" s="16"/>
    </row>
    <row r="55" spans="1:7" x14ac:dyDescent="0.25">
      <c r="A55" s="13"/>
      <c r="B55" s="33"/>
      <c r="C55" s="33"/>
      <c r="D55" s="14"/>
      <c r="E55" s="15"/>
      <c r="F55" s="16"/>
      <c r="G55" s="16"/>
    </row>
    <row r="56" spans="1:7" x14ac:dyDescent="0.25">
      <c r="A56" s="17" t="s">
        <v>176</v>
      </c>
      <c r="B56" s="33"/>
      <c r="C56" s="33"/>
      <c r="D56" s="14"/>
      <c r="E56" s="15"/>
      <c r="F56" s="16"/>
      <c r="G56" s="16"/>
    </row>
    <row r="57" spans="1:7" x14ac:dyDescent="0.25">
      <c r="A57" s="13" t="s">
        <v>177</v>
      </c>
      <c r="B57" s="33" t="s">
        <v>178</v>
      </c>
      <c r="C57" s="33"/>
      <c r="D57" s="14">
        <v>920.35400000000004</v>
      </c>
      <c r="E57" s="15">
        <v>94.69</v>
      </c>
      <c r="F57" s="16">
        <v>2E-3</v>
      </c>
      <c r="G57" s="16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24" t="s">
        <v>131</v>
      </c>
      <c r="B59" s="35"/>
      <c r="C59" s="35"/>
      <c r="D59" s="25"/>
      <c r="E59" s="21">
        <v>94.69</v>
      </c>
      <c r="F59" s="22">
        <v>2E-3</v>
      </c>
      <c r="G59" s="23"/>
    </row>
    <row r="60" spans="1:7" x14ac:dyDescent="0.25">
      <c r="A60" s="13"/>
      <c r="B60" s="33"/>
      <c r="C60" s="33"/>
      <c r="D60" s="14"/>
      <c r="E60" s="15"/>
      <c r="F60" s="16"/>
      <c r="G60" s="16"/>
    </row>
    <row r="61" spans="1:7" x14ac:dyDescent="0.25">
      <c r="A61" s="17" t="s">
        <v>179</v>
      </c>
      <c r="B61" s="33"/>
      <c r="C61" s="33"/>
      <c r="D61" s="14"/>
      <c r="E61" s="15"/>
      <c r="F61" s="16"/>
      <c r="G61" s="16"/>
    </row>
    <row r="62" spans="1:7" x14ac:dyDescent="0.25">
      <c r="A62" s="13" t="s">
        <v>180</v>
      </c>
      <c r="B62" s="33"/>
      <c r="C62" s="33"/>
      <c r="D62" s="14"/>
      <c r="E62" s="15">
        <v>1383.24</v>
      </c>
      <c r="F62" s="16">
        <v>2.8899999999999999E-2</v>
      </c>
      <c r="G62" s="16">
        <v>6.7234000000000002E-2</v>
      </c>
    </row>
    <row r="63" spans="1:7" x14ac:dyDescent="0.25">
      <c r="A63" s="17" t="s">
        <v>124</v>
      </c>
      <c r="B63" s="34"/>
      <c r="C63" s="34"/>
      <c r="D63" s="20"/>
      <c r="E63" s="21">
        <v>1383.24</v>
      </c>
      <c r="F63" s="22">
        <v>2.8899999999999999E-2</v>
      </c>
      <c r="G63" s="23"/>
    </row>
    <row r="64" spans="1:7" x14ac:dyDescent="0.25">
      <c r="A64" s="13"/>
      <c r="B64" s="33"/>
      <c r="C64" s="33"/>
      <c r="D64" s="14"/>
      <c r="E64" s="15"/>
      <c r="F64" s="16"/>
      <c r="G64" s="16"/>
    </row>
    <row r="65" spans="1:7" x14ac:dyDescent="0.25">
      <c r="A65" s="24" t="s">
        <v>131</v>
      </c>
      <c r="B65" s="35"/>
      <c r="C65" s="35"/>
      <c r="D65" s="25"/>
      <c r="E65" s="21">
        <v>1383.24</v>
      </c>
      <c r="F65" s="22">
        <v>2.8899999999999999E-2</v>
      </c>
      <c r="G65" s="23"/>
    </row>
    <row r="66" spans="1:7" x14ac:dyDescent="0.25">
      <c r="A66" s="13" t="s">
        <v>181</v>
      </c>
      <c r="B66" s="33"/>
      <c r="C66" s="33"/>
      <c r="D66" s="14"/>
      <c r="E66" s="15">
        <v>79.222720699999996</v>
      </c>
      <c r="F66" s="16">
        <v>1.653E-3</v>
      </c>
      <c r="G66" s="16"/>
    </row>
    <row r="67" spans="1:7" x14ac:dyDescent="0.25">
      <c r="A67" s="13" t="s">
        <v>182</v>
      </c>
      <c r="B67" s="33"/>
      <c r="C67" s="33"/>
      <c r="D67" s="14"/>
      <c r="E67" s="26">
        <v>-297.58272069999998</v>
      </c>
      <c r="F67" s="27">
        <v>-5.953E-3</v>
      </c>
      <c r="G67" s="16">
        <v>6.7234000000000002E-2</v>
      </c>
    </row>
    <row r="68" spans="1:7" x14ac:dyDescent="0.25">
      <c r="A68" s="28" t="s">
        <v>183</v>
      </c>
      <c r="B68" s="36"/>
      <c r="C68" s="36"/>
      <c r="D68" s="29"/>
      <c r="E68" s="30">
        <v>47902.75</v>
      </c>
      <c r="F68" s="31">
        <v>1</v>
      </c>
      <c r="G68" s="31"/>
    </row>
    <row r="70" spans="1:7" x14ac:dyDescent="0.25">
      <c r="A70" s="1" t="s">
        <v>184</v>
      </c>
    </row>
    <row r="71" spans="1:7" x14ac:dyDescent="0.25">
      <c r="A71" s="1" t="s">
        <v>185</v>
      </c>
    </row>
    <row r="73" spans="1:7" x14ac:dyDescent="0.25">
      <c r="A73" s="1" t="s">
        <v>186</v>
      </c>
    </row>
    <row r="74" spans="1:7" x14ac:dyDescent="0.25">
      <c r="A74" s="53" t="s">
        <v>187</v>
      </c>
      <c r="B74" s="3" t="s">
        <v>121</v>
      </c>
    </row>
    <row r="75" spans="1:7" x14ac:dyDescent="0.25">
      <c r="A75" t="s">
        <v>188</v>
      </c>
    </row>
    <row r="76" spans="1:7" x14ac:dyDescent="0.25">
      <c r="A76" t="s">
        <v>189</v>
      </c>
      <c r="B76" t="s">
        <v>190</v>
      </c>
      <c r="C76" t="s">
        <v>190</v>
      </c>
    </row>
    <row r="77" spans="1:7" x14ac:dyDescent="0.25">
      <c r="B77" s="54">
        <v>45443</v>
      </c>
      <c r="C77" s="54">
        <v>45471</v>
      </c>
    </row>
    <row r="78" spans="1:7" x14ac:dyDescent="0.25">
      <c r="A78" t="s">
        <v>191</v>
      </c>
      <c r="B78">
        <v>28.857600000000001</v>
      </c>
      <c r="C78">
        <v>29.0185</v>
      </c>
      <c r="E78" s="2"/>
    </row>
    <row r="79" spans="1:7" x14ac:dyDescent="0.25">
      <c r="A79" t="s">
        <v>192</v>
      </c>
      <c r="B79" t="s">
        <v>193</v>
      </c>
      <c r="C79" t="s">
        <v>193</v>
      </c>
      <c r="E79" s="2"/>
    </row>
    <row r="80" spans="1:7" x14ac:dyDescent="0.25">
      <c r="A80" t="s">
        <v>194</v>
      </c>
      <c r="B80">
        <v>28.8614</v>
      </c>
      <c r="C80">
        <v>29.022300000000001</v>
      </c>
      <c r="E80" s="2"/>
    </row>
    <row r="81" spans="1:5" x14ac:dyDescent="0.25">
      <c r="A81" t="s">
        <v>195</v>
      </c>
      <c r="B81">
        <v>26.914300000000001</v>
      </c>
      <c r="C81">
        <v>27.064299999999999</v>
      </c>
      <c r="E81" s="2"/>
    </row>
    <row r="82" spans="1:5" x14ac:dyDescent="0.25">
      <c r="A82" t="s">
        <v>196</v>
      </c>
      <c r="B82" t="s">
        <v>193</v>
      </c>
      <c r="C82" t="s">
        <v>193</v>
      </c>
      <c r="E82" s="2"/>
    </row>
    <row r="83" spans="1:5" x14ac:dyDescent="0.25">
      <c r="A83" t="s">
        <v>197</v>
      </c>
      <c r="B83">
        <v>22.571200000000001</v>
      </c>
      <c r="C83">
        <v>22.684899999999999</v>
      </c>
      <c r="E83" s="2"/>
    </row>
    <row r="84" spans="1:5" x14ac:dyDescent="0.25">
      <c r="A84" t="s">
        <v>198</v>
      </c>
      <c r="B84" t="s">
        <v>193</v>
      </c>
      <c r="C84" t="s">
        <v>193</v>
      </c>
      <c r="E84" s="2"/>
    </row>
    <row r="85" spans="1:5" x14ac:dyDescent="0.25">
      <c r="A85" t="s">
        <v>199</v>
      </c>
      <c r="B85">
        <v>26.157299999999999</v>
      </c>
      <c r="C85">
        <v>26.289100000000001</v>
      </c>
      <c r="E85" s="2"/>
    </row>
    <row r="86" spans="1:5" x14ac:dyDescent="0.25">
      <c r="A86" t="s">
        <v>200</v>
      </c>
      <c r="B86" t="s">
        <v>193</v>
      </c>
      <c r="C86" t="s">
        <v>193</v>
      </c>
      <c r="E86" s="2"/>
    </row>
    <row r="87" spans="1:5" x14ac:dyDescent="0.25">
      <c r="A87" t="s">
        <v>201</v>
      </c>
      <c r="B87">
        <v>26.375800000000002</v>
      </c>
      <c r="C87">
        <v>26.508800000000001</v>
      </c>
      <c r="E87" s="2"/>
    </row>
    <row r="88" spans="1:5" x14ac:dyDescent="0.25">
      <c r="A88" t="s">
        <v>202</v>
      </c>
      <c r="B88">
        <v>24.8108</v>
      </c>
      <c r="C88">
        <v>24.936</v>
      </c>
      <c r="E88" s="2"/>
    </row>
    <row r="89" spans="1:5" x14ac:dyDescent="0.25">
      <c r="A89" t="s">
        <v>203</v>
      </c>
      <c r="B89" t="s">
        <v>193</v>
      </c>
      <c r="C89" t="s">
        <v>193</v>
      </c>
      <c r="E89" s="2"/>
    </row>
    <row r="90" spans="1:5" x14ac:dyDescent="0.25">
      <c r="A90" t="s">
        <v>204</v>
      </c>
      <c r="E90" s="2"/>
    </row>
    <row r="92" spans="1:5" x14ac:dyDescent="0.25">
      <c r="A92" t="s">
        <v>205</v>
      </c>
      <c r="B92" s="3" t="s">
        <v>121</v>
      </c>
    </row>
    <row r="93" spans="1:5" x14ac:dyDescent="0.25">
      <c r="A93" t="s">
        <v>206</v>
      </c>
      <c r="B93" s="3" t="s">
        <v>121</v>
      </c>
    </row>
    <row r="94" spans="1:5" ht="30" customHeight="1" x14ac:dyDescent="0.25">
      <c r="A94" s="53" t="s">
        <v>207</v>
      </c>
      <c r="B94" s="3" t="s">
        <v>121</v>
      </c>
    </row>
    <row r="95" spans="1:5" ht="30" customHeight="1" x14ac:dyDescent="0.25">
      <c r="A95" s="53" t="s">
        <v>208</v>
      </c>
      <c r="B95" s="3" t="s">
        <v>121</v>
      </c>
    </row>
    <row r="96" spans="1:5" x14ac:dyDescent="0.25">
      <c r="A96" t="s">
        <v>209</v>
      </c>
      <c r="B96" s="55">
        <f>+B110</f>
        <v>0.68373311069612763</v>
      </c>
    </row>
    <row r="97" spans="1:2" ht="45" customHeight="1" x14ac:dyDescent="0.25">
      <c r="A97" s="53" t="s">
        <v>210</v>
      </c>
      <c r="B97" s="3" t="s">
        <v>121</v>
      </c>
    </row>
    <row r="98" spans="1:2" ht="30" customHeight="1" x14ac:dyDescent="0.25">
      <c r="A98" s="53" t="s">
        <v>211</v>
      </c>
      <c r="B98" s="3" t="s">
        <v>121</v>
      </c>
    </row>
    <row r="99" spans="1:2" ht="30" customHeight="1" x14ac:dyDescent="0.25">
      <c r="A99" s="53" t="s">
        <v>212</v>
      </c>
      <c r="B99" s="3" t="s">
        <v>121</v>
      </c>
    </row>
    <row r="100" spans="1:2" x14ac:dyDescent="0.25">
      <c r="A100" t="s">
        <v>213</v>
      </c>
      <c r="B100" s="3" t="s">
        <v>121</v>
      </c>
    </row>
    <row r="101" spans="1:2" x14ac:dyDescent="0.25">
      <c r="A101" t="s">
        <v>214</v>
      </c>
      <c r="B101" s="3" t="s">
        <v>121</v>
      </c>
    </row>
    <row r="103" spans="1:2" x14ac:dyDescent="0.25">
      <c r="A103" t="s">
        <v>215</v>
      </c>
    </row>
    <row r="104" spans="1:2" ht="45" customHeight="1" x14ac:dyDescent="0.25">
      <c r="A104" s="61" t="s">
        <v>216</v>
      </c>
      <c r="B104" s="62" t="s">
        <v>217</v>
      </c>
    </row>
    <row r="105" spans="1:2" ht="30" customHeight="1" x14ac:dyDescent="0.25">
      <c r="A105" s="61" t="s">
        <v>218</v>
      </c>
      <c r="B105" s="62" t="s">
        <v>219</v>
      </c>
    </row>
    <row r="106" spans="1:2" x14ac:dyDescent="0.25">
      <c r="A106" s="61"/>
      <c r="B106" s="61"/>
    </row>
    <row r="107" spans="1:2" x14ac:dyDescent="0.25">
      <c r="A107" s="61" t="s">
        <v>220</v>
      </c>
      <c r="B107" s="63">
        <v>7.5798550888654779</v>
      </c>
    </row>
    <row r="108" spans="1:2" x14ac:dyDescent="0.25">
      <c r="A108" s="61"/>
      <c r="B108" s="61"/>
    </row>
    <row r="109" spans="1:2" x14ac:dyDescent="0.25">
      <c r="A109" s="61" t="s">
        <v>221</v>
      </c>
      <c r="B109" s="64">
        <v>0.68500000000000005</v>
      </c>
    </row>
    <row r="110" spans="1:2" x14ac:dyDescent="0.25">
      <c r="A110" s="61" t="s">
        <v>222</v>
      </c>
      <c r="B110" s="64">
        <v>0.68373311069612763</v>
      </c>
    </row>
    <row r="111" spans="1:2" x14ac:dyDescent="0.25">
      <c r="A111" s="61"/>
      <c r="B111" s="61"/>
    </row>
    <row r="112" spans="1:2" x14ac:dyDescent="0.25">
      <c r="A112" s="61" t="s">
        <v>223</v>
      </c>
      <c r="B112" s="65">
        <v>45473</v>
      </c>
    </row>
    <row r="114" spans="1:6" ht="69.95" customHeight="1" x14ac:dyDescent="0.25">
      <c r="A114" s="81" t="s">
        <v>224</v>
      </c>
      <c r="B114" s="81" t="s">
        <v>225</v>
      </c>
      <c r="C114" s="81" t="s">
        <v>5</v>
      </c>
      <c r="D114" s="81" t="s">
        <v>6</v>
      </c>
      <c r="E114" s="81" t="s">
        <v>5</v>
      </c>
      <c r="F114" s="81" t="s">
        <v>6</v>
      </c>
    </row>
    <row r="115" spans="1:6" ht="69.95" customHeight="1" x14ac:dyDescent="0.25">
      <c r="A115" s="81" t="s">
        <v>217</v>
      </c>
      <c r="B115" s="81"/>
      <c r="C115" s="81" t="s">
        <v>8</v>
      </c>
      <c r="D115" s="81"/>
      <c r="E115" s="81" t="s">
        <v>9</v>
      </c>
      <c r="F11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18"/>
  <sheetViews>
    <sheetView showGridLines="0" workbookViewId="0">
      <pane ySplit="4" topLeftCell="A81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904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905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228</v>
      </c>
      <c r="B10" s="33"/>
      <c r="C10" s="33"/>
      <c r="D10" s="14"/>
      <c r="E10" s="15"/>
      <c r="F10" s="16"/>
      <c r="G10" s="16"/>
    </row>
    <row r="11" spans="1:8" x14ac:dyDescent="0.25">
      <c r="A11" s="13" t="s">
        <v>906</v>
      </c>
      <c r="B11" s="33" t="s">
        <v>907</v>
      </c>
      <c r="C11" s="33" t="s">
        <v>234</v>
      </c>
      <c r="D11" s="14">
        <v>21000000</v>
      </c>
      <c r="E11" s="15">
        <v>20314.5</v>
      </c>
      <c r="F11" s="16">
        <v>6.25E-2</v>
      </c>
      <c r="G11" s="16">
        <v>7.5300000000000006E-2</v>
      </c>
    </row>
    <row r="12" spans="1:8" x14ac:dyDescent="0.25">
      <c r="A12" s="13" t="s">
        <v>908</v>
      </c>
      <c r="B12" s="33" t="s">
        <v>909</v>
      </c>
      <c r="C12" s="33" t="s">
        <v>234</v>
      </c>
      <c r="D12" s="14">
        <v>20000000</v>
      </c>
      <c r="E12" s="15">
        <v>19881.54</v>
      </c>
      <c r="F12" s="16">
        <v>6.1199999999999997E-2</v>
      </c>
      <c r="G12" s="16">
        <v>7.6499999999999999E-2</v>
      </c>
    </row>
    <row r="13" spans="1:8" x14ac:dyDescent="0.25">
      <c r="A13" s="13" t="s">
        <v>910</v>
      </c>
      <c r="B13" s="33" t="s">
        <v>911</v>
      </c>
      <c r="C13" s="33" t="s">
        <v>234</v>
      </c>
      <c r="D13" s="14">
        <v>19500000</v>
      </c>
      <c r="E13" s="15">
        <v>19613.310000000001</v>
      </c>
      <c r="F13" s="16">
        <v>6.0299999999999999E-2</v>
      </c>
      <c r="G13" s="16">
        <v>7.5842999999999994E-2</v>
      </c>
    </row>
    <row r="14" spans="1:8" x14ac:dyDescent="0.25">
      <c r="A14" s="13" t="s">
        <v>912</v>
      </c>
      <c r="B14" s="33" t="s">
        <v>913</v>
      </c>
      <c r="C14" s="33" t="s">
        <v>234</v>
      </c>
      <c r="D14" s="14">
        <v>16000000</v>
      </c>
      <c r="E14" s="15">
        <v>15885.65</v>
      </c>
      <c r="F14" s="16">
        <v>4.8899999999999999E-2</v>
      </c>
      <c r="G14" s="16">
        <v>7.6300000000000007E-2</v>
      </c>
    </row>
    <row r="15" spans="1:8" x14ac:dyDescent="0.25">
      <c r="A15" s="13" t="s">
        <v>914</v>
      </c>
      <c r="B15" s="33" t="s">
        <v>915</v>
      </c>
      <c r="C15" s="33" t="s">
        <v>234</v>
      </c>
      <c r="D15" s="14">
        <v>15000000</v>
      </c>
      <c r="E15" s="15">
        <v>15092.63</v>
      </c>
      <c r="F15" s="16">
        <v>4.6399999999999997E-2</v>
      </c>
      <c r="G15" s="16">
        <v>7.6267000000000001E-2</v>
      </c>
    </row>
    <row r="16" spans="1:8" x14ac:dyDescent="0.25">
      <c r="A16" s="13" t="s">
        <v>916</v>
      </c>
      <c r="B16" s="33" t="s">
        <v>917</v>
      </c>
      <c r="C16" s="33" t="s">
        <v>234</v>
      </c>
      <c r="D16" s="14">
        <v>11000000</v>
      </c>
      <c r="E16" s="15">
        <v>11089.1</v>
      </c>
      <c r="F16" s="16">
        <v>3.4099999999999998E-2</v>
      </c>
      <c r="G16" s="16">
        <v>7.5200000000000003E-2</v>
      </c>
    </row>
    <row r="17" spans="1:7" x14ac:dyDescent="0.25">
      <c r="A17" s="13" t="s">
        <v>918</v>
      </c>
      <c r="B17" s="33" t="s">
        <v>919</v>
      </c>
      <c r="C17" s="33" t="s">
        <v>234</v>
      </c>
      <c r="D17" s="14">
        <v>10500000</v>
      </c>
      <c r="E17" s="15">
        <v>10517.64</v>
      </c>
      <c r="F17" s="16">
        <v>3.2399999999999998E-2</v>
      </c>
      <c r="G17" s="16">
        <v>7.7200000000000005E-2</v>
      </c>
    </row>
    <row r="18" spans="1:7" x14ac:dyDescent="0.25">
      <c r="A18" s="13" t="s">
        <v>920</v>
      </c>
      <c r="B18" s="33" t="s">
        <v>921</v>
      </c>
      <c r="C18" s="33" t="s">
        <v>245</v>
      </c>
      <c r="D18" s="14">
        <v>10000000</v>
      </c>
      <c r="E18" s="15">
        <v>10015.24</v>
      </c>
      <c r="F18" s="16">
        <v>3.0800000000000001E-2</v>
      </c>
      <c r="G18" s="16">
        <v>7.7100000000000002E-2</v>
      </c>
    </row>
    <row r="19" spans="1:7" x14ac:dyDescent="0.25">
      <c r="A19" s="13" t="s">
        <v>922</v>
      </c>
      <c r="B19" s="33" t="s">
        <v>923</v>
      </c>
      <c r="C19" s="33" t="s">
        <v>234</v>
      </c>
      <c r="D19" s="14">
        <v>9200000</v>
      </c>
      <c r="E19" s="15">
        <v>9258.81</v>
      </c>
      <c r="F19" s="16">
        <v>2.8500000000000001E-2</v>
      </c>
      <c r="G19" s="16">
        <v>7.6600000000000001E-2</v>
      </c>
    </row>
    <row r="20" spans="1:7" x14ac:dyDescent="0.25">
      <c r="A20" s="13" t="s">
        <v>924</v>
      </c>
      <c r="B20" s="33" t="s">
        <v>925</v>
      </c>
      <c r="C20" s="33" t="s">
        <v>234</v>
      </c>
      <c r="D20" s="14">
        <v>4000000</v>
      </c>
      <c r="E20" s="15">
        <v>3982.32</v>
      </c>
      <c r="F20" s="16">
        <v>1.2200000000000001E-2</v>
      </c>
      <c r="G20" s="16">
        <v>7.7100000000000002E-2</v>
      </c>
    </row>
    <row r="21" spans="1:7" x14ac:dyDescent="0.25">
      <c r="A21" s="13" t="s">
        <v>926</v>
      </c>
      <c r="B21" s="33" t="s">
        <v>927</v>
      </c>
      <c r="C21" s="33" t="s">
        <v>234</v>
      </c>
      <c r="D21" s="14">
        <v>3000000</v>
      </c>
      <c r="E21" s="15">
        <v>2978.3</v>
      </c>
      <c r="F21" s="16">
        <v>9.1999999999999998E-3</v>
      </c>
      <c r="G21" s="16">
        <v>7.5399999999999995E-2</v>
      </c>
    </row>
    <row r="22" spans="1:7" x14ac:dyDescent="0.25">
      <c r="A22" s="13" t="s">
        <v>928</v>
      </c>
      <c r="B22" s="33" t="s">
        <v>929</v>
      </c>
      <c r="C22" s="33" t="s">
        <v>231</v>
      </c>
      <c r="D22" s="14">
        <v>3000000</v>
      </c>
      <c r="E22" s="15">
        <v>2970.61</v>
      </c>
      <c r="F22" s="16">
        <v>9.1000000000000004E-3</v>
      </c>
      <c r="G22" s="16">
        <v>7.5300000000000006E-2</v>
      </c>
    </row>
    <row r="23" spans="1:7" x14ac:dyDescent="0.25">
      <c r="A23" s="13" t="s">
        <v>930</v>
      </c>
      <c r="B23" s="33" t="s">
        <v>931</v>
      </c>
      <c r="C23" s="33" t="s">
        <v>234</v>
      </c>
      <c r="D23" s="14">
        <v>2700000</v>
      </c>
      <c r="E23" s="15">
        <v>2746.76</v>
      </c>
      <c r="F23" s="16">
        <v>8.3999999999999995E-3</v>
      </c>
      <c r="G23" s="16">
        <v>7.5578999999999993E-2</v>
      </c>
    </row>
    <row r="24" spans="1:7" x14ac:dyDescent="0.25">
      <c r="A24" s="13" t="s">
        <v>932</v>
      </c>
      <c r="B24" s="33" t="s">
        <v>933</v>
      </c>
      <c r="C24" s="33" t="s">
        <v>234</v>
      </c>
      <c r="D24" s="14">
        <v>2500000</v>
      </c>
      <c r="E24" s="15">
        <v>2564.15</v>
      </c>
      <c r="F24" s="16">
        <v>7.9000000000000008E-3</v>
      </c>
      <c r="G24" s="16">
        <v>7.5600000000000001E-2</v>
      </c>
    </row>
    <row r="25" spans="1:7" x14ac:dyDescent="0.25">
      <c r="A25" s="13" t="s">
        <v>934</v>
      </c>
      <c r="B25" s="33" t="s">
        <v>935</v>
      </c>
      <c r="C25" s="33" t="s">
        <v>234</v>
      </c>
      <c r="D25" s="14">
        <v>2500000</v>
      </c>
      <c r="E25" s="15">
        <v>2488.77</v>
      </c>
      <c r="F25" s="16">
        <v>7.7000000000000002E-3</v>
      </c>
      <c r="G25" s="16">
        <v>7.7100000000000002E-2</v>
      </c>
    </row>
    <row r="26" spans="1:7" x14ac:dyDescent="0.25">
      <c r="A26" s="13" t="s">
        <v>936</v>
      </c>
      <c r="B26" s="33" t="s">
        <v>937</v>
      </c>
      <c r="C26" s="33" t="s">
        <v>245</v>
      </c>
      <c r="D26" s="14">
        <v>2060000</v>
      </c>
      <c r="E26" s="15">
        <v>2142.44</v>
      </c>
      <c r="F26" s="16">
        <v>6.6E-3</v>
      </c>
      <c r="G26" s="16">
        <v>7.5200000000000003E-2</v>
      </c>
    </row>
    <row r="27" spans="1:7" x14ac:dyDescent="0.25">
      <c r="A27" s="13" t="s">
        <v>938</v>
      </c>
      <c r="B27" s="33" t="s">
        <v>939</v>
      </c>
      <c r="C27" s="33" t="s">
        <v>245</v>
      </c>
      <c r="D27" s="14">
        <v>2000000</v>
      </c>
      <c r="E27" s="15">
        <v>1996.3</v>
      </c>
      <c r="F27" s="16">
        <v>6.1000000000000004E-3</v>
      </c>
      <c r="G27" s="16">
        <v>7.5649999999999995E-2</v>
      </c>
    </row>
    <row r="28" spans="1:7" x14ac:dyDescent="0.25">
      <c r="A28" s="13" t="s">
        <v>940</v>
      </c>
      <c r="B28" s="33" t="s">
        <v>941</v>
      </c>
      <c r="C28" s="33" t="s">
        <v>234</v>
      </c>
      <c r="D28" s="14">
        <v>500000</v>
      </c>
      <c r="E28" s="15">
        <v>516.09</v>
      </c>
      <c r="F28" s="16">
        <v>1.6000000000000001E-3</v>
      </c>
      <c r="G28" s="16">
        <v>7.5399999999999995E-2</v>
      </c>
    </row>
    <row r="29" spans="1:7" x14ac:dyDescent="0.25">
      <c r="A29" s="13" t="s">
        <v>942</v>
      </c>
      <c r="B29" s="33" t="s">
        <v>943</v>
      </c>
      <c r="C29" s="33" t="s">
        <v>234</v>
      </c>
      <c r="D29" s="14">
        <v>500000</v>
      </c>
      <c r="E29" s="15">
        <v>483.22</v>
      </c>
      <c r="F29" s="16">
        <v>1.5E-3</v>
      </c>
      <c r="G29" s="16">
        <v>7.51E-2</v>
      </c>
    </row>
    <row r="30" spans="1:7" x14ac:dyDescent="0.25">
      <c r="A30" s="17" t="s">
        <v>124</v>
      </c>
      <c r="B30" s="34"/>
      <c r="C30" s="34"/>
      <c r="D30" s="20"/>
      <c r="E30" s="21">
        <v>154537.38</v>
      </c>
      <c r="F30" s="22">
        <v>0.47539999999999999</v>
      </c>
      <c r="G30" s="23"/>
    </row>
    <row r="31" spans="1:7" x14ac:dyDescent="0.25">
      <c r="A31" s="17" t="s">
        <v>125</v>
      </c>
      <c r="B31" s="33"/>
      <c r="C31" s="33"/>
      <c r="D31" s="14"/>
      <c r="E31" s="15"/>
      <c r="F31" s="16"/>
      <c r="G31" s="16"/>
    </row>
    <row r="32" spans="1:7" x14ac:dyDescent="0.25">
      <c r="A32" s="13" t="s">
        <v>944</v>
      </c>
      <c r="B32" s="33" t="s">
        <v>945</v>
      </c>
      <c r="C32" s="33" t="s">
        <v>128</v>
      </c>
      <c r="D32" s="14">
        <v>23000000</v>
      </c>
      <c r="E32" s="15">
        <v>22650.49</v>
      </c>
      <c r="F32" s="16">
        <v>6.9699999999999998E-2</v>
      </c>
      <c r="G32" s="16">
        <v>7.3229697024000007E-2</v>
      </c>
    </row>
    <row r="33" spans="1:7" x14ac:dyDescent="0.25">
      <c r="A33" s="13" t="s">
        <v>946</v>
      </c>
      <c r="B33" s="33" t="s">
        <v>947</v>
      </c>
      <c r="C33" s="33" t="s">
        <v>128</v>
      </c>
      <c r="D33" s="14">
        <v>10500000</v>
      </c>
      <c r="E33" s="15">
        <v>10629.49</v>
      </c>
      <c r="F33" s="16">
        <v>3.27E-2</v>
      </c>
      <c r="G33" s="16">
        <v>7.3882456089000001E-2</v>
      </c>
    </row>
    <row r="34" spans="1:7" x14ac:dyDescent="0.25">
      <c r="A34" s="13" t="s">
        <v>948</v>
      </c>
      <c r="B34" s="33" t="s">
        <v>949</v>
      </c>
      <c r="C34" s="33" t="s">
        <v>128</v>
      </c>
      <c r="D34" s="14">
        <v>10000000</v>
      </c>
      <c r="E34" s="15">
        <v>9992.4599999999991</v>
      </c>
      <c r="F34" s="16">
        <v>3.0700000000000002E-2</v>
      </c>
      <c r="G34" s="16">
        <v>7.3601641755999994E-2</v>
      </c>
    </row>
    <row r="35" spans="1:7" x14ac:dyDescent="0.25">
      <c r="A35" s="13" t="s">
        <v>950</v>
      </c>
      <c r="B35" s="33" t="s">
        <v>951</v>
      </c>
      <c r="C35" s="33" t="s">
        <v>128</v>
      </c>
      <c r="D35" s="14">
        <v>9500000</v>
      </c>
      <c r="E35" s="15">
        <v>9631.36</v>
      </c>
      <c r="F35" s="16">
        <v>2.9600000000000001E-2</v>
      </c>
      <c r="G35" s="16">
        <v>7.3516679341999999E-2</v>
      </c>
    </row>
    <row r="36" spans="1:7" x14ac:dyDescent="0.25">
      <c r="A36" s="13" t="s">
        <v>952</v>
      </c>
      <c r="B36" s="33" t="s">
        <v>953</v>
      </c>
      <c r="C36" s="33" t="s">
        <v>128</v>
      </c>
      <c r="D36" s="14">
        <v>9000000</v>
      </c>
      <c r="E36" s="15">
        <v>9136.67</v>
      </c>
      <c r="F36" s="16">
        <v>2.81E-2</v>
      </c>
      <c r="G36" s="16">
        <v>7.3556051750000004E-2</v>
      </c>
    </row>
    <row r="37" spans="1:7" x14ac:dyDescent="0.25">
      <c r="A37" s="13" t="s">
        <v>954</v>
      </c>
      <c r="B37" s="33" t="s">
        <v>955</v>
      </c>
      <c r="C37" s="33" t="s">
        <v>128</v>
      </c>
      <c r="D37" s="14">
        <v>7500000</v>
      </c>
      <c r="E37" s="15">
        <v>7697.36</v>
      </c>
      <c r="F37" s="16">
        <v>2.3699999999999999E-2</v>
      </c>
      <c r="G37" s="16">
        <v>7.3679354224999993E-2</v>
      </c>
    </row>
    <row r="38" spans="1:7" x14ac:dyDescent="0.25">
      <c r="A38" s="13" t="s">
        <v>956</v>
      </c>
      <c r="B38" s="33" t="s">
        <v>957</v>
      </c>
      <c r="C38" s="33" t="s">
        <v>128</v>
      </c>
      <c r="D38" s="14">
        <v>7500000</v>
      </c>
      <c r="E38" s="15">
        <v>7592.81</v>
      </c>
      <c r="F38" s="16">
        <v>2.3400000000000001E-2</v>
      </c>
      <c r="G38" s="16">
        <v>7.3556051750000004E-2</v>
      </c>
    </row>
    <row r="39" spans="1:7" x14ac:dyDescent="0.25">
      <c r="A39" s="13" t="s">
        <v>958</v>
      </c>
      <c r="B39" s="33" t="s">
        <v>959</v>
      </c>
      <c r="C39" s="33" t="s">
        <v>128</v>
      </c>
      <c r="D39" s="14">
        <v>6500000</v>
      </c>
      <c r="E39" s="15">
        <v>6602.6</v>
      </c>
      <c r="F39" s="16">
        <v>2.0299999999999999E-2</v>
      </c>
      <c r="G39" s="16">
        <v>7.3916653700000001E-2</v>
      </c>
    </row>
    <row r="40" spans="1:7" x14ac:dyDescent="0.25">
      <c r="A40" s="13" t="s">
        <v>960</v>
      </c>
      <c r="B40" s="33" t="s">
        <v>961</v>
      </c>
      <c r="C40" s="33" t="s">
        <v>128</v>
      </c>
      <c r="D40" s="14">
        <v>6000000</v>
      </c>
      <c r="E40" s="15">
        <v>6073.52</v>
      </c>
      <c r="F40" s="16">
        <v>1.8700000000000001E-2</v>
      </c>
      <c r="G40" s="16">
        <v>7.3916653700000001E-2</v>
      </c>
    </row>
    <row r="41" spans="1:7" x14ac:dyDescent="0.25">
      <c r="A41" s="13" t="s">
        <v>845</v>
      </c>
      <c r="B41" s="33" t="s">
        <v>846</v>
      </c>
      <c r="C41" s="33" t="s">
        <v>128</v>
      </c>
      <c r="D41" s="14">
        <v>6000000</v>
      </c>
      <c r="E41" s="15">
        <v>6052.36</v>
      </c>
      <c r="F41" s="16">
        <v>1.8599999999999998E-2</v>
      </c>
      <c r="G41" s="16">
        <v>7.3435864556E-2</v>
      </c>
    </row>
    <row r="42" spans="1:7" x14ac:dyDescent="0.25">
      <c r="A42" s="13" t="s">
        <v>962</v>
      </c>
      <c r="B42" s="33" t="s">
        <v>963</v>
      </c>
      <c r="C42" s="33" t="s">
        <v>128</v>
      </c>
      <c r="D42" s="14">
        <v>5500000</v>
      </c>
      <c r="E42" s="15">
        <v>5549.49</v>
      </c>
      <c r="F42" s="16">
        <v>1.7100000000000001E-2</v>
      </c>
      <c r="G42" s="16">
        <v>7.3522895990000003E-2</v>
      </c>
    </row>
    <row r="43" spans="1:7" x14ac:dyDescent="0.25">
      <c r="A43" s="13" t="s">
        <v>964</v>
      </c>
      <c r="B43" s="33" t="s">
        <v>965</v>
      </c>
      <c r="C43" s="33" t="s">
        <v>128</v>
      </c>
      <c r="D43" s="14">
        <v>5500000</v>
      </c>
      <c r="E43" s="15">
        <v>5547.54</v>
      </c>
      <c r="F43" s="16">
        <v>1.7100000000000001E-2</v>
      </c>
      <c r="G43" s="16">
        <v>7.3472127225000003E-2</v>
      </c>
    </row>
    <row r="44" spans="1:7" x14ac:dyDescent="0.25">
      <c r="A44" s="13" t="s">
        <v>966</v>
      </c>
      <c r="B44" s="33" t="s">
        <v>967</v>
      </c>
      <c r="C44" s="33" t="s">
        <v>128</v>
      </c>
      <c r="D44" s="14">
        <v>5000000</v>
      </c>
      <c r="E44" s="15">
        <v>5061.07</v>
      </c>
      <c r="F44" s="16">
        <v>1.5599999999999999E-2</v>
      </c>
      <c r="G44" s="16">
        <v>7.3522895990000003E-2</v>
      </c>
    </row>
    <row r="45" spans="1:7" x14ac:dyDescent="0.25">
      <c r="A45" s="13" t="s">
        <v>968</v>
      </c>
      <c r="B45" s="33" t="s">
        <v>969</v>
      </c>
      <c r="C45" s="33" t="s">
        <v>128</v>
      </c>
      <c r="D45" s="14">
        <v>5000000</v>
      </c>
      <c r="E45" s="15">
        <v>5047.68</v>
      </c>
      <c r="F45" s="16">
        <v>1.55E-2</v>
      </c>
      <c r="G45" s="16">
        <v>7.3748779742000004E-2</v>
      </c>
    </row>
    <row r="46" spans="1:7" x14ac:dyDescent="0.25">
      <c r="A46" s="13" t="s">
        <v>970</v>
      </c>
      <c r="B46" s="33" t="s">
        <v>971</v>
      </c>
      <c r="C46" s="33" t="s">
        <v>128</v>
      </c>
      <c r="D46" s="14">
        <v>5000000</v>
      </c>
      <c r="E46" s="15">
        <v>5043.21</v>
      </c>
      <c r="F46" s="16">
        <v>1.55E-2</v>
      </c>
      <c r="G46" s="16">
        <v>7.3679354224999993E-2</v>
      </c>
    </row>
    <row r="47" spans="1:7" x14ac:dyDescent="0.25">
      <c r="A47" s="13" t="s">
        <v>972</v>
      </c>
      <c r="B47" s="33" t="s">
        <v>973</v>
      </c>
      <c r="C47" s="33" t="s">
        <v>128</v>
      </c>
      <c r="D47" s="14">
        <v>5000000</v>
      </c>
      <c r="E47" s="15">
        <v>5040.07</v>
      </c>
      <c r="F47" s="16">
        <v>1.55E-2</v>
      </c>
      <c r="G47" s="16">
        <v>7.3748779742000004E-2</v>
      </c>
    </row>
    <row r="48" spans="1:7" x14ac:dyDescent="0.25">
      <c r="A48" s="13" t="s">
        <v>974</v>
      </c>
      <c r="B48" s="33" t="s">
        <v>975</v>
      </c>
      <c r="C48" s="33" t="s">
        <v>128</v>
      </c>
      <c r="D48" s="14">
        <v>4500000</v>
      </c>
      <c r="E48" s="15">
        <v>4534.6899999999996</v>
      </c>
      <c r="F48" s="16">
        <v>1.3899999999999999E-2</v>
      </c>
      <c r="G48" s="16">
        <v>7.3882456089000001E-2</v>
      </c>
    </row>
    <row r="49" spans="1:7" x14ac:dyDescent="0.25">
      <c r="A49" s="13" t="s">
        <v>976</v>
      </c>
      <c r="B49" s="33" t="s">
        <v>977</v>
      </c>
      <c r="C49" s="33" t="s">
        <v>128</v>
      </c>
      <c r="D49" s="14">
        <v>4500000</v>
      </c>
      <c r="E49" s="15">
        <v>4446.5</v>
      </c>
      <c r="F49" s="16">
        <v>1.37E-2</v>
      </c>
      <c r="G49" s="16">
        <v>7.3309468042000003E-2</v>
      </c>
    </row>
    <row r="50" spans="1:7" x14ac:dyDescent="0.25">
      <c r="A50" s="13" t="s">
        <v>978</v>
      </c>
      <c r="B50" s="33" t="s">
        <v>979</v>
      </c>
      <c r="C50" s="33" t="s">
        <v>128</v>
      </c>
      <c r="D50" s="14">
        <v>4000000</v>
      </c>
      <c r="E50" s="15">
        <v>4035.74</v>
      </c>
      <c r="F50" s="16">
        <v>1.24E-2</v>
      </c>
      <c r="G50" s="16">
        <v>7.3653449755999995E-2</v>
      </c>
    </row>
    <row r="51" spans="1:7" x14ac:dyDescent="0.25">
      <c r="A51" s="13" t="s">
        <v>980</v>
      </c>
      <c r="B51" s="33" t="s">
        <v>981</v>
      </c>
      <c r="C51" s="33" t="s">
        <v>128</v>
      </c>
      <c r="D51" s="14">
        <v>2500000</v>
      </c>
      <c r="E51" s="15">
        <v>2537.5500000000002</v>
      </c>
      <c r="F51" s="16">
        <v>7.7999999999999996E-3</v>
      </c>
      <c r="G51" s="16">
        <v>7.3522895990000003E-2</v>
      </c>
    </row>
    <row r="52" spans="1:7" x14ac:dyDescent="0.25">
      <c r="A52" s="13" t="s">
        <v>982</v>
      </c>
      <c r="B52" s="33" t="s">
        <v>983</v>
      </c>
      <c r="C52" s="33" t="s">
        <v>128</v>
      </c>
      <c r="D52" s="14">
        <v>2500000</v>
      </c>
      <c r="E52" s="15">
        <v>2521.9299999999998</v>
      </c>
      <c r="F52" s="16">
        <v>7.7999999999999996E-3</v>
      </c>
      <c r="G52" s="16">
        <v>7.3556051750000004E-2</v>
      </c>
    </row>
    <row r="53" spans="1:7" x14ac:dyDescent="0.25">
      <c r="A53" s="13" t="s">
        <v>984</v>
      </c>
      <c r="B53" s="33" t="s">
        <v>985</v>
      </c>
      <c r="C53" s="33" t="s">
        <v>128</v>
      </c>
      <c r="D53" s="14">
        <v>2500000</v>
      </c>
      <c r="E53" s="15">
        <v>2496.54</v>
      </c>
      <c r="F53" s="16">
        <v>7.7000000000000002E-3</v>
      </c>
      <c r="G53" s="16">
        <v>7.3601641755999994E-2</v>
      </c>
    </row>
    <row r="54" spans="1:7" x14ac:dyDescent="0.25">
      <c r="A54" s="13" t="s">
        <v>986</v>
      </c>
      <c r="B54" s="33" t="s">
        <v>987</v>
      </c>
      <c r="C54" s="33" t="s">
        <v>128</v>
      </c>
      <c r="D54" s="14">
        <v>2500000</v>
      </c>
      <c r="E54" s="15">
        <v>2496.15</v>
      </c>
      <c r="F54" s="16">
        <v>7.7000000000000002E-3</v>
      </c>
      <c r="G54" s="16">
        <v>7.3465910723999994E-2</v>
      </c>
    </row>
    <row r="55" spans="1:7" x14ac:dyDescent="0.25">
      <c r="A55" s="13" t="s">
        <v>988</v>
      </c>
      <c r="B55" s="33" t="s">
        <v>989</v>
      </c>
      <c r="C55" s="33" t="s">
        <v>128</v>
      </c>
      <c r="D55" s="14">
        <v>2000000</v>
      </c>
      <c r="E55" s="15">
        <v>2019.17</v>
      </c>
      <c r="F55" s="16">
        <v>6.1999999999999998E-3</v>
      </c>
      <c r="G55" s="16">
        <v>7.3522895990000003E-2</v>
      </c>
    </row>
    <row r="56" spans="1:7" x14ac:dyDescent="0.25">
      <c r="A56" s="13" t="s">
        <v>990</v>
      </c>
      <c r="B56" s="33" t="s">
        <v>991</v>
      </c>
      <c r="C56" s="33" t="s">
        <v>128</v>
      </c>
      <c r="D56" s="14">
        <v>2000000</v>
      </c>
      <c r="E56" s="15">
        <v>2014.97</v>
      </c>
      <c r="F56" s="16">
        <v>6.1999999999999998E-3</v>
      </c>
      <c r="G56" s="16">
        <v>7.3423431782000004E-2</v>
      </c>
    </row>
    <row r="57" spans="1:7" x14ac:dyDescent="0.25">
      <c r="A57" s="13" t="s">
        <v>992</v>
      </c>
      <c r="B57" s="33" t="s">
        <v>993</v>
      </c>
      <c r="C57" s="33" t="s">
        <v>128</v>
      </c>
      <c r="D57" s="14">
        <v>2000000</v>
      </c>
      <c r="E57" s="15">
        <v>1997.78</v>
      </c>
      <c r="F57" s="16">
        <v>6.1000000000000004E-3</v>
      </c>
      <c r="G57" s="16">
        <v>7.3864839350000003E-2</v>
      </c>
    </row>
    <row r="58" spans="1:7" x14ac:dyDescent="0.25">
      <c r="A58" s="13" t="s">
        <v>697</v>
      </c>
      <c r="B58" s="33" t="s">
        <v>698</v>
      </c>
      <c r="C58" s="33" t="s">
        <v>128</v>
      </c>
      <c r="D58" s="14">
        <v>2000000</v>
      </c>
      <c r="E58" s="15">
        <v>1997.35</v>
      </c>
      <c r="F58" s="16">
        <v>6.1000000000000004E-3</v>
      </c>
      <c r="G58" s="16">
        <v>7.347109114E-2</v>
      </c>
    </row>
    <row r="59" spans="1:7" x14ac:dyDescent="0.25">
      <c r="A59" s="13" t="s">
        <v>994</v>
      </c>
      <c r="B59" s="33" t="s">
        <v>995</v>
      </c>
      <c r="C59" s="33" t="s">
        <v>128</v>
      </c>
      <c r="D59" s="14">
        <v>1500000</v>
      </c>
      <c r="E59" s="15">
        <v>1496.81</v>
      </c>
      <c r="F59" s="16">
        <v>4.5999999999999999E-3</v>
      </c>
      <c r="G59" s="16">
        <v>7.3627545599999997E-2</v>
      </c>
    </row>
    <row r="60" spans="1:7" x14ac:dyDescent="0.25">
      <c r="A60" s="13" t="s">
        <v>851</v>
      </c>
      <c r="B60" s="33" t="s">
        <v>852</v>
      </c>
      <c r="C60" s="33" t="s">
        <v>128</v>
      </c>
      <c r="D60" s="14">
        <v>1000000</v>
      </c>
      <c r="E60" s="15">
        <v>1009.14</v>
      </c>
      <c r="F60" s="16">
        <v>3.0999999999999999E-3</v>
      </c>
      <c r="G60" s="16">
        <v>7.3916653700000001E-2</v>
      </c>
    </row>
    <row r="61" spans="1:7" x14ac:dyDescent="0.25">
      <c r="A61" s="17" t="s">
        <v>124</v>
      </c>
      <c r="B61" s="34"/>
      <c r="C61" s="34"/>
      <c r="D61" s="20"/>
      <c r="E61" s="21">
        <v>160952.5</v>
      </c>
      <c r="F61" s="22">
        <v>0.49509999999999998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129</v>
      </c>
      <c r="B64" s="33"/>
      <c r="C64" s="33"/>
      <c r="D64" s="14"/>
      <c r="E64" s="15"/>
      <c r="F64" s="16"/>
      <c r="G64" s="16"/>
    </row>
    <row r="65" spans="1:7" x14ac:dyDescent="0.25">
      <c r="A65" s="17" t="s">
        <v>124</v>
      </c>
      <c r="B65" s="33"/>
      <c r="C65" s="33"/>
      <c r="D65" s="14"/>
      <c r="E65" s="18" t="s">
        <v>121</v>
      </c>
      <c r="F65" s="19" t="s">
        <v>121</v>
      </c>
      <c r="G65" s="16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17" t="s">
        <v>130</v>
      </c>
      <c r="B67" s="33"/>
      <c r="C67" s="33"/>
      <c r="D67" s="14"/>
      <c r="E67" s="15"/>
      <c r="F67" s="16"/>
      <c r="G67" s="16"/>
    </row>
    <row r="68" spans="1:7" x14ac:dyDescent="0.25">
      <c r="A68" s="17" t="s">
        <v>124</v>
      </c>
      <c r="B68" s="33"/>
      <c r="C68" s="33"/>
      <c r="D68" s="14"/>
      <c r="E68" s="18" t="s">
        <v>121</v>
      </c>
      <c r="F68" s="19" t="s">
        <v>121</v>
      </c>
      <c r="G68" s="16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24" t="s">
        <v>131</v>
      </c>
      <c r="B70" s="35"/>
      <c r="C70" s="35"/>
      <c r="D70" s="25"/>
      <c r="E70" s="21">
        <v>315489.88</v>
      </c>
      <c r="F70" s="22">
        <v>0.97050000000000003</v>
      </c>
      <c r="G70" s="23"/>
    </row>
    <row r="71" spans="1:7" x14ac:dyDescent="0.25">
      <c r="A71" s="13"/>
      <c r="B71" s="33"/>
      <c r="C71" s="33"/>
      <c r="D71" s="14"/>
      <c r="E71" s="15"/>
      <c r="F71" s="16"/>
      <c r="G71" s="16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17" t="s">
        <v>179</v>
      </c>
      <c r="B73" s="33"/>
      <c r="C73" s="33"/>
      <c r="D73" s="14"/>
      <c r="E73" s="15"/>
      <c r="F73" s="16"/>
      <c r="G73" s="16"/>
    </row>
    <row r="74" spans="1:7" x14ac:dyDescent="0.25">
      <c r="A74" s="13" t="s">
        <v>180</v>
      </c>
      <c r="B74" s="33"/>
      <c r="C74" s="33"/>
      <c r="D74" s="14"/>
      <c r="E74" s="15">
        <v>1191.3399999999999</v>
      </c>
      <c r="F74" s="16">
        <v>3.7000000000000002E-3</v>
      </c>
      <c r="G74" s="16">
        <v>6.7234000000000002E-2</v>
      </c>
    </row>
    <row r="75" spans="1:7" x14ac:dyDescent="0.25">
      <c r="A75" s="17" t="s">
        <v>124</v>
      </c>
      <c r="B75" s="34"/>
      <c r="C75" s="34"/>
      <c r="D75" s="20"/>
      <c r="E75" s="21">
        <v>1191.3399999999999</v>
      </c>
      <c r="F75" s="22">
        <v>3.7000000000000002E-3</v>
      </c>
      <c r="G75" s="23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24" t="s">
        <v>131</v>
      </c>
      <c r="B77" s="35"/>
      <c r="C77" s="35"/>
      <c r="D77" s="25"/>
      <c r="E77" s="21">
        <v>1191.3399999999999</v>
      </c>
      <c r="F77" s="22">
        <v>3.7000000000000002E-3</v>
      </c>
      <c r="G77" s="23"/>
    </row>
    <row r="78" spans="1:7" x14ac:dyDescent="0.25">
      <c r="A78" s="13" t="s">
        <v>181</v>
      </c>
      <c r="B78" s="33"/>
      <c r="C78" s="33"/>
      <c r="D78" s="14"/>
      <c r="E78" s="15">
        <v>8497.1473045999992</v>
      </c>
      <c r="F78" s="16">
        <v>2.6136E-2</v>
      </c>
      <c r="G78" s="16"/>
    </row>
    <row r="79" spans="1:7" x14ac:dyDescent="0.25">
      <c r="A79" s="13" t="s">
        <v>182</v>
      </c>
      <c r="B79" s="33"/>
      <c r="C79" s="33"/>
      <c r="D79" s="14"/>
      <c r="E79" s="26">
        <v>-70.217304600000006</v>
      </c>
      <c r="F79" s="27">
        <v>-3.3599999999999998E-4</v>
      </c>
      <c r="G79" s="16">
        <v>6.7234000000000002E-2</v>
      </c>
    </row>
    <row r="80" spans="1:7" x14ac:dyDescent="0.25">
      <c r="A80" s="28" t="s">
        <v>183</v>
      </c>
      <c r="B80" s="36"/>
      <c r="C80" s="36"/>
      <c r="D80" s="29"/>
      <c r="E80" s="30">
        <v>325108.15000000002</v>
      </c>
      <c r="F80" s="31">
        <v>1</v>
      </c>
      <c r="G80" s="31"/>
    </row>
    <row r="82" spans="1:5" x14ac:dyDescent="0.25">
      <c r="A82" s="1" t="s">
        <v>185</v>
      </c>
    </row>
    <row r="85" spans="1:5" x14ac:dyDescent="0.25">
      <c r="A85" s="1" t="s">
        <v>186</v>
      </c>
    </row>
    <row r="86" spans="1:5" x14ac:dyDescent="0.25">
      <c r="A86" s="53" t="s">
        <v>187</v>
      </c>
      <c r="B86" s="3" t="s">
        <v>121</v>
      </c>
    </row>
    <row r="87" spans="1:5" x14ac:dyDescent="0.25">
      <c r="A87" t="s">
        <v>188</v>
      </c>
    </row>
    <row r="88" spans="1:5" x14ac:dyDescent="0.25">
      <c r="A88" t="s">
        <v>189</v>
      </c>
      <c r="B88" t="s">
        <v>190</v>
      </c>
      <c r="C88" t="s">
        <v>190</v>
      </c>
    </row>
    <row r="89" spans="1:5" x14ac:dyDescent="0.25">
      <c r="B89" s="54">
        <v>45443</v>
      </c>
      <c r="C89" s="54">
        <v>45471</v>
      </c>
    </row>
    <row r="90" spans="1:5" x14ac:dyDescent="0.25">
      <c r="A90" t="s">
        <v>194</v>
      </c>
      <c r="B90">
        <v>11.401300000000001</v>
      </c>
      <c r="C90">
        <v>11.471299999999999</v>
      </c>
      <c r="E90" s="2"/>
    </row>
    <row r="91" spans="1:5" x14ac:dyDescent="0.25">
      <c r="A91" t="s">
        <v>195</v>
      </c>
      <c r="B91">
        <v>11.399900000000001</v>
      </c>
      <c r="C91">
        <v>11.469799999999999</v>
      </c>
      <c r="E91" s="2"/>
    </row>
    <row r="92" spans="1:5" x14ac:dyDescent="0.25">
      <c r="A92" t="s">
        <v>677</v>
      </c>
      <c r="B92">
        <v>11.345000000000001</v>
      </c>
      <c r="C92">
        <v>11.412800000000001</v>
      </c>
      <c r="E92" s="2"/>
    </row>
    <row r="93" spans="1:5" x14ac:dyDescent="0.25">
      <c r="A93" t="s">
        <v>678</v>
      </c>
      <c r="B93">
        <v>11.345599999999999</v>
      </c>
      <c r="C93">
        <v>11.413399999999999</v>
      </c>
      <c r="E93" s="2"/>
    </row>
    <row r="94" spans="1:5" x14ac:dyDescent="0.25">
      <c r="E94" s="2"/>
    </row>
    <row r="95" spans="1:5" x14ac:dyDescent="0.25">
      <c r="A95" t="s">
        <v>205</v>
      </c>
      <c r="B95" s="3" t="s">
        <v>121</v>
      </c>
    </row>
    <row r="96" spans="1:5" x14ac:dyDescent="0.25">
      <c r="A96" t="s">
        <v>206</v>
      </c>
      <c r="B96" s="3" t="s">
        <v>121</v>
      </c>
    </row>
    <row r="97" spans="1:2" ht="30" customHeight="1" x14ac:dyDescent="0.25">
      <c r="A97" s="53" t="s">
        <v>207</v>
      </c>
      <c r="B97" s="3" t="s">
        <v>121</v>
      </c>
    </row>
    <row r="98" spans="1:2" ht="30" customHeight="1" x14ac:dyDescent="0.25">
      <c r="A98" s="53" t="s">
        <v>208</v>
      </c>
      <c r="B98" s="3" t="s">
        <v>121</v>
      </c>
    </row>
    <row r="99" spans="1:2" x14ac:dyDescent="0.25">
      <c r="A99" t="s">
        <v>209</v>
      </c>
      <c r="B99" s="55">
        <f>+B113</f>
        <v>2.6083136269176208</v>
      </c>
    </row>
    <row r="100" spans="1:2" ht="45" customHeight="1" x14ac:dyDescent="0.25">
      <c r="A100" s="53" t="s">
        <v>210</v>
      </c>
      <c r="B100" s="3" t="s">
        <v>121</v>
      </c>
    </row>
    <row r="101" spans="1:2" ht="30" customHeight="1" x14ac:dyDescent="0.25">
      <c r="A101" s="53" t="s">
        <v>211</v>
      </c>
      <c r="B101" s="3" t="s">
        <v>121</v>
      </c>
    </row>
    <row r="102" spans="1:2" ht="30" customHeight="1" x14ac:dyDescent="0.25">
      <c r="A102" s="53" t="s">
        <v>212</v>
      </c>
      <c r="B102" s="3" t="s">
        <v>121</v>
      </c>
    </row>
    <row r="103" spans="1:2" x14ac:dyDescent="0.25">
      <c r="A103" t="s">
        <v>213</v>
      </c>
      <c r="B103" s="3" t="s">
        <v>121</v>
      </c>
    </row>
    <row r="104" spans="1:2" x14ac:dyDescent="0.25">
      <c r="A104" t="s">
        <v>214</v>
      </c>
      <c r="B104" s="3" t="s">
        <v>121</v>
      </c>
    </row>
    <row r="106" spans="1:2" x14ac:dyDescent="0.25">
      <c r="A106" t="s">
        <v>215</v>
      </c>
    </row>
    <row r="107" spans="1:2" ht="60" customHeight="1" x14ac:dyDescent="0.25">
      <c r="A107" s="61" t="s">
        <v>216</v>
      </c>
      <c r="B107" s="62" t="s">
        <v>996</v>
      </c>
    </row>
    <row r="108" spans="1:2" ht="45" customHeight="1" x14ac:dyDescent="0.25">
      <c r="A108" s="61" t="s">
        <v>218</v>
      </c>
      <c r="B108" s="62" t="s">
        <v>997</v>
      </c>
    </row>
    <row r="109" spans="1:2" x14ac:dyDescent="0.25">
      <c r="A109" s="61"/>
      <c r="B109" s="61"/>
    </row>
    <row r="110" spans="1:2" x14ac:dyDescent="0.25">
      <c r="A110" s="61" t="s">
        <v>220</v>
      </c>
      <c r="B110" s="63">
        <v>7.4804082667900378</v>
      </c>
    </row>
    <row r="111" spans="1:2" x14ac:dyDescent="0.25">
      <c r="A111" s="61"/>
      <c r="B111" s="61"/>
    </row>
    <row r="112" spans="1:2" x14ac:dyDescent="0.25">
      <c r="A112" s="61" t="s">
        <v>221</v>
      </c>
      <c r="B112" s="64">
        <v>2.3717000000000001</v>
      </c>
    </row>
    <row r="113" spans="1:4" x14ac:dyDescent="0.25">
      <c r="A113" s="61" t="s">
        <v>222</v>
      </c>
      <c r="B113" s="64">
        <v>2.6083136269176208</v>
      </c>
    </row>
    <row r="114" spans="1:4" x14ac:dyDescent="0.25">
      <c r="A114" s="61"/>
      <c r="B114" s="61"/>
    </row>
    <row r="115" spans="1:4" x14ac:dyDescent="0.25">
      <c r="A115" s="61" t="s">
        <v>223</v>
      </c>
      <c r="B115" s="65">
        <v>45473</v>
      </c>
    </row>
    <row r="117" spans="1:4" ht="69.95" customHeight="1" x14ac:dyDescent="0.25">
      <c r="A117" s="81" t="s">
        <v>224</v>
      </c>
      <c r="B117" s="81" t="s">
        <v>225</v>
      </c>
      <c r="C117" s="81" t="s">
        <v>5</v>
      </c>
      <c r="D117" s="81" t="s">
        <v>6</v>
      </c>
    </row>
    <row r="118" spans="1:4" ht="69.95" customHeight="1" x14ac:dyDescent="0.25">
      <c r="A118" s="81" t="s">
        <v>998</v>
      </c>
      <c r="B118" s="81"/>
      <c r="C118" s="81" t="s">
        <v>43</v>
      </c>
      <c r="D118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50"/>
  <sheetViews>
    <sheetView showGridLines="0" workbookViewId="0">
      <pane ySplit="4" topLeftCell="A110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999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1000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228</v>
      </c>
      <c r="B10" s="33"/>
      <c r="C10" s="33"/>
      <c r="D10" s="14"/>
      <c r="E10" s="15"/>
      <c r="F10" s="16"/>
      <c r="G10" s="16"/>
    </row>
    <row r="11" spans="1:8" x14ac:dyDescent="0.25">
      <c r="A11" s="13" t="s">
        <v>1001</v>
      </c>
      <c r="B11" s="33" t="s">
        <v>1002</v>
      </c>
      <c r="C11" s="33" t="s">
        <v>234</v>
      </c>
      <c r="D11" s="14">
        <v>110000000</v>
      </c>
      <c r="E11" s="15">
        <v>109373</v>
      </c>
      <c r="F11" s="16">
        <v>0.10929999999999999</v>
      </c>
      <c r="G11" s="16">
        <v>7.7499999999999999E-2</v>
      </c>
    </row>
    <row r="12" spans="1:8" x14ac:dyDescent="0.25">
      <c r="A12" s="13" t="s">
        <v>1003</v>
      </c>
      <c r="B12" s="33" t="s">
        <v>1004</v>
      </c>
      <c r="C12" s="33" t="s">
        <v>234</v>
      </c>
      <c r="D12" s="14">
        <v>60500000</v>
      </c>
      <c r="E12" s="15">
        <v>60360.18</v>
      </c>
      <c r="F12" s="16">
        <v>6.0299999999999999E-2</v>
      </c>
      <c r="G12" s="16">
        <v>7.7034000000000005E-2</v>
      </c>
    </row>
    <row r="13" spans="1:8" x14ac:dyDescent="0.25">
      <c r="A13" s="13" t="s">
        <v>1005</v>
      </c>
      <c r="B13" s="33" t="s">
        <v>1006</v>
      </c>
      <c r="C13" s="33" t="s">
        <v>245</v>
      </c>
      <c r="D13" s="14">
        <v>52500000</v>
      </c>
      <c r="E13" s="15">
        <v>52301.13</v>
      </c>
      <c r="F13" s="16">
        <v>5.2299999999999999E-2</v>
      </c>
      <c r="G13" s="16">
        <v>7.7799999999999994E-2</v>
      </c>
    </row>
    <row r="14" spans="1:8" x14ac:dyDescent="0.25">
      <c r="A14" s="13" t="s">
        <v>1007</v>
      </c>
      <c r="B14" s="33" t="s">
        <v>1008</v>
      </c>
      <c r="C14" s="33" t="s">
        <v>234</v>
      </c>
      <c r="D14" s="14">
        <v>51500000</v>
      </c>
      <c r="E14" s="15">
        <v>51076.26</v>
      </c>
      <c r="F14" s="16">
        <v>5.11E-2</v>
      </c>
      <c r="G14" s="16">
        <v>7.6499999999999999E-2</v>
      </c>
    </row>
    <row r="15" spans="1:8" x14ac:dyDescent="0.25">
      <c r="A15" s="13" t="s">
        <v>1009</v>
      </c>
      <c r="B15" s="33" t="s">
        <v>1010</v>
      </c>
      <c r="C15" s="33" t="s">
        <v>245</v>
      </c>
      <c r="D15" s="14">
        <v>47500000</v>
      </c>
      <c r="E15" s="15">
        <v>47109.79</v>
      </c>
      <c r="F15" s="16">
        <v>4.7100000000000003E-2</v>
      </c>
      <c r="G15" s="16">
        <v>7.7798999999999993E-2</v>
      </c>
    </row>
    <row r="16" spans="1:8" x14ac:dyDescent="0.25">
      <c r="A16" s="13" t="s">
        <v>1011</v>
      </c>
      <c r="B16" s="33" t="s">
        <v>1012</v>
      </c>
      <c r="C16" s="33" t="s">
        <v>234</v>
      </c>
      <c r="D16" s="14">
        <v>21300000</v>
      </c>
      <c r="E16" s="15">
        <v>21226</v>
      </c>
      <c r="F16" s="16">
        <v>2.12E-2</v>
      </c>
      <c r="G16" s="16">
        <v>7.5374999999999998E-2</v>
      </c>
    </row>
    <row r="17" spans="1:7" x14ac:dyDescent="0.25">
      <c r="A17" s="13" t="s">
        <v>1013</v>
      </c>
      <c r="B17" s="33" t="s">
        <v>1014</v>
      </c>
      <c r="C17" s="33" t="s">
        <v>245</v>
      </c>
      <c r="D17" s="14">
        <v>17500000</v>
      </c>
      <c r="E17" s="15">
        <v>17471.060000000001</v>
      </c>
      <c r="F17" s="16">
        <v>1.7500000000000002E-2</v>
      </c>
      <c r="G17" s="16">
        <v>7.6081999999999997E-2</v>
      </c>
    </row>
    <row r="18" spans="1:7" x14ac:dyDescent="0.25">
      <c r="A18" s="13" t="s">
        <v>1015</v>
      </c>
      <c r="B18" s="33" t="s">
        <v>1016</v>
      </c>
      <c r="C18" s="33" t="s">
        <v>234</v>
      </c>
      <c r="D18" s="14">
        <v>16500000</v>
      </c>
      <c r="E18" s="15">
        <v>16068.24</v>
      </c>
      <c r="F18" s="16">
        <v>1.61E-2</v>
      </c>
      <c r="G18" s="16">
        <v>7.7200000000000005E-2</v>
      </c>
    </row>
    <row r="19" spans="1:7" x14ac:dyDescent="0.25">
      <c r="A19" s="13" t="s">
        <v>1017</v>
      </c>
      <c r="B19" s="33" t="s">
        <v>1018</v>
      </c>
      <c r="C19" s="33" t="s">
        <v>234</v>
      </c>
      <c r="D19" s="14">
        <v>15500000</v>
      </c>
      <c r="E19" s="15">
        <v>15092.6</v>
      </c>
      <c r="F19" s="16">
        <v>1.5100000000000001E-2</v>
      </c>
      <c r="G19" s="16">
        <v>7.7700000000000005E-2</v>
      </c>
    </row>
    <row r="20" spans="1:7" x14ac:dyDescent="0.25">
      <c r="A20" s="13" t="s">
        <v>1019</v>
      </c>
      <c r="B20" s="33" t="s">
        <v>1020</v>
      </c>
      <c r="C20" s="33" t="s">
        <v>234</v>
      </c>
      <c r="D20" s="14">
        <v>15000000</v>
      </c>
      <c r="E20" s="15">
        <v>14949.56</v>
      </c>
      <c r="F20" s="16">
        <v>1.49E-2</v>
      </c>
      <c r="G20" s="16">
        <v>7.7499999999999999E-2</v>
      </c>
    </row>
    <row r="21" spans="1:7" x14ac:dyDescent="0.25">
      <c r="A21" s="13" t="s">
        <v>1021</v>
      </c>
      <c r="B21" s="33" t="s">
        <v>1022</v>
      </c>
      <c r="C21" s="33" t="s">
        <v>234</v>
      </c>
      <c r="D21" s="14">
        <v>11200000</v>
      </c>
      <c r="E21" s="15">
        <v>11478.92</v>
      </c>
      <c r="F21" s="16">
        <v>1.15E-2</v>
      </c>
      <c r="G21" s="16">
        <v>7.5963000000000003E-2</v>
      </c>
    </row>
    <row r="22" spans="1:7" x14ac:dyDescent="0.25">
      <c r="A22" s="13" t="s">
        <v>1023</v>
      </c>
      <c r="B22" s="33" t="s">
        <v>1024</v>
      </c>
      <c r="C22" s="33" t="s">
        <v>245</v>
      </c>
      <c r="D22" s="14">
        <v>11000000</v>
      </c>
      <c r="E22" s="15">
        <v>10892.35</v>
      </c>
      <c r="F22" s="16">
        <v>1.09E-2</v>
      </c>
      <c r="G22" s="16">
        <v>7.7799999999999994E-2</v>
      </c>
    </row>
    <row r="23" spans="1:7" x14ac:dyDescent="0.25">
      <c r="A23" s="13" t="s">
        <v>1025</v>
      </c>
      <c r="B23" s="33" t="s">
        <v>1026</v>
      </c>
      <c r="C23" s="33" t="s">
        <v>231</v>
      </c>
      <c r="D23" s="14">
        <v>11000000</v>
      </c>
      <c r="E23" s="15">
        <v>10769.18</v>
      </c>
      <c r="F23" s="16">
        <v>1.0800000000000001E-2</v>
      </c>
      <c r="G23" s="16">
        <v>7.6773999999999995E-2</v>
      </c>
    </row>
    <row r="24" spans="1:7" x14ac:dyDescent="0.25">
      <c r="A24" s="13" t="s">
        <v>1027</v>
      </c>
      <c r="B24" s="33" t="s">
        <v>1028</v>
      </c>
      <c r="C24" s="33" t="s">
        <v>234</v>
      </c>
      <c r="D24" s="14">
        <v>10500000</v>
      </c>
      <c r="E24" s="15">
        <v>10213.08</v>
      </c>
      <c r="F24" s="16">
        <v>1.0200000000000001E-2</v>
      </c>
      <c r="G24" s="16">
        <v>7.7700000000000005E-2</v>
      </c>
    </row>
    <row r="25" spans="1:7" x14ac:dyDescent="0.25">
      <c r="A25" s="13" t="s">
        <v>1029</v>
      </c>
      <c r="B25" s="33" t="s">
        <v>1030</v>
      </c>
      <c r="C25" s="33" t="s">
        <v>234</v>
      </c>
      <c r="D25" s="14">
        <v>10000000</v>
      </c>
      <c r="E25" s="15">
        <v>10058.120000000001</v>
      </c>
      <c r="F25" s="16">
        <v>1.01E-2</v>
      </c>
      <c r="G25" s="16">
        <v>7.6799999999999993E-2</v>
      </c>
    </row>
    <row r="26" spans="1:7" x14ac:dyDescent="0.25">
      <c r="A26" s="13" t="s">
        <v>1031</v>
      </c>
      <c r="B26" s="33" t="s">
        <v>1032</v>
      </c>
      <c r="C26" s="33" t="s">
        <v>234</v>
      </c>
      <c r="D26" s="14">
        <v>10000000</v>
      </c>
      <c r="E26" s="15">
        <v>9975.73</v>
      </c>
      <c r="F26" s="16">
        <v>0.01</v>
      </c>
      <c r="G26" s="16">
        <v>7.7200000000000005E-2</v>
      </c>
    </row>
    <row r="27" spans="1:7" x14ac:dyDescent="0.25">
      <c r="A27" s="13" t="s">
        <v>1033</v>
      </c>
      <c r="B27" s="33" t="s">
        <v>1034</v>
      </c>
      <c r="C27" s="33" t="s">
        <v>231</v>
      </c>
      <c r="D27" s="14">
        <v>7600000</v>
      </c>
      <c r="E27" s="15">
        <v>7546.79</v>
      </c>
      <c r="F27" s="16">
        <v>7.4999999999999997E-3</v>
      </c>
      <c r="G27" s="16">
        <v>7.5649999999999995E-2</v>
      </c>
    </row>
    <row r="28" spans="1:7" x14ac:dyDescent="0.25">
      <c r="A28" s="13" t="s">
        <v>1035</v>
      </c>
      <c r="B28" s="33" t="s">
        <v>1036</v>
      </c>
      <c r="C28" s="33" t="s">
        <v>234</v>
      </c>
      <c r="D28" s="14">
        <v>6000000</v>
      </c>
      <c r="E28" s="15">
        <v>6160.85</v>
      </c>
      <c r="F28" s="16">
        <v>6.1999999999999998E-3</v>
      </c>
      <c r="G28" s="16">
        <v>7.5499999999999998E-2</v>
      </c>
    </row>
    <row r="29" spans="1:7" x14ac:dyDescent="0.25">
      <c r="A29" s="13" t="s">
        <v>1037</v>
      </c>
      <c r="B29" s="33" t="s">
        <v>1038</v>
      </c>
      <c r="C29" s="33" t="s">
        <v>234</v>
      </c>
      <c r="D29" s="14">
        <v>6000000</v>
      </c>
      <c r="E29" s="15">
        <v>6033.47</v>
      </c>
      <c r="F29" s="16">
        <v>6.0000000000000001E-3</v>
      </c>
      <c r="G29" s="16">
        <v>7.6499999999999999E-2</v>
      </c>
    </row>
    <row r="30" spans="1:7" x14ac:dyDescent="0.25">
      <c r="A30" s="13" t="s">
        <v>1039</v>
      </c>
      <c r="B30" s="33" t="s">
        <v>1040</v>
      </c>
      <c r="C30" s="33" t="s">
        <v>234</v>
      </c>
      <c r="D30" s="14">
        <v>5000000</v>
      </c>
      <c r="E30" s="15">
        <v>5042.08</v>
      </c>
      <c r="F30" s="16">
        <v>5.0000000000000001E-3</v>
      </c>
      <c r="G30" s="16">
        <v>7.6398999999999995E-2</v>
      </c>
    </row>
    <row r="31" spans="1:7" x14ac:dyDescent="0.25">
      <c r="A31" s="13" t="s">
        <v>1041</v>
      </c>
      <c r="B31" s="33" t="s">
        <v>1042</v>
      </c>
      <c r="C31" s="33" t="s">
        <v>231</v>
      </c>
      <c r="D31" s="14">
        <v>4000000</v>
      </c>
      <c r="E31" s="15">
        <v>3956.42</v>
      </c>
      <c r="F31" s="16">
        <v>4.0000000000000001E-3</v>
      </c>
      <c r="G31" s="16">
        <v>7.5649999999999995E-2</v>
      </c>
    </row>
    <row r="32" spans="1:7" x14ac:dyDescent="0.25">
      <c r="A32" s="13" t="s">
        <v>1043</v>
      </c>
      <c r="B32" s="33" t="s">
        <v>1044</v>
      </c>
      <c r="C32" s="33" t="s">
        <v>245</v>
      </c>
      <c r="D32" s="14">
        <v>3300000</v>
      </c>
      <c r="E32" s="15">
        <v>3289.38</v>
      </c>
      <c r="F32" s="16">
        <v>3.3E-3</v>
      </c>
      <c r="G32" s="16">
        <v>7.5649999999999995E-2</v>
      </c>
    </row>
    <row r="33" spans="1:7" x14ac:dyDescent="0.25">
      <c r="A33" s="13" t="s">
        <v>1045</v>
      </c>
      <c r="B33" s="33" t="s">
        <v>1046</v>
      </c>
      <c r="C33" s="33" t="s">
        <v>234</v>
      </c>
      <c r="D33" s="14">
        <v>2700000</v>
      </c>
      <c r="E33" s="15">
        <v>2729.12</v>
      </c>
      <c r="F33" s="16">
        <v>2.7000000000000001E-3</v>
      </c>
      <c r="G33" s="16">
        <v>7.5917999999999999E-2</v>
      </c>
    </row>
    <row r="34" spans="1:7" x14ac:dyDescent="0.25">
      <c r="A34" s="13" t="s">
        <v>1047</v>
      </c>
      <c r="B34" s="33" t="s">
        <v>1048</v>
      </c>
      <c r="C34" s="33" t="s">
        <v>234</v>
      </c>
      <c r="D34" s="14">
        <v>2500000</v>
      </c>
      <c r="E34" s="15">
        <v>2566.61</v>
      </c>
      <c r="F34" s="16">
        <v>2.5999999999999999E-3</v>
      </c>
      <c r="G34" s="16">
        <v>7.5649999999999995E-2</v>
      </c>
    </row>
    <row r="35" spans="1:7" x14ac:dyDescent="0.25">
      <c r="A35" s="13" t="s">
        <v>1049</v>
      </c>
      <c r="B35" s="33" t="s">
        <v>1050</v>
      </c>
      <c r="C35" s="33" t="s">
        <v>234</v>
      </c>
      <c r="D35" s="14">
        <v>2500000</v>
      </c>
      <c r="E35" s="15">
        <v>2493.54</v>
      </c>
      <c r="F35" s="16">
        <v>2.5000000000000001E-3</v>
      </c>
      <c r="G35" s="16">
        <v>7.7483999999999997E-2</v>
      </c>
    </row>
    <row r="36" spans="1:7" x14ac:dyDescent="0.25">
      <c r="A36" s="13" t="s">
        <v>1051</v>
      </c>
      <c r="B36" s="33" t="s">
        <v>1052</v>
      </c>
      <c r="C36" s="33" t="s">
        <v>234</v>
      </c>
      <c r="D36" s="14">
        <v>2500000</v>
      </c>
      <c r="E36" s="15">
        <v>2491.66</v>
      </c>
      <c r="F36" s="16">
        <v>2.5000000000000001E-3</v>
      </c>
      <c r="G36" s="16">
        <v>7.7799999999999994E-2</v>
      </c>
    </row>
    <row r="37" spans="1:7" x14ac:dyDescent="0.25">
      <c r="A37" s="13" t="s">
        <v>1053</v>
      </c>
      <c r="B37" s="33" t="s">
        <v>1054</v>
      </c>
      <c r="C37" s="33" t="s">
        <v>234</v>
      </c>
      <c r="D37" s="14">
        <v>2500000</v>
      </c>
      <c r="E37" s="15">
        <v>2489.29</v>
      </c>
      <c r="F37" s="16">
        <v>2.5000000000000001E-3</v>
      </c>
      <c r="G37" s="16">
        <v>7.7200000000000005E-2</v>
      </c>
    </row>
    <row r="38" spans="1:7" x14ac:dyDescent="0.25">
      <c r="A38" s="13" t="s">
        <v>1055</v>
      </c>
      <c r="B38" s="33" t="s">
        <v>1056</v>
      </c>
      <c r="C38" s="33" t="s">
        <v>234</v>
      </c>
      <c r="D38" s="14">
        <v>2000000</v>
      </c>
      <c r="E38" s="15">
        <v>2014.35</v>
      </c>
      <c r="F38" s="16">
        <v>2E-3</v>
      </c>
      <c r="G38" s="16">
        <v>7.5950000000000004E-2</v>
      </c>
    </row>
    <row r="39" spans="1:7" x14ac:dyDescent="0.25">
      <c r="A39" s="13" t="s">
        <v>1057</v>
      </c>
      <c r="B39" s="33" t="s">
        <v>1058</v>
      </c>
      <c r="C39" s="33" t="s">
        <v>234</v>
      </c>
      <c r="D39" s="14">
        <v>1500000</v>
      </c>
      <c r="E39" s="15">
        <v>1464.81</v>
      </c>
      <c r="F39" s="16">
        <v>1.5E-3</v>
      </c>
      <c r="G39" s="16">
        <v>7.6105999999999993E-2</v>
      </c>
    </row>
    <row r="40" spans="1:7" x14ac:dyDescent="0.25">
      <c r="A40" s="13" t="s">
        <v>1059</v>
      </c>
      <c r="B40" s="33" t="s">
        <v>1060</v>
      </c>
      <c r="C40" s="33" t="s">
        <v>245</v>
      </c>
      <c r="D40" s="14">
        <v>1109000</v>
      </c>
      <c r="E40" s="15">
        <v>1129.08</v>
      </c>
      <c r="F40" s="16">
        <v>1.1000000000000001E-3</v>
      </c>
      <c r="G40" s="16">
        <v>7.5649999999999995E-2</v>
      </c>
    </row>
    <row r="41" spans="1:7" x14ac:dyDescent="0.25">
      <c r="A41" s="13" t="s">
        <v>1061</v>
      </c>
      <c r="B41" s="33" t="s">
        <v>1062</v>
      </c>
      <c r="C41" s="33" t="s">
        <v>245</v>
      </c>
      <c r="D41" s="14">
        <v>1000000</v>
      </c>
      <c r="E41" s="15">
        <v>1017.09</v>
      </c>
      <c r="F41" s="16">
        <v>1E-3</v>
      </c>
      <c r="G41" s="16">
        <v>7.5649999999999995E-2</v>
      </c>
    </row>
    <row r="42" spans="1:7" x14ac:dyDescent="0.25">
      <c r="A42" s="13" t="s">
        <v>1063</v>
      </c>
      <c r="B42" s="33" t="s">
        <v>1064</v>
      </c>
      <c r="C42" s="33" t="s">
        <v>234</v>
      </c>
      <c r="D42" s="14">
        <v>500000</v>
      </c>
      <c r="E42" s="15">
        <v>510.5</v>
      </c>
      <c r="F42" s="16">
        <v>5.0000000000000001E-4</v>
      </c>
      <c r="G42" s="16">
        <v>7.6397999999999994E-2</v>
      </c>
    </row>
    <row r="43" spans="1:7" x14ac:dyDescent="0.25">
      <c r="A43" s="13" t="s">
        <v>1065</v>
      </c>
      <c r="B43" s="33" t="s">
        <v>1066</v>
      </c>
      <c r="C43" s="33" t="s">
        <v>234</v>
      </c>
      <c r="D43" s="14">
        <v>500000</v>
      </c>
      <c r="E43" s="15">
        <v>485.84</v>
      </c>
      <c r="F43" s="16">
        <v>5.0000000000000001E-4</v>
      </c>
      <c r="G43" s="16">
        <v>7.5550000000000006E-2</v>
      </c>
    </row>
    <row r="44" spans="1:7" x14ac:dyDescent="0.25">
      <c r="A44" s="17" t="s">
        <v>124</v>
      </c>
      <c r="B44" s="34"/>
      <c r="C44" s="34"/>
      <c r="D44" s="20"/>
      <c r="E44" s="21">
        <v>519836.08</v>
      </c>
      <c r="F44" s="22">
        <v>0.51980000000000004</v>
      </c>
      <c r="G44" s="23"/>
    </row>
    <row r="45" spans="1:7" x14ac:dyDescent="0.25">
      <c r="A45" s="17" t="s">
        <v>125</v>
      </c>
      <c r="B45" s="33"/>
      <c r="C45" s="33"/>
      <c r="D45" s="14"/>
      <c r="E45" s="15"/>
      <c r="F45" s="16"/>
      <c r="G45" s="16"/>
    </row>
    <row r="46" spans="1:7" x14ac:dyDescent="0.25">
      <c r="A46" s="13" t="s">
        <v>1067</v>
      </c>
      <c r="B46" s="33" t="s">
        <v>1068</v>
      </c>
      <c r="C46" s="33" t="s">
        <v>128</v>
      </c>
      <c r="D46" s="14">
        <v>33500000</v>
      </c>
      <c r="E46" s="15">
        <v>34067.32</v>
      </c>
      <c r="F46" s="16">
        <v>3.4099999999999998E-2</v>
      </c>
      <c r="G46" s="16">
        <v>7.3451405624999994E-2</v>
      </c>
    </row>
    <row r="47" spans="1:7" x14ac:dyDescent="0.25">
      <c r="A47" s="13" t="s">
        <v>1069</v>
      </c>
      <c r="B47" s="33" t="s">
        <v>1070</v>
      </c>
      <c r="C47" s="33" t="s">
        <v>128</v>
      </c>
      <c r="D47" s="14">
        <v>30000000</v>
      </c>
      <c r="E47" s="15">
        <v>29514.45</v>
      </c>
      <c r="F47" s="16">
        <v>2.9499999999999998E-2</v>
      </c>
      <c r="G47" s="16">
        <v>7.3023549292000001E-2</v>
      </c>
    </row>
    <row r="48" spans="1:7" x14ac:dyDescent="0.25">
      <c r="A48" s="13" t="s">
        <v>1071</v>
      </c>
      <c r="B48" s="33" t="s">
        <v>1072</v>
      </c>
      <c r="C48" s="33" t="s">
        <v>128</v>
      </c>
      <c r="D48" s="14">
        <v>26500000</v>
      </c>
      <c r="E48" s="15">
        <v>27036.07</v>
      </c>
      <c r="F48" s="16">
        <v>2.7E-2</v>
      </c>
      <c r="G48" s="16">
        <v>7.3348836649999999E-2</v>
      </c>
    </row>
    <row r="49" spans="1:7" x14ac:dyDescent="0.25">
      <c r="A49" s="13" t="s">
        <v>1073</v>
      </c>
      <c r="B49" s="33" t="s">
        <v>1074</v>
      </c>
      <c r="C49" s="33" t="s">
        <v>128</v>
      </c>
      <c r="D49" s="14">
        <v>24500000</v>
      </c>
      <c r="E49" s="15">
        <v>24970.47</v>
      </c>
      <c r="F49" s="16">
        <v>2.5000000000000001E-2</v>
      </c>
      <c r="G49" s="16">
        <v>7.3762250624999998E-2</v>
      </c>
    </row>
    <row r="50" spans="1:7" x14ac:dyDescent="0.25">
      <c r="A50" s="13" t="s">
        <v>1075</v>
      </c>
      <c r="B50" s="33" t="s">
        <v>1076</v>
      </c>
      <c r="C50" s="33" t="s">
        <v>128</v>
      </c>
      <c r="D50" s="14">
        <v>22500000</v>
      </c>
      <c r="E50" s="15">
        <v>22869.16</v>
      </c>
      <c r="F50" s="16">
        <v>2.29E-2</v>
      </c>
      <c r="G50" s="16">
        <v>7.3451405624999994E-2</v>
      </c>
    </row>
    <row r="51" spans="1:7" x14ac:dyDescent="0.25">
      <c r="A51" s="13" t="s">
        <v>1077</v>
      </c>
      <c r="B51" s="33" t="s">
        <v>1078</v>
      </c>
      <c r="C51" s="33" t="s">
        <v>128</v>
      </c>
      <c r="D51" s="14">
        <v>20500000</v>
      </c>
      <c r="E51" s="15">
        <v>20919.47</v>
      </c>
      <c r="F51" s="16">
        <v>2.0899999999999998E-2</v>
      </c>
      <c r="G51" s="16">
        <v>7.3400638549999994E-2</v>
      </c>
    </row>
    <row r="52" spans="1:7" x14ac:dyDescent="0.25">
      <c r="A52" s="13" t="s">
        <v>1079</v>
      </c>
      <c r="B52" s="33" t="s">
        <v>1080</v>
      </c>
      <c r="C52" s="33" t="s">
        <v>128</v>
      </c>
      <c r="D52" s="14">
        <v>20500000</v>
      </c>
      <c r="E52" s="15">
        <v>20848.64</v>
      </c>
      <c r="F52" s="16">
        <v>2.0799999999999999E-2</v>
      </c>
      <c r="G52" s="16">
        <v>7.3401674601E-2</v>
      </c>
    </row>
    <row r="53" spans="1:7" x14ac:dyDescent="0.25">
      <c r="A53" s="13" t="s">
        <v>1081</v>
      </c>
      <c r="B53" s="33" t="s">
        <v>1082</v>
      </c>
      <c r="C53" s="33" t="s">
        <v>128</v>
      </c>
      <c r="D53" s="14">
        <v>19500000</v>
      </c>
      <c r="E53" s="15">
        <v>19930.23</v>
      </c>
      <c r="F53" s="16">
        <v>1.9900000000000001E-2</v>
      </c>
      <c r="G53" s="16">
        <v>7.3451405624999994E-2</v>
      </c>
    </row>
    <row r="54" spans="1:7" x14ac:dyDescent="0.25">
      <c r="A54" s="13" t="s">
        <v>1083</v>
      </c>
      <c r="B54" s="33" t="s">
        <v>1084</v>
      </c>
      <c r="C54" s="33" t="s">
        <v>128</v>
      </c>
      <c r="D54" s="14">
        <v>17500000</v>
      </c>
      <c r="E54" s="15">
        <v>17772.48</v>
      </c>
      <c r="F54" s="16">
        <v>1.78E-2</v>
      </c>
      <c r="G54" s="16">
        <v>7.3359196929999995E-2</v>
      </c>
    </row>
    <row r="55" spans="1:7" x14ac:dyDescent="0.25">
      <c r="A55" s="13" t="s">
        <v>1085</v>
      </c>
      <c r="B55" s="33" t="s">
        <v>1086</v>
      </c>
      <c r="C55" s="33" t="s">
        <v>128</v>
      </c>
      <c r="D55" s="14">
        <v>15500000</v>
      </c>
      <c r="E55" s="15">
        <v>15864.7</v>
      </c>
      <c r="F55" s="16">
        <v>1.5900000000000001E-2</v>
      </c>
      <c r="G55" s="16">
        <v>7.3389242024999995E-2</v>
      </c>
    </row>
    <row r="56" spans="1:7" x14ac:dyDescent="0.25">
      <c r="A56" s="13" t="s">
        <v>1087</v>
      </c>
      <c r="B56" s="33" t="s">
        <v>1088</v>
      </c>
      <c r="C56" s="33" t="s">
        <v>128</v>
      </c>
      <c r="D56" s="14">
        <v>14500000</v>
      </c>
      <c r="E56" s="15">
        <v>14803.7</v>
      </c>
      <c r="F56" s="16">
        <v>1.4800000000000001E-2</v>
      </c>
      <c r="G56" s="16">
        <v>7.3492849025000001E-2</v>
      </c>
    </row>
    <row r="57" spans="1:7" x14ac:dyDescent="0.25">
      <c r="A57" s="13" t="s">
        <v>1089</v>
      </c>
      <c r="B57" s="33" t="s">
        <v>1090</v>
      </c>
      <c r="C57" s="33" t="s">
        <v>128</v>
      </c>
      <c r="D57" s="14">
        <v>14000000</v>
      </c>
      <c r="E57" s="15">
        <v>14240.38</v>
      </c>
      <c r="F57" s="16">
        <v>1.4200000000000001E-2</v>
      </c>
      <c r="G57" s="16">
        <v>7.3389242024999995E-2</v>
      </c>
    </row>
    <row r="58" spans="1:7" x14ac:dyDescent="0.25">
      <c r="A58" s="13" t="s">
        <v>1091</v>
      </c>
      <c r="B58" s="33" t="s">
        <v>1092</v>
      </c>
      <c r="C58" s="33" t="s">
        <v>128</v>
      </c>
      <c r="D58" s="14">
        <v>11500000</v>
      </c>
      <c r="E58" s="15">
        <v>11717.32</v>
      </c>
      <c r="F58" s="16">
        <v>1.17E-2</v>
      </c>
      <c r="G58" s="16">
        <v>7.3359196929999995E-2</v>
      </c>
    </row>
    <row r="59" spans="1:7" x14ac:dyDescent="0.25">
      <c r="A59" s="13" t="s">
        <v>1093</v>
      </c>
      <c r="B59" s="33" t="s">
        <v>1094</v>
      </c>
      <c r="C59" s="33" t="s">
        <v>128</v>
      </c>
      <c r="D59" s="14">
        <v>10500000</v>
      </c>
      <c r="E59" s="15">
        <v>10757.36</v>
      </c>
      <c r="F59" s="16">
        <v>1.0800000000000001E-2</v>
      </c>
      <c r="G59" s="16">
        <v>7.3956033441999997E-2</v>
      </c>
    </row>
    <row r="60" spans="1:7" x14ac:dyDescent="0.25">
      <c r="A60" s="13" t="s">
        <v>1095</v>
      </c>
      <c r="B60" s="33" t="s">
        <v>1096</v>
      </c>
      <c r="C60" s="33" t="s">
        <v>128</v>
      </c>
      <c r="D60" s="14">
        <v>10500000</v>
      </c>
      <c r="E60" s="15">
        <v>10720.51</v>
      </c>
      <c r="F60" s="16">
        <v>1.0699999999999999E-2</v>
      </c>
      <c r="G60" s="16">
        <v>7.3762250624999998E-2</v>
      </c>
    </row>
    <row r="61" spans="1:7" x14ac:dyDescent="0.25">
      <c r="A61" s="13" t="s">
        <v>1097</v>
      </c>
      <c r="B61" s="33" t="s">
        <v>1098</v>
      </c>
      <c r="C61" s="33" t="s">
        <v>128</v>
      </c>
      <c r="D61" s="14">
        <v>9500000</v>
      </c>
      <c r="E61" s="15">
        <v>9659.7999999999993</v>
      </c>
      <c r="F61" s="16">
        <v>9.7000000000000003E-3</v>
      </c>
      <c r="G61" s="16">
        <v>7.3633762569000005E-2</v>
      </c>
    </row>
    <row r="62" spans="1:7" x14ac:dyDescent="0.25">
      <c r="A62" s="13" t="s">
        <v>1099</v>
      </c>
      <c r="B62" s="33" t="s">
        <v>1100</v>
      </c>
      <c r="C62" s="33" t="s">
        <v>128</v>
      </c>
      <c r="D62" s="14">
        <v>9500000</v>
      </c>
      <c r="E62" s="15">
        <v>9643.2900000000009</v>
      </c>
      <c r="F62" s="16">
        <v>9.5999999999999992E-3</v>
      </c>
      <c r="G62" s="16">
        <v>7.3400638549999994E-2</v>
      </c>
    </row>
    <row r="63" spans="1:7" x14ac:dyDescent="0.25">
      <c r="A63" s="13" t="s">
        <v>1101</v>
      </c>
      <c r="B63" s="33" t="s">
        <v>1102</v>
      </c>
      <c r="C63" s="33" t="s">
        <v>128</v>
      </c>
      <c r="D63" s="14">
        <v>9000000</v>
      </c>
      <c r="E63" s="15">
        <v>9170.8700000000008</v>
      </c>
      <c r="F63" s="16">
        <v>9.1999999999999998E-3</v>
      </c>
      <c r="G63" s="16">
        <v>7.3401674601E-2</v>
      </c>
    </row>
    <row r="64" spans="1:7" x14ac:dyDescent="0.25">
      <c r="A64" s="13" t="s">
        <v>1103</v>
      </c>
      <c r="B64" s="33" t="s">
        <v>1104</v>
      </c>
      <c r="C64" s="33" t="s">
        <v>128</v>
      </c>
      <c r="D64" s="14">
        <v>8000000</v>
      </c>
      <c r="E64" s="15">
        <v>8177.73</v>
      </c>
      <c r="F64" s="16">
        <v>8.2000000000000007E-3</v>
      </c>
      <c r="G64" s="16">
        <v>7.3348836649999999E-2</v>
      </c>
    </row>
    <row r="65" spans="1:7" x14ac:dyDescent="0.25">
      <c r="A65" s="13" t="s">
        <v>1105</v>
      </c>
      <c r="B65" s="33" t="s">
        <v>1106</v>
      </c>
      <c r="C65" s="33" t="s">
        <v>128</v>
      </c>
      <c r="D65" s="14">
        <v>7500000</v>
      </c>
      <c r="E65" s="15">
        <v>7668.32</v>
      </c>
      <c r="F65" s="16">
        <v>7.7000000000000002E-3</v>
      </c>
      <c r="G65" s="16">
        <v>7.3401674601E-2</v>
      </c>
    </row>
    <row r="66" spans="1:7" x14ac:dyDescent="0.25">
      <c r="A66" s="13" t="s">
        <v>1107</v>
      </c>
      <c r="B66" s="33" t="s">
        <v>1108</v>
      </c>
      <c r="C66" s="33" t="s">
        <v>128</v>
      </c>
      <c r="D66" s="14">
        <v>7500000</v>
      </c>
      <c r="E66" s="15">
        <v>7616.46</v>
      </c>
      <c r="F66" s="16">
        <v>7.6E-3</v>
      </c>
      <c r="G66" s="16">
        <v>7.3389242024999995E-2</v>
      </c>
    </row>
    <row r="67" spans="1:7" x14ac:dyDescent="0.25">
      <c r="A67" s="13" t="s">
        <v>1109</v>
      </c>
      <c r="B67" s="33" t="s">
        <v>1110</v>
      </c>
      <c r="C67" s="33" t="s">
        <v>128</v>
      </c>
      <c r="D67" s="14">
        <v>7500000</v>
      </c>
      <c r="E67" s="15">
        <v>7614.3</v>
      </c>
      <c r="F67" s="16">
        <v>7.6E-3</v>
      </c>
      <c r="G67" s="16">
        <v>7.3493885120000005E-2</v>
      </c>
    </row>
    <row r="68" spans="1:7" x14ac:dyDescent="0.25">
      <c r="A68" s="13" t="s">
        <v>1111</v>
      </c>
      <c r="B68" s="33" t="s">
        <v>1112</v>
      </c>
      <c r="C68" s="33" t="s">
        <v>128</v>
      </c>
      <c r="D68" s="14">
        <v>7219500</v>
      </c>
      <c r="E68" s="15">
        <v>7313.99</v>
      </c>
      <c r="F68" s="16">
        <v>7.3000000000000001E-3</v>
      </c>
      <c r="G68" s="16">
        <v>7.3325008196000005E-2</v>
      </c>
    </row>
    <row r="69" spans="1:7" x14ac:dyDescent="0.25">
      <c r="A69" s="13" t="s">
        <v>1113</v>
      </c>
      <c r="B69" s="33" t="s">
        <v>1114</v>
      </c>
      <c r="C69" s="33" t="s">
        <v>128</v>
      </c>
      <c r="D69" s="14">
        <v>7000000</v>
      </c>
      <c r="E69" s="15">
        <v>7141.66</v>
      </c>
      <c r="F69" s="16">
        <v>7.1000000000000004E-3</v>
      </c>
      <c r="G69" s="16">
        <v>7.3956033441999997E-2</v>
      </c>
    </row>
    <row r="70" spans="1:7" x14ac:dyDescent="0.25">
      <c r="A70" s="13" t="s">
        <v>1115</v>
      </c>
      <c r="B70" s="33" t="s">
        <v>1116</v>
      </c>
      <c r="C70" s="33" t="s">
        <v>128</v>
      </c>
      <c r="D70" s="14">
        <v>7000000</v>
      </c>
      <c r="E70" s="15">
        <v>7110.31</v>
      </c>
      <c r="F70" s="16">
        <v>7.1000000000000004E-3</v>
      </c>
      <c r="G70" s="16">
        <v>7.3633762569000005E-2</v>
      </c>
    </row>
    <row r="71" spans="1:7" x14ac:dyDescent="0.25">
      <c r="A71" s="13" t="s">
        <v>1117</v>
      </c>
      <c r="B71" s="33" t="s">
        <v>1118</v>
      </c>
      <c r="C71" s="33" t="s">
        <v>128</v>
      </c>
      <c r="D71" s="14">
        <v>6500000</v>
      </c>
      <c r="E71" s="15">
        <v>6657.5</v>
      </c>
      <c r="F71" s="16">
        <v>6.7000000000000002E-3</v>
      </c>
      <c r="G71" s="16">
        <v>7.3633762569000005E-2</v>
      </c>
    </row>
    <row r="72" spans="1:7" x14ac:dyDescent="0.25">
      <c r="A72" s="13" t="s">
        <v>1119</v>
      </c>
      <c r="B72" s="33" t="s">
        <v>1120</v>
      </c>
      <c r="C72" s="33" t="s">
        <v>128</v>
      </c>
      <c r="D72" s="14">
        <v>6500000</v>
      </c>
      <c r="E72" s="15">
        <v>6620.08</v>
      </c>
      <c r="F72" s="16">
        <v>6.6E-3</v>
      </c>
      <c r="G72" s="16">
        <v>7.3954997123999999E-2</v>
      </c>
    </row>
    <row r="73" spans="1:7" x14ac:dyDescent="0.25">
      <c r="A73" s="13" t="s">
        <v>1121</v>
      </c>
      <c r="B73" s="33" t="s">
        <v>1122</v>
      </c>
      <c r="C73" s="33" t="s">
        <v>128</v>
      </c>
      <c r="D73" s="14">
        <v>6000000</v>
      </c>
      <c r="E73" s="15">
        <v>6115.45</v>
      </c>
      <c r="F73" s="16">
        <v>6.1000000000000004E-3</v>
      </c>
      <c r="G73" s="16">
        <v>7.3633762569000005E-2</v>
      </c>
    </row>
    <row r="74" spans="1:7" x14ac:dyDescent="0.25">
      <c r="A74" s="13" t="s">
        <v>1123</v>
      </c>
      <c r="B74" s="33" t="s">
        <v>1124</v>
      </c>
      <c r="C74" s="33" t="s">
        <v>128</v>
      </c>
      <c r="D74" s="14">
        <v>5000000</v>
      </c>
      <c r="E74" s="15">
        <v>5113.82</v>
      </c>
      <c r="F74" s="16">
        <v>5.1000000000000004E-3</v>
      </c>
      <c r="G74" s="16">
        <v>7.3492849025000001E-2</v>
      </c>
    </row>
    <row r="75" spans="1:7" x14ac:dyDescent="0.25">
      <c r="A75" s="13" t="s">
        <v>1125</v>
      </c>
      <c r="B75" s="33" t="s">
        <v>1126</v>
      </c>
      <c r="C75" s="33" t="s">
        <v>128</v>
      </c>
      <c r="D75" s="14">
        <v>5000000</v>
      </c>
      <c r="E75" s="15">
        <v>5084.49</v>
      </c>
      <c r="F75" s="16">
        <v>5.1000000000000004E-3</v>
      </c>
      <c r="G75" s="16">
        <v>7.3478343744000002E-2</v>
      </c>
    </row>
    <row r="76" spans="1:7" x14ac:dyDescent="0.25">
      <c r="A76" s="13" t="s">
        <v>1127</v>
      </c>
      <c r="B76" s="33" t="s">
        <v>1128</v>
      </c>
      <c r="C76" s="33" t="s">
        <v>128</v>
      </c>
      <c r="D76" s="14">
        <v>5000000</v>
      </c>
      <c r="E76" s="15">
        <v>5083.95</v>
      </c>
      <c r="F76" s="16">
        <v>5.1000000000000004E-3</v>
      </c>
      <c r="G76" s="16">
        <v>7.3348836649999999E-2</v>
      </c>
    </row>
    <row r="77" spans="1:7" x14ac:dyDescent="0.25">
      <c r="A77" s="13" t="s">
        <v>1129</v>
      </c>
      <c r="B77" s="33" t="s">
        <v>1130</v>
      </c>
      <c r="C77" s="33" t="s">
        <v>128</v>
      </c>
      <c r="D77" s="14">
        <v>5000000</v>
      </c>
      <c r="E77" s="15">
        <v>5082.54</v>
      </c>
      <c r="F77" s="16">
        <v>5.1000000000000004E-3</v>
      </c>
      <c r="G77" s="16">
        <v>7.3954997123999999E-2</v>
      </c>
    </row>
    <row r="78" spans="1:7" x14ac:dyDescent="0.25">
      <c r="A78" s="13" t="s">
        <v>1131</v>
      </c>
      <c r="B78" s="33" t="s">
        <v>1132</v>
      </c>
      <c r="C78" s="33" t="s">
        <v>128</v>
      </c>
      <c r="D78" s="14">
        <v>4500000</v>
      </c>
      <c r="E78" s="15">
        <v>4607.4799999999996</v>
      </c>
      <c r="F78" s="16">
        <v>4.5999999999999999E-3</v>
      </c>
      <c r="G78" s="16">
        <v>7.3762250624999998E-2</v>
      </c>
    </row>
    <row r="79" spans="1:7" x14ac:dyDescent="0.25">
      <c r="A79" s="13" t="s">
        <v>1133</v>
      </c>
      <c r="B79" s="33" t="s">
        <v>1134</v>
      </c>
      <c r="C79" s="33" t="s">
        <v>128</v>
      </c>
      <c r="D79" s="14">
        <v>3500000</v>
      </c>
      <c r="E79" s="15">
        <v>3572.93</v>
      </c>
      <c r="F79" s="16">
        <v>3.5999999999999999E-3</v>
      </c>
      <c r="G79" s="16">
        <v>7.3359196929999995E-2</v>
      </c>
    </row>
    <row r="80" spans="1:7" x14ac:dyDescent="0.25">
      <c r="A80" s="13" t="s">
        <v>1135</v>
      </c>
      <c r="B80" s="33" t="s">
        <v>1136</v>
      </c>
      <c r="C80" s="33" t="s">
        <v>128</v>
      </c>
      <c r="D80" s="14">
        <v>3000000</v>
      </c>
      <c r="E80" s="15">
        <v>3056.29</v>
      </c>
      <c r="F80" s="16">
        <v>3.0999999999999999E-3</v>
      </c>
      <c r="G80" s="16">
        <v>7.3349872676000002E-2</v>
      </c>
    </row>
    <row r="81" spans="1:7" x14ac:dyDescent="0.25">
      <c r="A81" s="13" t="s">
        <v>1137</v>
      </c>
      <c r="B81" s="33" t="s">
        <v>1138</v>
      </c>
      <c r="C81" s="33" t="s">
        <v>128</v>
      </c>
      <c r="D81" s="14">
        <v>3000000</v>
      </c>
      <c r="E81" s="15">
        <v>3051.2</v>
      </c>
      <c r="F81" s="16">
        <v>3.0000000000000001E-3</v>
      </c>
      <c r="G81" s="16">
        <v>7.3359196929999995E-2</v>
      </c>
    </row>
    <row r="82" spans="1:7" x14ac:dyDescent="0.25">
      <c r="A82" s="13" t="s">
        <v>1139</v>
      </c>
      <c r="B82" s="33" t="s">
        <v>1140</v>
      </c>
      <c r="C82" s="33" t="s">
        <v>128</v>
      </c>
      <c r="D82" s="14">
        <v>2500000</v>
      </c>
      <c r="E82" s="15">
        <v>2542.5500000000002</v>
      </c>
      <c r="F82" s="16">
        <v>2.5000000000000001E-3</v>
      </c>
      <c r="G82" s="16">
        <v>7.3493885120000005E-2</v>
      </c>
    </row>
    <row r="83" spans="1:7" x14ac:dyDescent="0.25">
      <c r="A83" s="13" t="s">
        <v>1141</v>
      </c>
      <c r="B83" s="33" t="s">
        <v>1142</v>
      </c>
      <c r="C83" s="33" t="s">
        <v>128</v>
      </c>
      <c r="D83" s="14">
        <v>2500000</v>
      </c>
      <c r="E83" s="15">
        <v>2531.0500000000002</v>
      </c>
      <c r="F83" s="16">
        <v>2.5000000000000001E-3</v>
      </c>
      <c r="G83" s="16">
        <v>7.3244200625000006E-2</v>
      </c>
    </row>
    <row r="84" spans="1:7" x14ac:dyDescent="0.25">
      <c r="A84" s="13" t="s">
        <v>1143</v>
      </c>
      <c r="B84" s="33" t="s">
        <v>1144</v>
      </c>
      <c r="C84" s="33" t="s">
        <v>128</v>
      </c>
      <c r="D84" s="14">
        <v>2500000</v>
      </c>
      <c r="E84" s="15">
        <v>2528.37</v>
      </c>
      <c r="F84" s="16">
        <v>2.5000000000000001E-3</v>
      </c>
      <c r="G84" s="16">
        <v>7.3244200625000006E-2</v>
      </c>
    </row>
    <row r="85" spans="1:7" x14ac:dyDescent="0.25">
      <c r="A85" s="13" t="s">
        <v>1145</v>
      </c>
      <c r="B85" s="33" t="s">
        <v>1146</v>
      </c>
      <c r="C85" s="33" t="s">
        <v>128</v>
      </c>
      <c r="D85" s="14">
        <v>2000000</v>
      </c>
      <c r="E85" s="15">
        <v>2029.74</v>
      </c>
      <c r="F85" s="16">
        <v>2E-3</v>
      </c>
      <c r="G85" s="16">
        <v>7.3348836649999999E-2</v>
      </c>
    </row>
    <row r="86" spans="1:7" x14ac:dyDescent="0.25">
      <c r="A86" s="13" t="s">
        <v>1147</v>
      </c>
      <c r="B86" s="33" t="s">
        <v>1148</v>
      </c>
      <c r="C86" s="33" t="s">
        <v>128</v>
      </c>
      <c r="D86" s="14">
        <v>1500000</v>
      </c>
      <c r="E86" s="15">
        <v>1522.52</v>
      </c>
      <c r="F86" s="16">
        <v>1.5E-3</v>
      </c>
      <c r="G86" s="16">
        <v>7.3451405624999994E-2</v>
      </c>
    </row>
    <row r="87" spans="1:7" x14ac:dyDescent="0.25">
      <c r="A87" s="13" t="s">
        <v>1149</v>
      </c>
      <c r="B87" s="33" t="s">
        <v>1150</v>
      </c>
      <c r="C87" s="33" t="s">
        <v>128</v>
      </c>
      <c r="D87" s="14">
        <v>1000000</v>
      </c>
      <c r="E87" s="15">
        <v>1018.64</v>
      </c>
      <c r="F87" s="16">
        <v>1E-3</v>
      </c>
      <c r="G87" s="16">
        <v>7.3334332342E-2</v>
      </c>
    </row>
    <row r="88" spans="1:7" x14ac:dyDescent="0.25">
      <c r="A88" s="13" t="s">
        <v>1151</v>
      </c>
      <c r="B88" s="33" t="s">
        <v>1152</v>
      </c>
      <c r="C88" s="33" t="s">
        <v>128</v>
      </c>
      <c r="D88" s="14">
        <v>500000</v>
      </c>
      <c r="E88" s="15">
        <v>507.05</v>
      </c>
      <c r="F88" s="16">
        <v>5.0000000000000001E-4</v>
      </c>
      <c r="G88" s="16">
        <v>7.3255596379999996E-2</v>
      </c>
    </row>
    <row r="89" spans="1:7" x14ac:dyDescent="0.25">
      <c r="A89" s="13" t="s">
        <v>1153</v>
      </c>
      <c r="B89" s="33" t="s">
        <v>1154</v>
      </c>
      <c r="C89" s="33" t="s">
        <v>128</v>
      </c>
      <c r="D89" s="14">
        <v>500000</v>
      </c>
      <c r="E89" s="15">
        <v>506.95</v>
      </c>
      <c r="F89" s="16">
        <v>5.0000000000000001E-4</v>
      </c>
      <c r="G89" s="16">
        <v>7.3390278069999995E-2</v>
      </c>
    </row>
    <row r="90" spans="1:7" x14ac:dyDescent="0.25">
      <c r="A90" s="13" t="s">
        <v>1155</v>
      </c>
      <c r="B90" s="33" t="s">
        <v>1156</v>
      </c>
      <c r="C90" s="33" t="s">
        <v>128</v>
      </c>
      <c r="D90" s="14">
        <v>500000</v>
      </c>
      <c r="E90" s="15">
        <v>506.28</v>
      </c>
      <c r="F90" s="16">
        <v>5.0000000000000001E-4</v>
      </c>
      <c r="G90" s="16">
        <v>7.3323972182E-2</v>
      </c>
    </row>
    <row r="91" spans="1:7" x14ac:dyDescent="0.25">
      <c r="A91" s="13" t="s">
        <v>1157</v>
      </c>
      <c r="B91" s="33" t="s">
        <v>1158</v>
      </c>
      <c r="C91" s="33" t="s">
        <v>128</v>
      </c>
      <c r="D91" s="14">
        <v>500000</v>
      </c>
      <c r="E91" s="15">
        <v>506.18</v>
      </c>
      <c r="F91" s="16">
        <v>5.0000000000000001E-4</v>
      </c>
      <c r="G91" s="16">
        <v>7.3443117040999997E-2</v>
      </c>
    </row>
    <row r="92" spans="1:7" x14ac:dyDescent="0.25">
      <c r="A92" s="13" t="s">
        <v>1159</v>
      </c>
      <c r="B92" s="33" t="s">
        <v>1160</v>
      </c>
      <c r="C92" s="33" t="s">
        <v>128</v>
      </c>
      <c r="D92" s="14">
        <v>500000</v>
      </c>
      <c r="E92" s="15">
        <v>495.7</v>
      </c>
      <c r="F92" s="16">
        <v>5.0000000000000001E-4</v>
      </c>
      <c r="G92" s="16">
        <v>7.3372665369000001E-2</v>
      </c>
    </row>
    <row r="93" spans="1:7" x14ac:dyDescent="0.25">
      <c r="A93" s="17" t="s">
        <v>124</v>
      </c>
      <c r="B93" s="34"/>
      <c r="C93" s="34"/>
      <c r="D93" s="20"/>
      <c r="E93" s="21">
        <v>445889.75</v>
      </c>
      <c r="F93" s="22">
        <v>0.44569999999999999</v>
      </c>
      <c r="G93" s="23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13"/>
      <c r="B95" s="33"/>
      <c r="C95" s="33"/>
      <c r="D95" s="14"/>
      <c r="E95" s="15"/>
      <c r="F95" s="16"/>
      <c r="G95" s="16"/>
    </row>
    <row r="96" spans="1:7" x14ac:dyDescent="0.25">
      <c r="A96" s="17" t="s">
        <v>129</v>
      </c>
      <c r="B96" s="33"/>
      <c r="C96" s="33"/>
      <c r="D96" s="14"/>
      <c r="E96" s="15"/>
      <c r="F96" s="16"/>
      <c r="G96" s="16"/>
    </row>
    <row r="97" spans="1:7" x14ac:dyDescent="0.25">
      <c r="A97" s="17" t="s">
        <v>124</v>
      </c>
      <c r="B97" s="33"/>
      <c r="C97" s="33"/>
      <c r="D97" s="14"/>
      <c r="E97" s="18" t="s">
        <v>121</v>
      </c>
      <c r="F97" s="19" t="s">
        <v>121</v>
      </c>
      <c r="G97" s="16"/>
    </row>
    <row r="98" spans="1:7" x14ac:dyDescent="0.25">
      <c r="A98" s="13"/>
      <c r="B98" s="33"/>
      <c r="C98" s="33"/>
      <c r="D98" s="14"/>
      <c r="E98" s="15"/>
      <c r="F98" s="16"/>
      <c r="G98" s="16"/>
    </row>
    <row r="99" spans="1:7" x14ac:dyDescent="0.25">
      <c r="A99" s="17" t="s">
        <v>130</v>
      </c>
      <c r="B99" s="33"/>
      <c r="C99" s="33"/>
      <c r="D99" s="14"/>
      <c r="E99" s="15"/>
      <c r="F99" s="16"/>
      <c r="G99" s="16"/>
    </row>
    <row r="100" spans="1:7" x14ac:dyDescent="0.25">
      <c r="A100" s="17" t="s">
        <v>124</v>
      </c>
      <c r="B100" s="33"/>
      <c r="C100" s="33"/>
      <c r="D100" s="14"/>
      <c r="E100" s="18" t="s">
        <v>121</v>
      </c>
      <c r="F100" s="19" t="s">
        <v>121</v>
      </c>
      <c r="G100" s="16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24" t="s">
        <v>131</v>
      </c>
      <c r="B102" s="35"/>
      <c r="C102" s="35"/>
      <c r="D102" s="25"/>
      <c r="E102" s="21">
        <v>965725.83</v>
      </c>
      <c r="F102" s="22">
        <v>0.96550000000000002</v>
      </c>
      <c r="G102" s="23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13"/>
      <c r="B104" s="33"/>
      <c r="C104" s="33"/>
      <c r="D104" s="14"/>
      <c r="E104" s="15"/>
      <c r="F104" s="16"/>
      <c r="G104" s="16"/>
    </row>
    <row r="105" spans="1:7" x14ac:dyDescent="0.25">
      <c r="A105" s="17" t="s">
        <v>179</v>
      </c>
      <c r="B105" s="33"/>
      <c r="C105" s="33"/>
      <c r="D105" s="14"/>
      <c r="E105" s="15"/>
      <c r="F105" s="16"/>
      <c r="G105" s="16"/>
    </row>
    <row r="106" spans="1:7" x14ac:dyDescent="0.25">
      <c r="A106" s="13" t="s">
        <v>180</v>
      </c>
      <c r="B106" s="33"/>
      <c r="C106" s="33"/>
      <c r="D106" s="14"/>
      <c r="E106" s="15">
        <v>1296.28</v>
      </c>
      <c r="F106" s="16">
        <v>1.2999999999999999E-3</v>
      </c>
      <c r="G106" s="16">
        <v>6.7234000000000002E-2</v>
      </c>
    </row>
    <row r="107" spans="1:7" x14ac:dyDescent="0.25">
      <c r="A107" s="17" t="s">
        <v>124</v>
      </c>
      <c r="B107" s="34"/>
      <c r="C107" s="34"/>
      <c r="D107" s="20"/>
      <c r="E107" s="21">
        <v>1296.28</v>
      </c>
      <c r="F107" s="22">
        <v>1.2999999999999999E-3</v>
      </c>
      <c r="G107" s="23"/>
    </row>
    <row r="108" spans="1:7" x14ac:dyDescent="0.25">
      <c r="A108" s="13"/>
      <c r="B108" s="33"/>
      <c r="C108" s="33"/>
      <c r="D108" s="14"/>
      <c r="E108" s="15"/>
      <c r="F108" s="16"/>
      <c r="G108" s="16"/>
    </row>
    <row r="109" spans="1:7" x14ac:dyDescent="0.25">
      <c r="A109" s="24" t="s">
        <v>131</v>
      </c>
      <c r="B109" s="35"/>
      <c r="C109" s="35"/>
      <c r="D109" s="25"/>
      <c r="E109" s="21">
        <v>1296.28</v>
      </c>
      <c r="F109" s="22">
        <v>1.2999999999999999E-3</v>
      </c>
      <c r="G109" s="23"/>
    </row>
    <row r="110" spans="1:7" x14ac:dyDescent="0.25">
      <c r="A110" s="13" t="s">
        <v>181</v>
      </c>
      <c r="B110" s="33"/>
      <c r="C110" s="33"/>
      <c r="D110" s="14"/>
      <c r="E110" s="15">
        <v>33461.013564000001</v>
      </c>
      <c r="F110" s="16">
        <v>3.3445000000000003E-2</v>
      </c>
      <c r="G110" s="16"/>
    </row>
    <row r="111" spans="1:7" x14ac:dyDescent="0.25">
      <c r="A111" s="13" t="s">
        <v>182</v>
      </c>
      <c r="B111" s="33"/>
      <c r="C111" s="33"/>
      <c r="D111" s="14"/>
      <c r="E111" s="26">
        <v>-32.423563999999999</v>
      </c>
      <c r="F111" s="27">
        <v>-2.4499999999999999E-4</v>
      </c>
      <c r="G111" s="16">
        <v>6.7234000000000002E-2</v>
      </c>
    </row>
    <row r="112" spans="1:7" x14ac:dyDescent="0.25">
      <c r="A112" s="28" t="s">
        <v>183</v>
      </c>
      <c r="B112" s="36"/>
      <c r="C112" s="36"/>
      <c r="D112" s="29"/>
      <c r="E112" s="30">
        <v>1000450.7</v>
      </c>
      <c r="F112" s="31">
        <v>1</v>
      </c>
      <c r="G112" s="31"/>
    </row>
    <row r="114" spans="1:5" x14ac:dyDescent="0.25">
      <c r="A114" s="1" t="s">
        <v>185</v>
      </c>
    </row>
    <row r="117" spans="1:5" x14ac:dyDescent="0.25">
      <c r="A117" s="1" t="s">
        <v>186</v>
      </c>
    </row>
    <row r="118" spans="1:5" x14ac:dyDescent="0.25">
      <c r="A118" s="53" t="s">
        <v>187</v>
      </c>
      <c r="B118" s="3" t="s">
        <v>121</v>
      </c>
    </row>
    <row r="119" spans="1:5" x14ac:dyDescent="0.25">
      <c r="A119" t="s">
        <v>188</v>
      </c>
    </row>
    <row r="120" spans="1:5" x14ac:dyDescent="0.25">
      <c r="A120" t="s">
        <v>189</v>
      </c>
      <c r="B120" t="s">
        <v>190</v>
      </c>
      <c r="C120" t="s">
        <v>190</v>
      </c>
    </row>
    <row r="121" spans="1:5" x14ac:dyDescent="0.25">
      <c r="B121" s="54">
        <v>45443</v>
      </c>
      <c r="C121" s="54">
        <v>45471</v>
      </c>
    </row>
    <row r="122" spans="1:5" x14ac:dyDescent="0.25">
      <c r="A122" t="s">
        <v>194</v>
      </c>
      <c r="B122">
        <v>12.013299999999999</v>
      </c>
      <c r="C122">
        <v>12.083500000000001</v>
      </c>
      <c r="E122" s="2"/>
    </row>
    <row r="123" spans="1:5" x14ac:dyDescent="0.25">
      <c r="A123" t="s">
        <v>195</v>
      </c>
      <c r="B123">
        <v>12.013999999999999</v>
      </c>
      <c r="C123">
        <v>12.084099999999999</v>
      </c>
      <c r="E123" s="2"/>
    </row>
    <row r="124" spans="1:5" x14ac:dyDescent="0.25">
      <c r="A124" t="s">
        <v>677</v>
      </c>
      <c r="B124">
        <v>11.945499999999999</v>
      </c>
      <c r="C124">
        <v>12.013400000000001</v>
      </c>
      <c r="E124" s="2"/>
    </row>
    <row r="125" spans="1:5" x14ac:dyDescent="0.25">
      <c r="A125" t="s">
        <v>678</v>
      </c>
      <c r="B125">
        <v>11.9467</v>
      </c>
      <c r="C125">
        <v>12.0146</v>
      </c>
      <c r="E125" s="2"/>
    </row>
    <row r="126" spans="1:5" x14ac:dyDescent="0.25">
      <c r="E126" s="2"/>
    </row>
    <row r="127" spans="1:5" x14ac:dyDescent="0.25">
      <c r="A127" t="s">
        <v>205</v>
      </c>
      <c r="B127" s="3" t="s">
        <v>121</v>
      </c>
    </row>
    <row r="128" spans="1:5" x14ac:dyDescent="0.25">
      <c r="A128" t="s">
        <v>206</v>
      </c>
      <c r="B128" s="3" t="s">
        <v>121</v>
      </c>
    </row>
    <row r="129" spans="1:2" ht="30" customHeight="1" x14ac:dyDescent="0.25">
      <c r="A129" s="53" t="s">
        <v>207</v>
      </c>
      <c r="B129" s="3" t="s">
        <v>121</v>
      </c>
    </row>
    <row r="130" spans="1:2" ht="30" customHeight="1" x14ac:dyDescent="0.25">
      <c r="A130" s="53" t="s">
        <v>208</v>
      </c>
      <c r="B130" s="3" t="s">
        <v>121</v>
      </c>
    </row>
    <row r="131" spans="1:2" x14ac:dyDescent="0.25">
      <c r="A131" t="s">
        <v>209</v>
      </c>
      <c r="B131" s="55">
        <f>+B145</f>
        <v>1.6173105814347559</v>
      </c>
    </row>
    <row r="132" spans="1:2" ht="45" customHeight="1" x14ac:dyDescent="0.25">
      <c r="A132" s="53" t="s">
        <v>210</v>
      </c>
      <c r="B132" s="3" t="s">
        <v>121</v>
      </c>
    </row>
    <row r="133" spans="1:2" ht="30" customHeight="1" x14ac:dyDescent="0.25">
      <c r="A133" s="53" t="s">
        <v>211</v>
      </c>
      <c r="B133" s="3" t="s">
        <v>121</v>
      </c>
    </row>
    <row r="134" spans="1:2" ht="30" customHeight="1" x14ac:dyDescent="0.25">
      <c r="A134" s="53" t="s">
        <v>212</v>
      </c>
      <c r="B134" s="3" t="s">
        <v>121</v>
      </c>
    </row>
    <row r="135" spans="1:2" x14ac:dyDescent="0.25">
      <c r="A135" t="s">
        <v>213</v>
      </c>
      <c r="B135" s="3" t="s">
        <v>121</v>
      </c>
    </row>
    <row r="136" spans="1:2" x14ac:dyDescent="0.25">
      <c r="A136" t="s">
        <v>214</v>
      </c>
      <c r="B136" s="3" t="s">
        <v>121</v>
      </c>
    </row>
    <row r="138" spans="1:2" x14ac:dyDescent="0.25">
      <c r="A138" t="s">
        <v>215</v>
      </c>
    </row>
    <row r="139" spans="1:2" ht="60" customHeight="1" x14ac:dyDescent="0.25">
      <c r="A139" s="61" t="s">
        <v>216</v>
      </c>
      <c r="B139" s="62" t="s">
        <v>1161</v>
      </c>
    </row>
    <row r="140" spans="1:2" ht="45" customHeight="1" x14ac:dyDescent="0.25">
      <c r="A140" s="61" t="s">
        <v>218</v>
      </c>
      <c r="B140" s="62" t="s">
        <v>1162</v>
      </c>
    </row>
    <row r="141" spans="1:2" x14ac:dyDescent="0.25">
      <c r="A141" s="61"/>
      <c r="B141" s="61"/>
    </row>
    <row r="142" spans="1:2" x14ac:dyDescent="0.25">
      <c r="A142" s="61" t="s">
        <v>220</v>
      </c>
      <c r="B142" s="63">
        <v>7.5409226380454317</v>
      </c>
    </row>
    <row r="143" spans="1:2" x14ac:dyDescent="0.25">
      <c r="A143" s="61"/>
      <c r="B143" s="61"/>
    </row>
    <row r="144" spans="1:2" x14ac:dyDescent="0.25">
      <c r="A144" s="61" t="s">
        <v>221</v>
      </c>
      <c r="B144" s="64">
        <v>1.5153000000000001</v>
      </c>
    </row>
    <row r="145" spans="1:4" x14ac:dyDescent="0.25">
      <c r="A145" s="61" t="s">
        <v>222</v>
      </c>
      <c r="B145" s="64">
        <v>1.6173105814347559</v>
      </c>
    </row>
    <row r="146" spans="1:4" x14ac:dyDescent="0.25">
      <c r="A146" s="61"/>
      <c r="B146" s="61"/>
    </row>
    <row r="147" spans="1:4" x14ac:dyDescent="0.25">
      <c r="A147" s="61" t="s">
        <v>223</v>
      </c>
      <c r="B147" s="65">
        <v>45473</v>
      </c>
    </row>
    <row r="149" spans="1:4" ht="69.95" customHeight="1" x14ac:dyDescent="0.25">
      <c r="A149" s="81" t="s">
        <v>224</v>
      </c>
      <c r="B149" s="81" t="s">
        <v>225</v>
      </c>
      <c r="C149" s="81" t="s">
        <v>5</v>
      </c>
      <c r="D149" s="81" t="s">
        <v>6</v>
      </c>
    </row>
    <row r="150" spans="1:4" ht="69.95" customHeight="1" x14ac:dyDescent="0.25">
      <c r="A150" s="81" t="s">
        <v>1163</v>
      </c>
      <c r="B150" s="81"/>
      <c r="C150" s="81" t="s">
        <v>45</v>
      </c>
      <c r="D150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85"/>
  <sheetViews>
    <sheetView showGridLines="0" workbookViewId="0">
      <pane ySplit="4" topLeftCell="A28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1164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1165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132</v>
      </c>
      <c r="B9" s="33"/>
      <c r="C9" s="33"/>
      <c r="D9" s="14"/>
      <c r="E9" s="15"/>
      <c r="F9" s="16"/>
      <c r="G9" s="16"/>
    </row>
    <row r="10" spans="1:8" x14ac:dyDescent="0.25">
      <c r="A10" s="13"/>
      <c r="B10" s="33"/>
      <c r="C10" s="33"/>
      <c r="D10" s="14"/>
      <c r="E10" s="15"/>
      <c r="F10" s="16"/>
      <c r="G10" s="16"/>
    </row>
    <row r="11" spans="1:8" x14ac:dyDescent="0.25">
      <c r="A11" s="17" t="s">
        <v>133</v>
      </c>
      <c r="B11" s="33"/>
      <c r="C11" s="33"/>
      <c r="D11" s="14"/>
      <c r="E11" s="15"/>
      <c r="F11" s="16"/>
      <c r="G11" s="16"/>
    </row>
    <row r="12" spans="1:8" x14ac:dyDescent="0.25">
      <c r="A12" s="13" t="s">
        <v>1166</v>
      </c>
      <c r="B12" s="33" t="s">
        <v>1167</v>
      </c>
      <c r="C12" s="33" t="s">
        <v>128</v>
      </c>
      <c r="D12" s="14">
        <v>500000</v>
      </c>
      <c r="E12" s="15">
        <v>498.37</v>
      </c>
      <c r="F12" s="16">
        <v>1.44E-2</v>
      </c>
      <c r="G12" s="16">
        <v>6.6270999999999997E-2</v>
      </c>
    </row>
    <row r="13" spans="1:8" x14ac:dyDescent="0.25">
      <c r="A13" s="17" t="s">
        <v>124</v>
      </c>
      <c r="B13" s="34"/>
      <c r="C13" s="34"/>
      <c r="D13" s="20"/>
      <c r="E13" s="21">
        <v>498.37</v>
      </c>
      <c r="F13" s="22">
        <v>1.44E-2</v>
      </c>
      <c r="G13" s="23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24" t="s">
        <v>131</v>
      </c>
      <c r="B15" s="35"/>
      <c r="C15" s="35"/>
      <c r="D15" s="25"/>
      <c r="E15" s="21">
        <v>498.37</v>
      </c>
      <c r="F15" s="22">
        <v>1.44E-2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17" t="s">
        <v>179</v>
      </c>
      <c r="B18" s="33"/>
      <c r="C18" s="33"/>
      <c r="D18" s="14"/>
      <c r="E18" s="15"/>
      <c r="F18" s="16"/>
      <c r="G18" s="16"/>
    </row>
    <row r="19" spans="1:7" x14ac:dyDescent="0.25">
      <c r="A19" s="13" t="s">
        <v>180</v>
      </c>
      <c r="B19" s="33"/>
      <c r="C19" s="33"/>
      <c r="D19" s="14"/>
      <c r="E19" s="15">
        <v>33990.22</v>
      </c>
      <c r="F19" s="16">
        <v>0.9839</v>
      </c>
      <c r="G19" s="16">
        <v>6.7234000000000002E-2</v>
      </c>
    </row>
    <row r="20" spans="1:7" x14ac:dyDescent="0.25">
      <c r="A20" s="17" t="s">
        <v>124</v>
      </c>
      <c r="B20" s="34"/>
      <c r="C20" s="34"/>
      <c r="D20" s="20"/>
      <c r="E20" s="21">
        <v>33990.22</v>
      </c>
      <c r="F20" s="22">
        <v>0.9839</v>
      </c>
      <c r="G20" s="23"/>
    </row>
    <row r="21" spans="1:7" x14ac:dyDescent="0.25">
      <c r="A21" s="13"/>
      <c r="B21" s="33"/>
      <c r="C21" s="33"/>
      <c r="D21" s="14"/>
      <c r="E21" s="15"/>
      <c r="F21" s="16"/>
      <c r="G21" s="16"/>
    </row>
    <row r="22" spans="1:7" x14ac:dyDescent="0.25">
      <c r="A22" s="24" t="s">
        <v>131</v>
      </c>
      <c r="B22" s="35"/>
      <c r="C22" s="35"/>
      <c r="D22" s="25"/>
      <c r="E22" s="21">
        <v>33990.22</v>
      </c>
      <c r="F22" s="22">
        <v>0.9839</v>
      </c>
      <c r="G22" s="23"/>
    </row>
    <row r="23" spans="1:7" x14ac:dyDescent="0.25">
      <c r="A23" s="13" t="s">
        <v>181</v>
      </c>
      <c r="B23" s="33"/>
      <c r="C23" s="33"/>
      <c r="D23" s="14"/>
      <c r="E23" s="15">
        <v>18.783273099999999</v>
      </c>
      <c r="F23" s="16">
        <v>5.4299999999999997E-4</v>
      </c>
      <c r="G23" s="16"/>
    </row>
    <row r="24" spans="1:7" x14ac:dyDescent="0.25">
      <c r="A24" s="13" t="s">
        <v>182</v>
      </c>
      <c r="B24" s="33"/>
      <c r="C24" s="33"/>
      <c r="D24" s="14"/>
      <c r="E24" s="15">
        <v>39.696726900000002</v>
      </c>
      <c r="F24" s="16">
        <v>1.157E-3</v>
      </c>
      <c r="G24" s="16">
        <v>6.7234000000000002E-2</v>
      </c>
    </row>
    <row r="25" spans="1:7" x14ac:dyDescent="0.25">
      <c r="A25" s="28" t="s">
        <v>183</v>
      </c>
      <c r="B25" s="36"/>
      <c r="C25" s="36"/>
      <c r="D25" s="29"/>
      <c r="E25" s="30">
        <v>34547.07</v>
      </c>
      <c r="F25" s="31">
        <v>1</v>
      </c>
      <c r="G25" s="31"/>
    </row>
    <row r="30" spans="1:7" x14ac:dyDescent="0.25">
      <c r="A30" s="1" t="s">
        <v>186</v>
      </c>
    </row>
    <row r="31" spans="1:7" x14ac:dyDescent="0.25">
      <c r="A31" s="53" t="s">
        <v>187</v>
      </c>
      <c r="B31" s="3" t="s">
        <v>121</v>
      </c>
    </row>
    <row r="32" spans="1:7" x14ac:dyDescent="0.25">
      <c r="A32" t="s">
        <v>188</v>
      </c>
    </row>
    <row r="33" spans="1:5" x14ac:dyDescent="0.25">
      <c r="A33" t="s">
        <v>312</v>
      </c>
      <c r="B33" t="s">
        <v>190</v>
      </c>
      <c r="C33" t="s">
        <v>190</v>
      </c>
    </row>
    <row r="34" spans="1:5" x14ac:dyDescent="0.25">
      <c r="B34" s="54">
        <v>45443</v>
      </c>
      <c r="C34" s="54">
        <v>45473</v>
      </c>
    </row>
    <row r="35" spans="1:5" x14ac:dyDescent="0.25">
      <c r="A35" t="s">
        <v>191</v>
      </c>
      <c r="B35">
        <v>1253.9601</v>
      </c>
      <c r="C35">
        <v>1260.595</v>
      </c>
      <c r="E35" s="2"/>
    </row>
    <row r="36" spans="1:5" x14ac:dyDescent="0.25">
      <c r="A36" t="s">
        <v>1168</v>
      </c>
      <c r="B36">
        <v>1000.0428000000001</v>
      </c>
      <c r="C36">
        <v>1000.0457</v>
      </c>
      <c r="E36" s="2"/>
    </row>
    <row r="37" spans="1:5" x14ac:dyDescent="0.25">
      <c r="A37" t="s">
        <v>673</v>
      </c>
      <c r="B37" t="s">
        <v>193</v>
      </c>
      <c r="C37" t="s">
        <v>193</v>
      </c>
      <c r="E37" s="2"/>
    </row>
    <row r="38" spans="1:5" x14ac:dyDescent="0.25">
      <c r="A38" t="s">
        <v>194</v>
      </c>
      <c r="B38">
        <v>1253.5241000000001</v>
      </c>
      <c r="C38">
        <v>1260.1569999999999</v>
      </c>
      <c r="E38" s="2"/>
    </row>
    <row r="39" spans="1:5" x14ac:dyDescent="0.25">
      <c r="A39" t="s">
        <v>674</v>
      </c>
      <c r="B39">
        <v>1058.6107</v>
      </c>
      <c r="C39">
        <v>1058.4566</v>
      </c>
      <c r="E39" s="2"/>
    </row>
    <row r="40" spans="1:5" x14ac:dyDescent="0.25">
      <c r="A40" t="s">
        <v>675</v>
      </c>
      <c r="B40" t="s">
        <v>193</v>
      </c>
      <c r="C40" t="s">
        <v>193</v>
      </c>
      <c r="E40" s="2"/>
    </row>
    <row r="41" spans="1:5" x14ac:dyDescent="0.25">
      <c r="A41" t="s">
        <v>1169</v>
      </c>
      <c r="B41">
        <v>1250.075</v>
      </c>
      <c r="C41">
        <v>1256.6378999999999</v>
      </c>
      <c r="E41" s="2"/>
    </row>
    <row r="42" spans="1:5" x14ac:dyDescent="0.25">
      <c r="A42" t="s">
        <v>1170</v>
      </c>
      <c r="B42">
        <v>1008.2237</v>
      </c>
      <c r="C42">
        <v>1008.2331</v>
      </c>
      <c r="E42" s="2"/>
    </row>
    <row r="43" spans="1:5" x14ac:dyDescent="0.25">
      <c r="A43" t="s">
        <v>676</v>
      </c>
      <c r="B43">
        <v>1095.5977</v>
      </c>
      <c r="C43">
        <v>1095.4380000000001</v>
      </c>
      <c r="E43" s="2"/>
    </row>
    <row r="44" spans="1:5" x14ac:dyDescent="0.25">
      <c r="A44" t="s">
        <v>677</v>
      </c>
      <c r="B44">
        <v>1250.0737999999999</v>
      </c>
      <c r="C44">
        <v>1256.6369</v>
      </c>
      <c r="E44" s="2"/>
    </row>
    <row r="45" spans="1:5" x14ac:dyDescent="0.25">
      <c r="A45" t="s">
        <v>679</v>
      </c>
      <c r="B45">
        <v>1005.4536000000001</v>
      </c>
      <c r="C45">
        <v>1005.3083</v>
      </c>
      <c r="E45" s="2"/>
    </row>
    <row r="46" spans="1:5" x14ac:dyDescent="0.25">
      <c r="A46" t="s">
        <v>680</v>
      </c>
      <c r="B46">
        <v>1016.9296000000001</v>
      </c>
      <c r="C46">
        <v>1017.3167999999999</v>
      </c>
      <c r="E46" s="2"/>
    </row>
    <row r="47" spans="1:5" x14ac:dyDescent="0.25">
      <c r="A47" t="s">
        <v>1171</v>
      </c>
      <c r="B47">
        <v>1146.9069999999999</v>
      </c>
      <c r="C47">
        <v>1152.9757999999999</v>
      </c>
      <c r="E47" s="2"/>
    </row>
    <row r="48" spans="1:5" x14ac:dyDescent="0.25">
      <c r="A48" t="s">
        <v>1172</v>
      </c>
      <c r="B48">
        <v>1000</v>
      </c>
      <c r="C48">
        <v>1000</v>
      </c>
      <c r="E48" s="2"/>
    </row>
    <row r="49" spans="1:5" x14ac:dyDescent="0.25">
      <c r="A49" t="s">
        <v>1173</v>
      </c>
      <c r="B49">
        <v>1146.9055000000001</v>
      </c>
      <c r="C49">
        <v>1152.9743000000001</v>
      </c>
      <c r="E49" s="2"/>
    </row>
    <row r="50" spans="1:5" x14ac:dyDescent="0.25">
      <c r="A50" t="s">
        <v>1174</v>
      </c>
      <c r="B50">
        <v>1000</v>
      </c>
      <c r="C50">
        <v>1000</v>
      </c>
      <c r="E50" s="2"/>
    </row>
    <row r="51" spans="1:5" x14ac:dyDescent="0.25">
      <c r="A51" t="s">
        <v>204</v>
      </c>
      <c r="E51" s="2"/>
    </row>
    <row r="53" spans="1:5" x14ac:dyDescent="0.25">
      <c r="A53" t="s">
        <v>681</v>
      </c>
    </row>
    <row r="55" spans="1:5" x14ac:dyDescent="0.25">
      <c r="A55" s="56" t="s">
        <v>682</v>
      </c>
      <c r="B55" s="56" t="s">
        <v>683</v>
      </c>
      <c r="C55" s="56" t="s">
        <v>684</v>
      </c>
      <c r="D55" s="56" t="s">
        <v>685</v>
      </c>
    </row>
    <row r="56" spans="1:5" x14ac:dyDescent="0.25">
      <c r="A56" s="56" t="s">
        <v>1175</v>
      </c>
      <c r="B56" s="56"/>
      <c r="C56" s="56">
        <v>5.2756531999999998</v>
      </c>
      <c r="D56" s="56">
        <v>5.2756531999999998</v>
      </c>
    </row>
    <row r="57" spans="1:5" x14ac:dyDescent="0.25">
      <c r="A57" s="56" t="s">
        <v>1176</v>
      </c>
      <c r="B57" s="56"/>
      <c r="C57" s="56">
        <v>5.7503145</v>
      </c>
      <c r="D57" s="56">
        <v>5.7503145</v>
      </c>
    </row>
    <row r="58" spans="1:5" x14ac:dyDescent="0.25">
      <c r="A58" s="56" t="s">
        <v>1177</v>
      </c>
      <c r="B58" s="56"/>
      <c r="C58" s="56">
        <v>5.2654176000000001</v>
      </c>
      <c r="D58" s="56">
        <v>5.2654176000000001</v>
      </c>
    </row>
    <row r="59" spans="1:5" x14ac:dyDescent="0.25">
      <c r="A59" s="56" t="s">
        <v>1178</v>
      </c>
      <c r="B59" s="56"/>
      <c r="C59" s="56">
        <v>5.9483724999999996</v>
      </c>
      <c r="D59" s="56">
        <v>5.9483724999999996</v>
      </c>
    </row>
    <row r="60" spans="1:5" x14ac:dyDescent="0.25">
      <c r="A60" s="56" t="s">
        <v>1179</v>
      </c>
      <c r="B60" s="56"/>
      <c r="C60" s="56">
        <v>5.4175199999999997</v>
      </c>
      <c r="D60" s="56">
        <v>5.4175199999999997</v>
      </c>
    </row>
    <row r="61" spans="1:5" x14ac:dyDescent="0.25">
      <c r="A61" s="56" t="s">
        <v>1180</v>
      </c>
      <c r="B61" s="56"/>
      <c r="C61" s="56">
        <v>4.9467882999999997</v>
      </c>
      <c r="D61" s="56">
        <v>4.9467882999999997</v>
      </c>
    </row>
    <row r="63" spans="1:5" x14ac:dyDescent="0.25">
      <c r="A63" t="s">
        <v>206</v>
      </c>
      <c r="B63" s="3" t="s">
        <v>121</v>
      </c>
    </row>
    <row r="64" spans="1:5" ht="30" customHeight="1" x14ac:dyDescent="0.25">
      <c r="A64" s="53" t="s">
        <v>207</v>
      </c>
      <c r="B64" s="3" t="s">
        <v>121</v>
      </c>
    </row>
    <row r="65" spans="1:2" ht="30" customHeight="1" x14ac:dyDescent="0.25">
      <c r="A65" s="53" t="s">
        <v>208</v>
      </c>
      <c r="B65" s="3" t="s">
        <v>121</v>
      </c>
    </row>
    <row r="66" spans="1:2" x14ac:dyDescent="0.25">
      <c r="A66" t="s">
        <v>209</v>
      </c>
      <c r="B66" s="55">
        <f>+B80</f>
        <v>7.1456116372967528E-4</v>
      </c>
    </row>
    <row r="67" spans="1:2" ht="45" customHeight="1" x14ac:dyDescent="0.25">
      <c r="A67" s="53" t="s">
        <v>210</v>
      </c>
      <c r="B67" s="3" t="s">
        <v>121</v>
      </c>
    </row>
    <row r="68" spans="1:2" ht="30" customHeight="1" x14ac:dyDescent="0.25">
      <c r="A68" s="53" t="s">
        <v>211</v>
      </c>
      <c r="B68" s="3" t="s">
        <v>121</v>
      </c>
    </row>
    <row r="69" spans="1:2" ht="30" customHeight="1" x14ac:dyDescent="0.25">
      <c r="A69" s="53" t="s">
        <v>212</v>
      </c>
      <c r="B69" s="3" t="s">
        <v>121</v>
      </c>
    </row>
    <row r="70" spans="1:2" x14ac:dyDescent="0.25">
      <c r="A70" t="s">
        <v>213</v>
      </c>
      <c r="B70" s="3" t="s">
        <v>121</v>
      </c>
    </row>
    <row r="71" spans="1:2" x14ac:dyDescent="0.25">
      <c r="A71" t="s">
        <v>214</v>
      </c>
      <c r="B71" s="3" t="s">
        <v>121</v>
      </c>
    </row>
    <row r="73" spans="1:2" x14ac:dyDescent="0.25">
      <c r="A73" t="s">
        <v>215</v>
      </c>
    </row>
    <row r="74" spans="1:2" ht="45" customHeight="1" x14ac:dyDescent="0.25">
      <c r="A74" s="61" t="s">
        <v>216</v>
      </c>
      <c r="B74" s="62" t="s">
        <v>1181</v>
      </c>
    </row>
    <row r="75" spans="1:2" x14ac:dyDescent="0.25">
      <c r="A75" s="61" t="s">
        <v>218</v>
      </c>
      <c r="B75" s="62" t="s">
        <v>1182</v>
      </c>
    </row>
    <row r="76" spans="1:2" x14ac:dyDescent="0.25">
      <c r="A76" s="61"/>
      <c r="B76" s="61"/>
    </row>
    <row r="77" spans="1:2" x14ac:dyDescent="0.25">
      <c r="A77" s="61" t="s">
        <v>220</v>
      </c>
      <c r="B77" s="63">
        <v>6.7186598369162933</v>
      </c>
    </row>
    <row r="78" spans="1:2" x14ac:dyDescent="0.25">
      <c r="A78" s="61"/>
      <c r="B78" s="61"/>
    </row>
    <row r="79" spans="1:2" x14ac:dyDescent="0.25">
      <c r="A79" s="61" t="s">
        <v>221</v>
      </c>
      <c r="B79" s="64">
        <v>3.3999999999999998E-3</v>
      </c>
    </row>
    <row r="80" spans="1:2" x14ac:dyDescent="0.25">
      <c r="A80" s="61" t="s">
        <v>222</v>
      </c>
      <c r="B80" s="49">
        <v>7.1456116372967528E-4</v>
      </c>
    </row>
    <row r="81" spans="1:4" x14ac:dyDescent="0.25">
      <c r="A81" s="61"/>
      <c r="B81" s="61"/>
    </row>
    <row r="82" spans="1:4" x14ac:dyDescent="0.25">
      <c r="A82" s="61" t="s">
        <v>223</v>
      </c>
      <c r="B82" s="65">
        <v>45473</v>
      </c>
    </row>
    <row r="84" spans="1:4" ht="69.95" customHeight="1" x14ac:dyDescent="0.25">
      <c r="A84" s="81" t="s">
        <v>224</v>
      </c>
      <c r="B84" s="81" t="s">
        <v>225</v>
      </c>
      <c r="C84" s="81" t="s">
        <v>5</v>
      </c>
      <c r="D84" s="81" t="s">
        <v>6</v>
      </c>
    </row>
    <row r="85" spans="1:4" ht="69.95" customHeight="1" x14ac:dyDescent="0.25">
      <c r="A85" s="81" t="s">
        <v>1183</v>
      </c>
      <c r="B85" s="81"/>
      <c r="C85" s="81" t="s">
        <v>47</v>
      </c>
      <c r="D8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8"/>
  <sheetViews>
    <sheetView showGridLines="0" workbookViewId="0">
      <pane ySplit="4" topLeftCell="A48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1184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1185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1187</v>
      </c>
      <c r="B8" s="33" t="s">
        <v>1188</v>
      </c>
      <c r="C8" s="33" t="s">
        <v>1189</v>
      </c>
      <c r="D8" s="14">
        <v>26034</v>
      </c>
      <c r="E8" s="15">
        <v>375.94</v>
      </c>
      <c r="F8" s="16">
        <v>4.6800000000000001E-2</v>
      </c>
      <c r="G8" s="16"/>
    </row>
    <row r="9" spans="1:8" x14ac:dyDescent="0.25">
      <c r="A9" s="13" t="s">
        <v>1190</v>
      </c>
      <c r="B9" s="33" t="s">
        <v>1191</v>
      </c>
      <c r="C9" s="33" t="s">
        <v>1192</v>
      </c>
      <c r="D9" s="14">
        <v>24102</v>
      </c>
      <c r="E9" s="15">
        <v>366.56</v>
      </c>
      <c r="F9" s="16">
        <v>4.5600000000000002E-2</v>
      </c>
      <c r="G9" s="16"/>
    </row>
    <row r="10" spans="1:8" x14ac:dyDescent="0.25">
      <c r="A10" s="13" t="s">
        <v>1193</v>
      </c>
      <c r="B10" s="33" t="s">
        <v>1194</v>
      </c>
      <c r="C10" s="33" t="s">
        <v>1195</v>
      </c>
      <c r="D10" s="14">
        <v>29767</v>
      </c>
      <c r="E10" s="15">
        <v>357.08</v>
      </c>
      <c r="F10" s="16">
        <v>4.4499999999999998E-2</v>
      </c>
      <c r="G10" s="16"/>
    </row>
    <row r="11" spans="1:8" x14ac:dyDescent="0.25">
      <c r="A11" s="13" t="s">
        <v>1196</v>
      </c>
      <c r="B11" s="33" t="s">
        <v>1197</v>
      </c>
      <c r="C11" s="33" t="s">
        <v>1198</v>
      </c>
      <c r="D11" s="14">
        <v>10362</v>
      </c>
      <c r="E11" s="15">
        <v>324.41000000000003</v>
      </c>
      <c r="F11" s="16">
        <v>4.0399999999999998E-2</v>
      </c>
      <c r="G11" s="16"/>
    </row>
    <row r="12" spans="1:8" x14ac:dyDescent="0.25">
      <c r="A12" s="13" t="s">
        <v>1199</v>
      </c>
      <c r="B12" s="33" t="s">
        <v>1200</v>
      </c>
      <c r="C12" s="33" t="s">
        <v>1201</v>
      </c>
      <c r="D12" s="14">
        <v>3256</v>
      </c>
      <c r="E12" s="15">
        <v>309.37</v>
      </c>
      <c r="F12" s="16">
        <v>3.85E-2</v>
      </c>
      <c r="G12" s="16"/>
    </row>
    <row r="13" spans="1:8" x14ac:dyDescent="0.25">
      <c r="A13" s="13" t="s">
        <v>1202</v>
      </c>
      <c r="B13" s="33" t="s">
        <v>1203</v>
      </c>
      <c r="C13" s="33" t="s">
        <v>1204</v>
      </c>
      <c r="D13" s="14">
        <v>5435</v>
      </c>
      <c r="E13" s="15">
        <v>297.60000000000002</v>
      </c>
      <c r="F13" s="16">
        <v>3.7100000000000001E-2</v>
      </c>
      <c r="G13" s="16"/>
    </row>
    <row r="14" spans="1:8" x14ac:dyDescent="0.25">
      <c r="A14" s="13" t="s">
        <v>1205</v>
      </c>
      <c r="B14" s="33" t="s">
        <v>1206</v>
      </c>
      <c r="C14" s="33" t="s">
        <v>1207</v>
      </c>
      <c r="D14" s="14">
        <v>2535</v>
      </c>
      <c r="E14" s="15">
        <v>295.77999999999997</v>
      </c>
      <c r="F14" s="16">
        <v>3.6799999999999999E-2</v>
      </c>
      <c r="G14" s="16"/>
    </row>
    <row r="15" spans="1:8" x14ac:dyDescent="0.25">
      <c r="A15" s="13" t="s">
        <v>1208</v>
      </c>
      <c r="B15" s="33" t="s">
        <v>1209</v>
      </c>
      <c r="C15" s="33" t="s">
        <v>1210</v>
      </c>
      <c r="D15" s="14">
        <v>68966</v>
      </c>
      <c r="E15" s="15">
        <v>293.04000000000002</v>
      </c>
      <c r="F15" s="16">
        <v>3.6499999999999998E-2</v>
      </c>
      <c r="G15" s="16"/>
    </row>
    <row r="16" spans="1:8" x14ac:dyDescent="0.25">
      <c r="A16" s="13" t="s">
        <v>1211</v>
      </c>
      <c r="B16" s="33" t="s">
        <v>1212</v>
      </c>
      <c r="C16" s="33" t="s">
        <v>1201</v>
      </c>
      <c r="D16" s="14">
        <v>2372</v>
      </c>
      <c r="E16" s="15">
        <v>285.44</v>
      </c>
      <c r="F16" s="16">
        <v>3.5499999999999997E-2</v>
      </c>
      <c r="G16" s="16"/>
    </row>
    <row r="17" spans="1:7" x14ac:dyDescent="0.25">
      <c r="A17" s="13" t="s">
        <v>1213</v>
      </c>
      <c r="B17" s="33" t="s">
        <v>1214</v>
      </c>
      <c r="C17" s="33" t="s">
        <v>1192</v>
      </c>
      <c r="D17" s="14">
        <v>4411</v>
      </c>
      <c r="E17" s="15">
        <v>282.41000000000003</v>
      </c>
      <c r="F17" s="16">
        <v>3.5200000000000002E-2</v>
      </c>
      <c r="G17" s="16"/>
    </row>
    <row r="18" spans="1:7" x14ac:dyDescent="0.25">
      <c r="A18" s="13" t="s">
        <v>1215</v>
      </c>
      <c r="B18" s="33" t="s">
        <v>1216</v>
      </c>
      <c r="C18" s="33" t="s">
        <v>1204</v>
      </c>
      <c r="D18" s="14">
        <v>10984</v>
      </c>
      <c r="E18" s="15">
        <v>280.27</v>
      </c>
      <c r="F18" s="16">
        <v>3.49E-2</v>
      </c>
      <c r="G18" s="16"/>
    </row>
    <row r="19" spans="1:7" x14ac:dyDescent="0.25">
      <c r="A19" s="13" t="s">
        <v>1217</v>
      </c>
      <c r="B19" s="33" t="s">
        <v>1218</v>
      </c>
      <c r="C19" s="33" t="s">
        <v>1219</v>
      </c>
      <c r="D19" s="14">
        <v>72919</v>
      </c>
      <c r="E19" s="15">
        <v>275.89</v>
      </c>
      <c r="F19" s="16">
        <v>3.44E-2</v>
      </c>
      <c r="G19" s="16"/>
    </row>
    <row r="20" spans="1:7" x14ac:dyDescent="0.25">
      <c r="A20" s="13" t="s">
        <v>1220</v>
      </c>
      <c r="B20" s="33" t="s">
        <v>1221</v>
      </c>
      <c r="C20" s="33" t="s">
        <v>1192</v>
      </c>
      <c r="D20" s="14">
        <v>16848</v>
      </c>
      <c r="E20" s="15">
        <v>273.17</v>
      </c>
      <c r="F20" s="16">
        <v>3.4000000000000002E-2</v>
      </c>
      <c r="G20" s="16"/>
    </row>
    <row r="21" spans="1:7" x14ac:dyDescent="0.25">
      <c r="A21" s="13" t="s">
        <v>1222</v>
      </c>
      <c r="B21" s="33" t="s">
        <v>1223</v>
      </c>
      <c r="C21" s="33" t="s">
        <v>1224</v>
      </c>
      <c r="D21" s="14">
        <v>3497</v>
      </c>
      <c r="E21" s="15">
        <v>269.43</v>
      </c>
      <c r="F21" s="16">
        <v>3.3599999999999998E-2</v>
      </c>
      <c r="G21" s="16"/>
    </row>
    <row r="22" spans="1:7" x14ac:dyDescent="0.25">
      <c r="A22" s="13" t="s">
        <v>1225</v>
      </c>
      <c r="B22" s="33" t="s">
        <v>1226</v>
      </c>
      <c r="C22" s="33" t="s">
        <v>1227</v>
      </c>
      <c r="D22" s="14">
        <v>7580</v>
      </c>
      <c r="E22" s="15">
        <v>268.97000000000003</v>
      </c>
      <c r="F22" s="16">
        <v>3.3500000000000002E-2</v>
      </c>
      <c r="G22" s="16"/>
    </row>
    <row r="23" spans="1:7" x14ac:dyDescent="0.25">
      <c r="A23" s="13" t="s">
        <v>1228</v>
      </c>
      <c r="B23" s="33" t="s">
        <v>1229</v>
      </c>
      <c r="C23" s="33" t="s">
        <v>1230</v>
      </c>
      <c r="D23" s="14">
        <v>9294</v>
      </c>
      <c r="E23" s="15">
        <v>264.24</v>
      </c>
      <c r="F23" s="16">
        <v>3.2899999999999999E-2</v>
      </c>
      <c r="G23" s="16"/>
    </row>
    <row r="24" spans="1:7" x14ac:dyDescent="0.25">
      <c r="A24" s="13" t="s">
        <v>1231</v>
      </c>
      <c r="B24" s="33" t="s">
        <v>1232</v>
      </c>
      <c r="C24" s="33" t="s">
        <v>1233</v>
      </c>
      <c r="D24" s="14">
        <v>6649</v>
      </c>
      <c r="E24" s="15">
        <v>263.76</v>
      </c>
      <c r="F24" s="16">
        <v>3.2800000000000003E-2</v>
      </c>
      <c r="G24" s="16"/>
    </row>
    <row r="25" spans="1:7" x14ac:dyDescent="0.25">
      <c r="A25" s="13" t="s">
        <v>1234</v>
      </c>
      <c r="B25" s="33" t="s">
        <v>1235</v>
      </c>
      <c r="C25" s="33" t="s">
        <v>1207</v>
      </c>
      <c r="D25" s="14">
        <v>9795</v>
      </c>
      <c r="E25" s="15">
        <v>261.57</v>
      </c>
      <c r="F25" s="16">
        <v>3.2599999999999997E-2</v>
      </c>
      <c r="G25" s="16"/>
    </row>
    <row r="26" spans="1:7" x14ac:dyDescent="0.25">
      <c r="A26" s="13" t="s">
        <v>1236</v>
      </c>
      <c r="B26" s="33" t="s">
        <v>1237</v>
      </c>
      <c r="C26" s="33" t="s">
        <v>1238</v>
      </c>
      <c r="D26" s="14">
        <v>7490</v>
      </c>
      <c r="E26" s="15">
        <v>254.97</v>
      </c>
      <c r="F26" s="16">
        <v>3.1800000000000002E-2</v>
      </c>
      <c r="G26" s="16"/>
    </row>
    <row r="27" spans="1:7" x14ac:dyDescent="0.25">
      <c r="A27" s="13" t="s">
        <v>1239</v>
      </c>
      <c r="B27" s="33" t="s">
        <v>1240</v>
      </c>
      <c r="C27" s="33" t="s">
        <v>1201</v>
      </c>
      <c r="D27" s="14">
        <v>25662</v>
      </c>
      <c r="E27" s="15">
        <v>253.99</v>
      </c>
      <c r="F27" s="16">
        <v>3.1600000000000003E-2</v>
      </c>
      <c r="G27" s="16"/>
    </row>
    <row r="28" spans="1:7" x14ac:dyDescent="0.25">
      <c r="A28" s="13" t="s">
        <v>1241</v>
      </c>
      <c r="B28" s="33" t="s">
        <v>1242</v>
      </c>
      <c r="C28" s="33" t="s">
        <v>1195</v>
      </c>
      <c r="D28" s="14">
        <v>29255</v>
      </c>
      <c r="E28" s="15">
        <v>248.36</v>
      </c>
      <c r="F28" s="16">
        <v>3.09E-2</v>
      </c>
      <c r="G28" s="16"/>
    </row>
    <row r="29" spans="1:7" x14ac:dyDescent="0.25">
      <c r="A29" s="13" t="s">
        <v>1243</v>
      </c>
      <c r="B29" s="33" t="s">
        <v>1244</v>
      </c>
      <c r="C29" s="33" t="s">
        <v>1201</v>
      </c>
      <c r="D29" s="14">
        <v>10322</v>
      </c>
      <c r="E29" s="15">
        <v>244.1</v>
      </c>
      <c r="F29" s="16">
        <v>3.04E-2</v>
      </c>
      <c r="G29" s="16"/>
    </row>
    <row r="30" spans="1:7" x14ac:dyDescent="0.25">
      <c r="A30" s="13" t="s">
        <v>1245</v>
      </c>
      <c r="B30" s="33" t="s">
        <v>1246</v>
      </c>
      <c r="C30" s="33" t="s">
        <v>1195</v>
      </c>
      <c r="D30" s="14">
        <v>18522</v>
      </c>
      <c r="E30" s="15">
        <v>234.35</v>
      </c>
      <c r="F30" s="16">
        <v>2.92E-2</v>
      </c>
      <c r="G30" s="16"/>
    </row>
    <row r="31" spans="1:7" x14ac:dyDescent="0.25">
      <c r="A31" s="13" t="s">
        <v>1247</v>
      </c>
      <c r="B31" s="33" t="s">
        <v>1248</v>
      </c>
      <c r="C31" s="33" t="s">
        <v>1249</v>
      </c>
      <c r="D31" s="14">
        <v>12736</v>
      </c>
      <c r="E31" s="15">
        <v>227.92</v>
      </c>
      <c r="F31" s="16">
        <v>2.8400000000000002E-2</v>
      </c>
      <c r="G31" s="16"/>
    </row>
    <row r="32" spans="1:7" x14ac:dyDescent="0.25">
      <c r="A32" s="13" t="s">
        <v>1250</v>
      </c>
      <c r="B32" s="33" t="s">
        <v>1251</v>
      </c>
      <c r="C32" s="33" t="s">
        <v>1252</v>
      </c>
      <c r="D32" s="14">
        <v>20191</v>
      </c>
      <c r="E32" s="15">
        <v>221.59</v>
      </c>
      <c r="F32" s="16">
        <v>2.76E-2</v>
      </c>
      <c r="G32" s="16"/>
    </row>
    <row r="33" spans="1:7" x14ac:dyDescent="0.25">
      <c r="A33" s="13" t="s">
        <v>1253</v>
      </c>
      <c r="B33" s="33" t="s">
        <v>1254</v>
      </c>
      <c r="C33" s="33" t="s">
        <v>1255</v>
      </c>
      <c r="D33" s="14">
        <v>597</v>
      </c>
      <c r="E33" s="15">
        <v>203.48</v>
      </c>
      <c r="F33" s="16">
        <v>2.53E-2</v>
      </c>
      <c r="G33" s="16"/>
    </row>
    <row r="34" spans="1:7" x14ac:dyDescent="0.25">
      <c r="A34" s="13" t="s">
        <v>1256</v>
      </c>
      <c r="B34" s="33" t="s">
        <v>1257</v>
      </c>
      <c r="C34" s="33" t="s">
        <v>1258</v>
      </c>
      <c r="D34" s="14">
        <v>73960</v>
      </c>
      <c r="E34" s="15">
        <v>202.8</v>
      </c>
      <c r="F34" s="16">
        <v>2.53E-2</v>
      </c>
      <c r="G34" s="16"/>
    </row>
    <row r="35" spans="1:7" x14ac:dyDescent="0.25">
      <c r="A35" s="13" t="s">
        <v>1259</v>
      </c>
      <c r="B35" s="33" t="s">
        <v>1260</v>
      </c>
      <c r="C35" s="33" t="s">
        <v>1192</v>
      </c>
      <c r="D35" s="14">
        <v>17540</v>
      </c>
      <c r="E35" s="15">
        <v>188.37</v>
      </c>
      <c r="F35" s="16">
        <v>2.35E-2</v>
      </c>
      <c r="G35" s="16"/>
    </row>
    <row r="36" spans="1:7" x14ac:dyDescent="0.25">
      <c r="A36" s="13" t="s">
        <v>1261</v>
      </c>
      <c r="B36" s="33" t="s">
        <v>1262</v>
      </c>
      <c r="C36" s="33" t="s">
        <v>1255</v>
      </c>
      <c r="D36" s="14">
        <v>142</v>
      </c>
      <c r="E36" s="15">
        <v>183.83</v>
      </c>
      <c r="F36" s="16">
        <v>2.29E-2</v>
      </c>
      <c r="G36" s="16"/>
    </row>
    <row r="37" spans="1:7" x14ac:dyDescent="0.25">
      <c r="A37" s="13" t="s">
        <v>1263</v>
      </c>
      <c r="B37" s="33" t="s">
        <v>1264</v>
      </c>
      <c r="C37" s="33" t="s">
        <v>1192</v>
      </c>
      <c r="D37" s="14">
        <v>6372</v>
      </c>
      <c r="E37" s="15">
        <v>177.86</v>
      </c>
      <c r="F37" s="16">
        <v>2.2100000000000002E-2</v>
      </c>
      <c r="G37" s="16"/>
    </row>
    <row r="38" spans="1:7" x14ac:dyDescent="0.25">
      <c r="A38" s="17" t="s">
        <v>124</v>
      </c>
      <c r="B38" s="34"/>
      <c r="C38" s="34"/>
      <c r="D38" s="20"/>
      <c r="E38" s="37">
        <v>7986.55</v>
      </c>
      <c r="F38" s="38">
        <v>0.99460000000000004</v>
      </c>
      <c r="G38" s="23"/>
    </row>
    <row r="39" spans="1:7" x14ac:dyDescent="0.25">
      <c r="A39" s="17" t="s">
        <v>1265</v>
      </c>
      <c r="B39" s="33"/>
      <c r="C39" s="33"/>
      <c r="D39" s="14"/>
      <c r="E39" s="15"/>
      <c r="F39" s="16"/>
      <c r="G39" s="16"/>
    </row>
    <row r="40" spans="1:7" x14ac:dyDescent="0.25">
      <c r="A40" s="17" t="s">
        <v>124</v>
      </c>
      <c r="B40" s="33"/>
      <c r="C40" s="33"/>
      <c r="D40" s="14"/>
      <c r="E40" s="39" t="s">
        <v>121</v>
      </c>
      <c r="F40" s="40" t="s">
        <v>121</v>
      </c>
      <c r="G40" s="16"/>
    </row>
    <row r="41" spans="1:7" x14ac:dyDescent="0.25">
      <c r="A41" s="24" t="s">
        <v>131</v>
      </c>
      <c r="B41" s="35"/>
      <c r="C41" s="35"/>
      <c r="D41" s="25"/>
      <c r="E41" s="30">
        <v>7986.55</v>
      </c>
      <c r="F41" s="31">
        <v>0.99460000000000004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179</v>
      </c>
      <c r="B44" s="33"/>
      <c r="C44" s="33"/>
      <c r="D44" s="14"/>
      <c r="E44" s="15"/>
      <c r="F44" s="16"/>
      <c r="G44" s="16"/>
    </row>
    <row r="45" spans="1:7" x14ac:dyDescent="0.25">
      <c r="A45" s="13" t="s">
        <v>180</v>
      </c>
      <c r="B45" s="33"/>
      <c r="C45" s="33"/>
      <c r="D45" s="14"/>
      <c r="E45" s="15">
        <v>56.97</v>
      </c>
      <c r="F45" s="16">
        <v>7.1000000000000004E-3</v>
      </c>
      <c r="G45" s="16">
        <v>6.7234000000000002E-2</v>
      </c>
    </row>
    <row r="46" spans="1:7" x14ac:dyDescent="0.25">
      <c r="A46" s="17" t="s">
        <v>124</v>
      </c>
      <c r="B46" s="34"/>
      <c r="C46" s="34"/>
      <c r="D46" s="20"/>
      <c r="E46" s="37">
        <v>56.97</v>
      </c>
      <c r="F46" s="38">
        <v>7.1000000000000004E-3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131</v>
      </c>
      <c r="B48" s="35"/>
      <c r="C48" s="35"/>
      <c r="D48" s="25"/>
      <c r="E48" s="21">
        <v>56.97</v>
      </c>
      <c r="F48" s="22">
        <v>7.1000000000000004E-3</v>
      </c>
      <c r="G48" s="23"/>
    </row>
    <row r="49" spans="1:7" x14ac:dyDescent="0.25">
      <c r="A49" s="13" t="s">
        <v>181</v>
      </c>
      <c r="B49" s="33"/>
      <c r="C49" s="33"/>
      <c r="D49" s="14"/>
      <c r="E49" s="15">
        <v>3.1481299999999997E-2</v>
      </c>
      <c r="F49" s="16">
        <v>3.0000000000000001E-6</v>
      </c>
      <c r="G49" s="16"/>
    </row>
    <row r="50" spans="1:7" x14ac:dyDescent="0.25">
      <c r="A50" s="13" t="s">
        <v>182</v>
      </c>
      <c r="B50" s="33"/>
      <c r="C50" s="33"/>
      <c r="D50" s="14"/>
      <c r="E50" s="26">
        <v>-13.371481299999999</v>
      </c>
      <c r="F50" s="27">
        <v>-1.7030000000000001E-3</v>
      </c>
      <c r="G50" s="16">
        <v>6.7234000000000002E-2</v>
      </c>
    </row>
    <row r="51" spans="1:7" x14ac:dyDescent="0.25">
      <c r="A51" s="28" t="s">
        <v>183</v>
      </c>
      <c r="B51" s="36"/>
      <c r="C51" s="36"/>
      <c r="D51" s="29"/>
      <c r="E51" s="30">
        <v>8030.18</v>
      </c>
      <c r="F51" s="31">
        <v>1</v>
      </c>
      <c r="G51" s="31"/>
    </row>
    <row r="56" spans="1:7" x14ac:dyDescent="0.25">
      <c r="A56" s="1" t="s">
        <v>186</v>
      </c>
    </row>
    <row r="57" spans="1:7" x14ac:dyDescent="0.25">
      <c r="A57" s="53" t="s">
        <v>187</v>
      </c>
      <c r="B57" s="3" t="s">
        <v>121</v>
      </c>
    </row>
    <row r="58" spans="1:7" x14ac:dyDescent="0.25">
      <c r="A58" t="s">
        <v>188</v>
      </c>
    </row>
    <row r="59" spans="1:7" x14ac:dyDescent="0.25">
      <c r="A59" t="s">
        <v>189</v>
      </c>
      <c r="B59" t="s">
        <v>190</v>
      </c>
      <c r="C59" t="s">
        <v>190</v>
      </c>
    </row>
    <row r="60" spans="1:7" x14ac:dyDescent="0.25">
      <c r="B60" s="54">
        <v>45443</v>
      </c>
      <c r="C60" s="54">
        <v>45471</v>
      </c>
    </row>
    <row r="61" spans="1:7" x14ac:dyDescent="0.25">
      <c r="A61" s="66" t="s">
        <v>195</v>
      </c>
      <c r="B61">
        <v>9.8961000000000006</v>
      </c>
      <c r="C61" s="70">
        <v>10.482100000000001</v>
      </c>
    </row>
    <row r="62" spans="1:7" x14ac:dyDescent="0.25">
      <c r="A62" s="66" t="s">
        <v>709</v>
      </c>
      <c r="B62">
        <v>9.8961000000000006</v>
      </c>
      <c r="C62" s="70">
        <v>10.482100000000001</v>
      </c>
    </row>
    <row r="63" spans="1:7" x14ac:dyDescent="0.25">
      <c r="A63" s="66" t="s">
        <v>678</v>
      </c>
      <c r="B63">
        <v>9.8928000000000011</v>
      </c>
      <c r="C63" s="70">
        <v>10.472200000000001</v>
      </c>
    </row>
    <row r="64" spans="1:7" x14ac:dyDescent="0.25">
      <c r="A64" s="66" t="s">
        <v>710</v>
      </c>
      <c r="B64">
        <v>9.8926999999999996</v>
      </c>
      <c r="C64" s="70">
        <v>10.472200000000001</v>
      </c>
    </row>
    <row r="66" spans="1:4" x14ac:dyDescent="0.25">
      <c r="A66" t="s">
        <v>205</v>
      </c>
      <c r="B66" s="3" t="s">
        <v>121</v>
      </c>
    </row>
    <row r="67" spans="1:4" x14ac:dyDescent="0.25">
      <c r="A67" t="s">
        <v>206</v>
      </c>
      <c r="B67" s="3" t="s">
        <v>121</v>
      </c>
    </row>
    <row r="68" spans="1:4" ht="30" customHeight="1" x14ac:dyDescent="0.25">
      <c r="A68" s="53" t="s">
        <v>207</v>
      </c>
      <c r="B68" s="3" t="s">
        <v>121</v>
      </c>
    </row>
    <row r="69" spans="1:4" ht="30" customHeight="1" x14ac:dyDescent="0.25">
      <c r="A69" s="53" t="s">
        <v>208</v>
      </c>
      <c r="B69" s="3" t="s">
        <v>121</v>
      </c>
    </row>
    <row r="70" spans="1:4" x14ac:dyDescent="0.25">
      <c r="A70" t="s">
        <v>1266</v>
      </c>
      <c r="B70" s="55">
        <v>0.28968441166938202</v>
      </c>
    </row>
    <row r="71" spans="1:4" ht="45" customHeight="1" x14ac:dyDescent="0.25">
      <c r="A71" s="53" t="s">
        <v>210</v>
      </c>
      <c r="B71" s="3" t="s">
        <v>121</v>
      </c>
    </row>
    <row r="72" spans="1:4" ht="30" customHeight="1" x14ac:dyDescent="0.25">
      <c r="A72" s="53" t="s">
        <v>211</v>
      </c>
      <c r="B72" s="3" t="s">
        <v>121</v>
      </c>
    </row>
    <row r="73" spans="1:4" ht="30" customHeight="1" x14ac:dyDescent="0.25">
      <c r="A73" s="53" t="s">
        <v>212</v>
      </c>
      <c r="B73" s="3" t="s">
        <v>121</v>
      </c>
    </row>
    <row r="74" spans="1:4" x14ac:dyDescent="0.25">
      <c r="A74" t="s">
        <v>213</v>
      </c>
      <c r="B74" s="3" t="s">
        <v>121</v>
      </c>
    </row>
    <row r="75" spans="1:4" x14ac:dyDescent="0.25">
      <c r="A75" t="s">
        <v>214</v>
      </c>
      <c r="B75" s="3" t="s">
        <v>121</v>
      </c>
    </row>
    <row r="77" spans="1:4" ht="69.95" customHeight="1" x14ac:dyDescent="0.25">
      <c r="A77" s="81" t="s">
        <v>224</v>
      </c>
      <c r="B77" s="81" t="s">
        <v>225</v>
      </c>
      <c r="C77" s="81" t="s">
        <v>5</v>
      </c>
      <c r="D77" s="81" t="s">
        <v>6</v>
      </c>
    </row>
    <row r="78" spans="1:4" ht="69.95" customHeight="1" x14ac:dyDescent="0.25">
      <c r="A78" s="81" t="s">
        <v>1267</v>
      </c>
      <c r="B78" s="81"/>
      <c r="C78" s="81" t="s">
        <v>49</v>
      </c>
      <c r="D78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46"/>
  <sheetViews>
    <sheetView showGridLines="0" workbookViewId="0">
      <pane ySplit="4" topLeftCell="A426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1268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1269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1270</v>
      </c>
      <c r="B8" s="33" t="s">
        <v>1271</v>
      </c>
      <c r="C8" s="33" t="s">
        <v>1195</v>
      </c>
      <c r="D8" s="14">
        <v>2192850</v>
      </c>
      <c r="E8" s="15">
        <v>36923.21</v>
      </c>
      <c r="F8" s="16">
        <v>3.1099999999999999E-2</v>
      </c>
      <c r="G8" s="16"/>
    </row>
    <row r="9" spans="1:8" x14ac:dyDescent="0.25">
      <c r="A9" s="13" t="s">
        <v>1272</v>
      </c>
      <c r="B9" s="33" t="s">
        <v>1273</v>
      </c>
      <c r="C9" s="33" t="s">
        <v>1189</v>
      </c>
      <c r="D9" s="14">
        <v>138320000</v>
      </c>
      <c r="E9" s="15">
        <v>24745.45</v>
      </c>
      <c r="F9" s="16">
        <v>2.0799999999999999E-2</v>
      </c>
      <c r="G9" s="16"/>
    </row>
    <row r="10" spans="1:8" x14ac:dyDescent="0.25">
      <c r="A10" s="13" t="s">
        <v>1274</v>
      </c>
      <c r="B10" s="33" t="s">
        <v>1275</v>
      </c>
      <c r="C10" s="33" t="s">
        <v>1189</v>
      </c>
      <c r="D10" s="14">
        <v>6507600</v>
      </c>
      <c r="E10" s="15">
        <v>24423.02</v>
      </c>
      <c r="F10" s="16">
        <v>2.06E-2</v>
      </c>
      <c r="G10" s="16"/>
    </row>
    <row r="11" spans="1:8" x14ac:dyDescent="0.25">
      <c r="A11" s="13" t="s">
        <v>1276</v>
      </c>
      <c r="B11" s="33" t="s">
        <v>1277</v>
      </c>
      <c r="C11" s="33" t="s">
        <v>1278</v>
      </c>
      <c r="D11" s="14">
        <v>737700</v>
      </c>
      <c r="E11" s="15">
        <v>23437.84</v>
      </c>
      <c r="F11" s="16">
        <v>1.9699999999999999E-2</v>
      </c>
      <c r="G11" s="16"/>
    </row>
    <row r="12" spans="1:8" x14ac:dyDescent="0.25">
      <c r="A12" s="13" t="s">
        <v>1279</v>
      </c>
      <c r="B12" s="33" t="s">
        <v>1280</v>
      </c>
      <c r="C12" s="33" t="s">
        <v>1281</v>
      </c>
      <c r="D12" s="14">
        <v>422100</v>
      </c>
      <c r="E12" s="15">
        <v>22220.400000000001</v>
      </c>
      <c r="F12" s="16">
        <v>1.8700000000000001E-2</v>
      </c>
      <c r="G12" s="16"/>
    </row>
    <row r="13" spans="1:8" x14ac:dyDescent="0.25">
      <c r="A13" s="13" t="s">
        <v>1282</v>
      </c>
      <c r="B13" s="33" t="s">
        <v>1283</v>
      </c>
      <c r="C13" s="33" t="s">
        <v>1195</v>
      </c>
      <c r="D13" s="14">
        <v>7809750</v>
      </c>
      <c r="E13" s="15">
        <v>21508.05</v>
      </c>
      <c r="F13" s="16">
        <v>1.8100000000000002E-2</v>
      </c>
      <c r="G13" s="16"/>
    </row>
    <row r="14" spans="1:8" x14ac:dyDescent="0.25">
      <c r="A14" s="13" t="s">
        <v>1196</v>
      </c>
      <c r="B14" s="33" t="s">
        <v>1197</v>
      </c>
      <c r="C14" s="33" t="s">
        <v>1198</v>
      </c>
      <c r="D14" s="14">
        <v>663750</v>
      </c>
      <c r="E14" s="15">
        <v>20780.689999999999</v>
      </c>
      <c r="F14" s="16">
        <v>1.7500000000000002E-2</v>
      </c>
      <c r="G14" s="16"/>
    </row>
    <row r="15" spans="1:8" x14ac:dyDescent="0.25">
      <c r="A15" s="13" t="s">
        <v>1284</v>
      </c>
      <c r="B15" s="33" t="s">
        <v>1285</v>
      </c>
      <c r="C15" s="33" t="s">
        <v>1286</v>
      </c>
      <c r="D15" s="14">
        <v>3773700</v>
      </c>
      <c r="E15" s="15">
        <v>17855.259999999998</v>
      </c>
      <c r="F15" s="16">
        <v>1.4999999999999999E-2</v>
      </c>
      <c r="G15" s="16"/>
    </row>
    <row r="16" spans="1:8" x14ac:dyDescent="0.25">
      <c r="A16" s="13" t="s">
        <v>1287</v>
      </c>
      <c r="B16" s="33" t="s">
        <v>1288</v>
      </c>
      <c r="C16" s="33" t="s">
        <v>1289</v>
      </c>
      <c r="D16" s="14">
        <v>3836400</v>
      </c>
      <c r="E16" s="15">
        <v>17417.259999999998</v>
      </c>
      <c r="F16" s="16">
        <v>1.47E-2</v>
      </c>
      <c r="G16" s="16"/>
    </row>
    <row r="17" spans="1:7" x14ac:dyDescent="0.25">
      <c r="A17" s="13" t="s">
        <v>1239</v>
      </c>
      <c r="B17" s="33" t="s">
        <v>1240</v>
      </c>
      <c r="C17" s="33" t="s">
        <v>1201</v>
      </c>
      <c r="D17" s="14">
        <v>1555400</v>
      </c>
      <c r="E17" s="15">
        <v>15394.57</v>
      </c>
      <c r="F17" s="16">
        <v>1.2999999999999999E-2</v>
      </c>
      <c r="G17" s="16"/>
    </row>
    <row r="18" spans="1:7" x14ac:dyDescent="0.25">
      <c r="A18" s="13" t="s">
        <v>1290</v>
      </c>
      <c r="B18" s="33" t="s">
        <v>1291</v>
      </c>
      <c r="C18" s="33" t="s">
        <v>1292</v>
      </c>
      <c r="D18" s="14">
        <v>2924000</v>
      </c>
      <c r="E18" s="15">
        <v>15362.7</v>
      </c>
      <c r="F18" s="16">
        <v>1.29E-2</v>
      </c>
      <c r="G18" s="16"/>
    </row>
    <row r="19" spans="1:7" x14ac:dyDescent="0.25">
      <c r="A19" s="13" t="s">
        <v>1293</v>
      </c>
      <c r="B19" s="33" t="s">
        <v>1294</v>
      </c>
      <c r="C19" s="33" t="s">
        <v>1295</v>
      </c>
      <c r="D19" s="14">
        <v>10324000</v>
      </c>
      <c r="E19" s="15">
        <v>15346.63</v>
      </c>
      <c r="F19" s="16">
        <v>1.29E-2</v>
      </c>
      <c r="G19" s="16"/>
    </row>
    <row r="20" spans="1:7" x14ac:dyDescent="0.25">
      <c r="A20" s="13" t="s">
        <v>1296</v>
      </c>
      <c r="B20" s="33" t="s">
        <v>1297</v>
      </c>
      <c r="C20" s="33" t="s">
        <v>1238</v>
      </c>
      <c r="D20" s="14">
        <v>1042200</v>
      </c>
      <c r="E20" s="15">
        <v>15343.27</v>
      </c>
      <c r="F20" s="16">
        <v>1.29E-2</v>
      </c>
      <c r="G20" s="16"/>
    </row>
    <row r="21" spans="1:7" x14ac:dyDescent="0.25">
      <c r="A21" s="13" t="s">
        <v>1298</v>
      </c>
      <c r="B21" s="33" t="s">
        <v>1299</v>
      </c>
      <c r="C21" s="33" t="s">
        <v>1233</v>
      </c>
      <c r="D21" s="14">
        <v>203500</v>
      </c>
      <c r="E21" s="15">
        <v>13714.88</v>
      </c>
      <c r="F21" s="16">
        <v>1.15E-2</v>
      </c>
      <c r="G21" s="16"/>
    </row>
    <row r="22" spans="1:7" x14ac:dyDescent="0.25">
      <c r="A22" s="13" t="s">
        <v>1190</v>
      </c>
      <c r="B22" s="33" t="s">
        <v>1191</v>
      </c>
      <c r="C22" s="33" t="s">
        <v>1192</v>
      </c>
      <c r="D22" s="14">
        <v>892850</v>
      </c>
      <c r="E22" s="15">
        <v>13578.91</v>
      </c>
      <c r="F22" s="16">
        <v>1.14E-2</v>
      </c>
      <c r="G22" s="16"/>
    </row>
    <row r="23" spans="1:7" x14ac:dyDescent="0.25">
      <c r="A23" s="13" t="s">
        <v>1256</v>
      </c>
      <c r="B23" s="33" t="s">
        <v>1257</v>
      </c>
      <c r="C23" s="33" t="s">
        <v>1258</v>
      </c>
      <c r="D23" s="14">
        <v>4648875</v>
      </c>
      <c r="E23" s="15">
        <v>12747.22</v>
      </c>
      <c r="F23" s="16">
        <v>1.0699999999999999E-2</v>
      </c>
      <c r="G23" s="16"/>
    </row>
    <row r="24" spans="1:7" x14ac:dyDescent="0.25">
      <c r="A24" s="13" t="s">
        <v>1300</v>
      </c>
      <c r="B24" s="33" t="s">
        <v>1301</v>
      </c>
      <c r="C24" s="33" t="s">
        <v>1292</v>
      </c>
      <c r="D24" s="14">
        <v>2541500</v>
      </c>
      <c r="E24" s="15">
        <v>12328.82</v>
      </c>
      <c r="F24" s="16">
        <v>1.04E-2</v>
      </c>
      <c r="G24" s="16"/>
    </row>
    <row r="25" spans="1:7" x14ac:dyDescent="0.25">
      <c r="A25" s="13" t="s">
        <v>1302</v>
      </c>
      <c r="B25" s="33" t="s">
        <v>1303</v>
      </c>
      <c r="C25" s="33" t="s">
        <v>1304</v>
      </c>
      <c r="D25" s="14">
        <v>290100</v>
      </c>
      <c r="E25" s="15">
        <v>12266.15</v>
      </c>
      <c r="F25" s="16">
        <v>1.03E-2</v>
      </c>
      <c r="G25" s="16"/>
    </row>
    <row r="26" spans="1:7" x14ac:dyDescent="0.25">
      <c r="A26" s="13" t="s">
        <v>1208</v>
      </c>
      <c r="B26" s="33" t="s">
        <v>1209</v>
      </c>
      <c r="C26" s="33" t="s">
        <v>1210</v>
      </c>
      <c r="D26" s="14">
        <v>2886400</v>
      </c>
      <c r="E26" s="15">
        <v>12264.31</v>
      </c>
      <c r="F26" s="16">
        <v>1.03E-2</v>
      </c>
      <c r="G26" s="16"/>
    </row>
    <row r="27" spans="1:7" x14ac:dyDescent="0.25">
      <c r="A27" s="13" t="s">
        <v>1305</v>
      </c>
      <c r="B27" s="33" t="s">
        <v>1306</v>
      </c>
      <c r="C27" s="33" t="s">
        <v>1307</v>
      </c>
      <c r="D27" s="14">
        <v>1425600</v>
      </c>
      <c r="E27" s="15">
        <v>11757.64</v>
      </c>
      <c r="F27" s="16">
        <v>9.9000000000000008E-3</v>
      </c>
      <c r="G27" s="16"/>
    </row>
    <row r="28" spans="1:7" x14ac:dyDescent="0.25">
      <c r="A28" s="13" t="s">
        <v>1241</v>
      </c>
      <c r="B28" s="33" t="s">
        <v>1242</v>
      </c>
      <c r="C28" s="33" t="s">
        <v>1195</v>
      </c>
      <c r="D28" s="14">
        <v>1378500</v>
      </c>
      <c r="E28" s="15">
        <v>11702.78</v>
      </c>
      <c r="F28" s="16">
        <v>9.9000000000000008E-3</v>
      </c>
      <c r="G28" s="16"/>
    </row>
    <row r="29" spans="1:7" x14ac:dyDescent="0.25">
      <c r="A29" s="13" t="s">
        <v>1308</v>
      </c>
      <c r="B29" s="33" t="s">
        <v>1309</v>
      </c>
      <c r="C29" s="33" t="s">
        <v>1219</v>
      </c>
      <c r="D29" s="14">
        <v>2583900</v>
      </c>
      <c r="E29" s="15">
        <v>11384.66</v>
      </c>
      <c r="F29" s="16">
        <v>9.5999999999999992E-3</v>
      </c>
      <c r="G29" s="16"/>
    </row>
    <row r="30" spans="1:7" x14ac:dyDescent="0.25">
      <c r="A30" s="13" t="s">
        <v>1225</v>
      </c>
      <c r="B30" s="33" t="s">
        <v>1226</v>
      </c>
      <c r="C30" s="33" t="s">
        <v>1227</v>
      </c>
      <c r="D30" s="14">
        <v>318150</v>
      </c>
      <c r="E30" s="15">
        <v>11289.39</v>
      </c>
      <c r="F30" s="16">
        <v>9.4999999999999998E-3</v>
      </c>
      <c r="G30" s="16"/>
    </row>
    <row r="31" spans="1:7" x14ac:dyDescent="0.25">
      <c r="A31" s="13" t="s">
        <v>1310</v>
      </c>
      <c r="B31" s="33" t="s">
        <v>1311</v>
      </c>
      <c r="C31" s="33" t="s">
        <v>1255</v>
      </c>
      <c r="D31" s="14">
        <v>1982200</v>
      </c>
      <c r="E31" s="15">
        <v>10741.54</v>
      </c>
      <c r="F31" s="16">
        <v>8.9999999999999993E-3</v>
      </c>
      <c r="G31" s="16"/>
    </row>
    <row r="32" spans="1:7" x14ac:dyDescent="0.25">
      <c r="A32" s="13" t="s">
        <v>1312</v>
      </c>
      <c r="B32" s="33" t="s">
        <v>1313</v>
      </c>
      <c r="C32" s="33" t="s">
        <v>1195</v>
      </c>
      <c r="D32" s="14">
        <v>8608000</v>
      </c>
      <c r="E32" s="15">
        <v>10610.22</v>
      </c>
      <c r="F32" s="16">
        <v>8.8999999999999999E-3</v>
      </c>
      <c r="G32" s="16"/>
    </row>
    <row r="33" spans="1:7" x14ac:dyDescent="0.25">
      <c r="A33" s="13" t="s">
        <v>1187</v>
      </c>
      <c r="B33" s="33" t="s">
        <v>1188</v>
      </c>
      <c r="C33" s="33" t="s">
        <v>1189</v>
      </c>
      <c r="D33" s="14">
        <v>733875</v>
      </c>
      <c r="E33" s="15">
        <v>10597.52</v>
      </c>
      <c r="F33" s="16">
        <v>8.8999999999999999E-3</v>
      </c>
      <c r="G33" s="16"/>
    </row>
    <row r="34" spans="1:7" x14ac:dyDescent="0.25">
      <c r="A34" s="13" t="s">
        <v>1314</v>
      </c>
      <c r="B34" s="33" t="s">
        <v>1315</v>
      </c>
      <c r="C34" s="33" t="s">
        <v>1292</v>
      </c>
      <c r="D34" s="14">
        <v>1308000</v>
      </c>
      <c r="E34" s="15">
        <v>10422.14</v>
      </c>
      <c r="F34" s="16">
        <v>8.8000000000000005E-3</v>
      </c>
      <c r="G34" s="16"/>
    </row>
    <row r="35" spans="1:7" x14ac:dyDescent="0.25">
      <c r="A35" s="13" t="s">
        <v>1316</v>
      </c>
      <c r="B35" s="33" t="s">
        <v>1317</v>
      </c>
      <c r="C35" s="33" t="s">
        <v>1292</v>
      </c>
      <c r="D35" s="14">
        <v>135875</v>
      </c>
      <c r="E35" s="15">
        <v>9668.25</v>
      </c>
      <c r="F35" s="16">
        <v>8.0999999999999996E-3</v>
      </c>
      <c r="G35" s="16"/>
    </row>
    <row r="36" spans="1:7" x14ac:dyDescent="0.25">
      <c r="A36" s="13" t="s">
        <v>1318</v>
      </c>
      <c r="B36" s="33" t="s">
        <v>1319</v>
      </c>
      <c r="C36" s="33" t="s">
        <v>1320</v>
      </c>
      <c r="D36" s="14">
        <v>4605000</v>
      </c>
      <c r="E36" s="15">
        <v>8616.42</v>
      </c>
      <c r="F36" s="16">
        <v>7.3000000000000001E-3</v>
      </c>
      <c r="G36" s="16"/>
    </row>
    <row r="37" spans="1:7" x14ac:dyDescent="0.25">
      <c r="A37" s="13" t="s">
        <v>1321</v>
      </c>
      <c r="B37" s="33" t="s">
        <v>1322</v>
      </c>
      <c r="C37" s="33" t="s">
        <v>1292</v>
      </c>
      <c r="D37" s="14">
        <v>7050000</v>
      </c>
      <c r="E37" s="15">
        <v>8612.2800000000007</v>
      </c>
      <c r="F37" s="16">
        <v>7.3000000000000001E-3</v>
      </c>
      <c r="G37" s="16"/>
    </row>
    <row r="38" spans="1:7" x14ac:dyDescent="0.25">
      <c r="A38" s="13" t="s">
        <v>1217</v>
      </c>
      <c r="B38" s="33" t="s">
        <v>1218</v>
      </c>
      <c r="C38" s="33" t="s">
        <v>1219</v>
      </c>
      <c r="D38" s="14">
        <v>2265000</v>
      </c>
      <c r="E38" s="15">
        <v>8569.6299999999992</v>
      </c>
      <c r="F38" s="16">
        <v>7.1999999999999998E-3</v>
      </c>
      <c r="G38" s="16"/>
    </row>
    <row r="39" spans="1:7" x14ac:dyDescent="0.25">
      <c r="A39" s="13" t="s">
        <v>1323</v>
      </c>
      <c r="B39" s="33" t="s">
        <v>1324</v>
      </c>
      <c r="C39" s="33" t="s">
        <v>1238</v>
      </c>
      <c r="D39" s="14">
        <v>69600</v>
      </c>
      <c r="E39" s="15">
        <v>8332.02</v>
      </c>
      <c r="F39" s="16">
        <v>7.0000000000000001E-3</v>
      </c>
      <c r="G39" s="16"/>
    </row>
    <row r="40" spans="1:7" x14ac:dyDescent="0.25">
      <c r="A40" s="13" t="s">
        <v>1243</v>
      </c>
      <c r="B40" s="33" t="s">
        <v>1244</v>
      </c>
      <c r="C40" s="33" t="s">
        <v>1201</v>
      </c>
      <c r="D40" s="14">
        <v>330050</v>
      </c>
      <c r="E40" s="15">
        <v>7805.19</v>
      </c>
      <c r="F40" s="16">
        <v>6.6E-3</v>
      </c>
      <c r="G40" s="16"/>
    </row>
    <row r="41" spans="1:7" x14ac:dyDescent="0.25">
      <c r="A41" s="13" t="s">
        <v>1325</v>
      </c>
      <c r="B41" s="33" t="s">
        <v>1326</v>
      </c>
      <c r="C41" s="33" t="s">
        <v>1195</v>
      </c>
      <c r="D41" s="14">
        <v>427200</v>
      </c>
      <c r="E41" s="15">
        <v>7700.28</v>
      </c>
      <c r="F41" s="16">
        <v>6.4999999999999997E-3</v>
      </c>
      <c r="G41" s="16"/>
    </row>
    <row r="42" spans="1:7" x14ac:dyDescent="0.25">
      <c r="A42" s="13" t="s">
        <v>1327</v>
      </c>
      <c r="B42" s="33" t="s">
        <v>1328</v>
      </c>
      <c r="C42" s="33" t="s">
        <v>1195</v>
      </c>
      <c r="D42" s="14">
        <v>6237000</v>
      </c>
      <c r="E42" s="15">
        <v>7451.34</v>
      </c>
      <c r="F42" s="16">
        <v>6.3E-3</v>
      </c>
      <c r="G42" s="16"/>
    </row>
    <row r="43" spans="1:7" x14ac:dyDescent="0.25">
      <c r="A43" s="13" t="s">
        <v>1245</v>
      </c>
      <c r="B43" s="33" t="s">
        <v>1246</v>
      </c>
      <c r="C43" s="33" t="s">
        <v>1195</v>
      </c>
      <c r="D43" s="14">
        <v>579375</v>
      </c>
      <c r="E43" s="15">
        <v>7330.54</v>
      </c>
      <c r="F43" s="16">
        <v>6.1999999999999998E-3</v>
      </c>
      <c r="G43" s="16"/>
    </row>
    <row r="44" spans="1:7" x14ac:dyDescent="0.25">
      <c r="A44" s="13" t="s">
        <v>1329</v>
      </c>
      <c r="B44" s="33" t="s">
        <v>1330</v>
      </c>
      <c r="C44" s="33" t="s">
        <v>1201</v>
      </c>
      <c r="D44" s="14">
        <v>130950</v>
      </c>
      <c r="E44" s="15">
        <v>7306.49</v>
      </c>
      <c r="F44" s="16">
        <v>6.1999999999999998E-3</v>
      </c>
      <c r="G44" s="16"/>
    </row>
    <row r="45" spans="1:7" x14ac:dyDescent="0.25">
      <c r="A45" s="13" t="s">
        <v>1331</v>
      </c>
      <c r="B45" s="33" t="s">
        <v>1332</v>
      </c>
      <c r="C45" s="33" t="s">
        <v>1333</v>
      </c>
      <c r="D45" s="14">
        <v>7492500</v>
      </c>
      <c r="E45" s="15">
        <v>7235.51</v>
      </c>
      <c r="F45" s="16">
        <v>6.1000000000000004E-3</v>
      </c>
      <c r="G45" s="16"/>
    </row>
    <row r="46" spans="1:7" x14ac:dyDescent="0.25">
      <c r="A46" s="13" t="s">
        <v>1211</v>
      </c>
      <c r="B46" s="33" t="s">
        <v>1212</v>
      </c>
      <c r="C46" s="33" t="s">
        <v>1201</v>
      </c>
      <c r="D46" s="14">
        <v>59000</v>
      </c>
      <c r="E46" s="15">
        <v>7099.97</v>
      </c>
      <c r="F46" s="16">
        <v>6.0000000000000001E-3</v>
      </c>
      <c r="G46" s="16"/>
    </row>
    <row r="47" spans="1:7" x14ac:dyDescent="0.25">
      <c r="A47" s="13" t="s">
        <v>1334</v>
      </c>
      <c r="B47" s="33" t="s">
        <v>1335</v>
      </c>
      <c r="C47" s="33" t="s">
        <v>1307</v>
      </c>
      <c r="D47" s="14">
        <v>401100</v>
      </c>
      <c r="E47" s="15">
        <v>7082.42</v>
      </c>
      <c r="F47" s="16">
        <v>6.0000000000000001E-3</v>
      </c>
      <c r="G47" s="16"/>
    </row>
    <row r="48" spans="1:7" x14ac:dyDescent="0.25">
      <c r="A48" s="13" t="s">
        <v>1336</v>
      </c>
      <c r="B48" s="33" t="s">
        <v>1337</v>
      </c>
      <c r="C48" s="33" t="s">
        <v>1338</v>
      </c>
      <c r="D48" s="14">
        <v>715750</v>
      </c>
      <c r="E48" s="15">
        <v>7080.56</v>
      </c>
      <c r="F48" s="16">
        <v>6.0000000000000001E-3</v>
      </c>
      <c r="G48" s="16"/>
    </row>
    <row r="49" spans="1:7" x14ac:dyDescent="0.25">
      <c r="A49" s="13" t="s">
        <v>1339</v>
      </c>
      <c r="B49" s="33" t="s">
        <v>1340</v>
      </c>
      <c r="C49" s="33" t="s">
        <v>1224</v>
      </c>
      <c r="D49" s="14">
        <v>2352000</v>
      </c>
      <c r="E49" s="15">
        <v>7075.99</v>
      </c>
      <c r="F49" s="16">
        <v>6.0000000000000001E-3</v>
      </c>
      <c r="G49" s="16"/>
    </row>
    <row r="50" spans="1:7" x14ac:dyDescent="0.25">
      <c r="A50" s="13" t="s">
        <v>1341</v>
      </c>
      <c r="B50" s="33" t="s">
        <v>1342</v>
      </c>
      <c r="C50" s="33" t="s">
        <v>1343</v>
      </c>
      <c r="D50" s="14">
        <v>2853000</v>
      </c>
      <c r="E50" s="15">
        <v>7019.81</v>
      </c>
      <c r="F50" s="16">
        <v>5.8999999999999999E-3</v>
      </c>
      <c r="G50" s="16"/>
    </row>
    <row r="51" spans="1:7" x14ac:dyDescent="0.25">
      <c r="A51" s="13" t="s">
        <v>1344</v>
      </c>
      <c r="B51" s="33" t="s">
        <v>1345</v>
      </c>
      <c r="C51" s="33" t="s">
        <v>1195</v>
      </c>
      <c r="D51" s="14">
        <v>3680000</v>
      </c>
      <c r="E51" s="15">
        <v>6522.8</v>
      </c>
      <c r="F51" s="16">
        <v>5.4999999999999997E-3</v>
      </c>
      <c r="G51" s="16"/>
    </row>
    <row r="52" spans="1:7" x14ac:dyDescent="0.25">
      <c r="A52" s="13" t="s">
        <v>1346</v>
      </c>
      <c r="B52" s="33" t="s">
        <v>1347</v>
      </c>
      <c r="C52" s="33" t="s">
        <v>1348</v>
      </c>
      <c r="D52" s="14">
        <v>65600</v>
      </c>
      <c r="E52" s="15">
        <v>6482.76</v>
      </c>
      <c r="F52" s="16">
        <v>5.4999999999999997E-3</v>
      </c>
      <c r="G52" s="16"/>
    </row>
    <row r="53" spans="1:7" x14ac:dyDescent="0.25">
      <c r="A53" s="13" t="s">
        <v>1349</v>
      </c>
      <c r="B53" s="33" t="s">
        <v>1350</v>
      </c>
      <c r="C53" s="33" t="s">
        <v>1281</v>
      </c>
      <c r="D53" s="14">
        <v>2097600</v>
      </c>
      <c r="E53" s="15">
        <v>6416.56</v>
      </c>
      <c r="F53" s="16">
        <v>5.4000000000000003E-3</v>
      </c>
      <c r="G53" s="16"/>
    </row>
    <row r="54" spans="1:7" x14ac:dyDescent="0.25">
      <c r="A54" s="13" t="s">
        <v>1351</v>
      </c>
      <c r="B54" s="33" t="s">
        <v>1352</v>
      </c>
      <c r="C54" s="33" t="s">
        <v>1348</v>
      </c>
      <c r="D54" s="14">
        <v>1228500</v>
      </c>
      <c r="E54" s="15">
        <v>6324.93</v>
      </c>
      <c r="F54" s="16">
        <v>5.3E-3</v>
      </c>
      <c r="G54" s="16"/>
    </row>
    <row r="55" spans="1:7" x14ac:dyDescent="0.25">
      <c r="A55" s="13" t="s">
        <v>1353</v>
      </c>
      <c r="B55" s="33" t="s">
        <v>1354</v>
      </c>
      <c r="C55" s="33" t="s">
        <v>1192</v>
      </c>
      <c r="D55" s="14">
        <v>1640000</v>
      </c>
      <c r="E55" s="15">
        <v>5758.04</v>
      </c>
      <c r="F55" s="16">
        <v>4.7999999999999996E-3</v>
      </c>
      <c r="G55" s="16"/>
    </row>
    <row r="56" spans="1:7" x14ac:dyDescent="0.25">
      <c r="A56" s="13" t="s">
        <v>1355</v>
      </c>
      <c r="B56" s="33" t="s">
        <v>1356</v>
      </c>
      <c r="C56" s="33" t="s">
        <v>1195</v>
      </c>
      <c r="D56" s="14">
        <v>2175000</v>
      </c>
      <c r="E56" s="15">
        <v>5719.82</v>
      </c>
      <c r="F56" s="16">
        <v>4.7999999999999996E-3</v>
      </c>
      <c r="G56" s="16"/>
    </row>
    <row r="57" spans="1:7" x14ac:dyDescent="0.25">
      <c r="A57" s="13" t="s">
        <v>1259</v>
      </c>
      <c r="B57" s="33" t="s">
        <v>1260</v>
      </c>
      <c r="C57" s="33" t="s">
        <v>1192</v>
      </c>
      <c r="D57" s="14">
        <v>531900</v>
      </c>
      <c r="E57" s="15">
        <v>5712.34</v>
      </c>
      <c r="F57" s="16">
        <v>4.7999999999999996E-3</v>
      </c>
      <c r="G57" s="16"/>
    </row>
    <row r="58" spans="1:7" x14ac:dyDescent="0.25">
      <c r="A58" s="13" t="s">
        <v>1357</v>
      </c>
      <c r="B58" s="33" t="s">
        <v>1358</v>
      </c>
      <c r="C58" s="33" t="s">
        <v>1192</v>
      </c>
      <c r="D58" s="14">
        <v>384800</v>
      </c>
      <c r="E58" s="15">
        <v>5698.12</v>
      </c>
      <c r="F58" s="16">
        <v>4.7999999999999996E-3</v>
      </c>
      <c r="G58" s="16"/>
    </row>
    <row r="59" spans="1:7" x14ac:dyDescent="0.25">
      <c r="A59" s="13" t="s">
        <v>1236</v>
      </c>
      <c r="B59" s="33" t="s">
        <v>1237</v>
      </c>
      <c r="C59" s="33" t="s">
        <v>1238</v>
      </c>
      <c r="D59" s="14">
        <v>159425</v>
      </c>
      <c r="E59" s="15">
        <v>5427.15</v>
      </c>
      <c r="F59" s="16">
        <v>4.5999999999999999E-3</v>
      </c>
      <c r="G59" s="16"/>
    </row>
    <row r="60" spans="1:7" x14ac:dyDescent="0.25">
      <c r="A60" s="13" t="s">
        <v>1359</v>
      </c>
      <c r="B60" s="33" t="s">
        <v>1360</v>
      </c>
      <c r="C60" s="33" t="s">
        <v>1361</v>
      </c>
      <c r="D60" s="14">
        <v>2966250</v>
      </c>
      <c r="E60" s="15">
        <v>5355.27</v>
      </c>
      <c r="F60" s="16">
        <v>4.4999999999999997E-3</v>
      </c>
      <c r="G60" s="16"/>
    </row>
    <row r="61" spans="1:7" x14ac:dyDescent="0.25">
      <c r="A61" s="13" t="s">
        <v>1362</v>
      </c>
      <c r="B61" s="33" t="s">
        <v>1363</v>
      </c>
      <c r="C61" s="33" t="s">
        <v>1192</v>
      </c>
      <c r="D61" s="14">
        <v>426250</v>
      </c>
      <c r="E61" s="15">
        <v>5147.3999999999996</v>
      </c>
      <c r="F61" s="16">
        <v>4.3E-3</v>
      </c>
      <c r="G61" s="16"/>
    </row>
    <row r="62" spans="1:7" x14ac:dyDescent="0.25">
      <c r="A62" s="13" t="s">
        <v>1364</v>
      </c>
      <c r="B62" s="33" t="s">
        <v>1365</v>
      </c>
      <c r="C62" s="33" t="s">
        <v>1198</v>
      </c>
      <c r="D62" s="14">
        <v>1672200</v>
      </c>
      <c r="E62" s="15">
        <v>5082.6499999999996</v>
      </c>
      <c r="F62" s="16">
        <v>4.3E-3</v>
      </c>
      <c r="G62" s="16"/>
    </row>
    <row r="63" spans="1:7" x14ac:dyDescent="0.25">
      <c r="A63" s="13" t="s">
        <v>1366</v>
      </c>
      <c r="B63" s="33" t="s">
        <v>1367</v>
      </c>
      <c r="C63" s="33" t="s">
        <v>1292</v>
      </c>
      <c r="D63" s="14">
        <v>281600</v>
      </c>
      <c r="E63" s="15">
        <v>5057.1099999999997</v>
      </c>
      <c r="F63" s="16">
        <v>4.3E-3</v>
      </c>
      <c r="G63" s="16"/>
    </row>
    <row r="64" spans="1:7" x14ac:dyDescent="0.25">
      <c r="A64" s="13" t="s">
        <v>1368</v>
      </c>
      <c r="B64" s="33" t="s">
        <v>1369</v>
      </c>
      <c r="C64" s="33" t="s">
        <v>1370</v>
      </c>
      <c r="D64" s="14">
        <v>2010000</v>
      </c>
      <c r="E64" s="15">
        <v>4861.99</v>
      </c>
      <c r="F64" s="16">
        <v>4.1000000000000003E-3</v>
      </c>
      <c r="G64" s="16"/>
    </row>
    <row r="65" spans="1:7" x14ac:dyDescent="0.25">
      <c r="A65" s="13" t="s">
        <v>1371</v>
      </c>
      <c r="B65" s="33" t="s">
        <v>1372</v>
      </c>
      <c r="C65" s="33" t="s">
        <v>1210</v>
      </c>
      <c r="D65" s="14">
        <v>192600</v>
      </c>
      <c r="E65" s="15">
        <v>4763.09</v>
      </c>
      <c r="F65" s="16">
        <v>4.0000000000000001E-3</v>
      </c>
      <c r="G65" s="16"/>
    </row>
    <row r="66" spans="1:7" x14ac:dyDescent="0.25">
      <c r="A66" s="13" t="s">
        <v>1373</v>
      </c>
      <c r="B66" s="33" t="s">
        <v>1374</v>
      </c>
      <c r="C66" s="33" t="s">
        <v>1195</v>
      </c>
      <c r="D66" s="14">
        <v>324500</v>
      </c>
      <c r="E66" s="15">
        <v>4752.3</v>
      </c>
      <c r="F66" s="16">
        <v>4.0000000000000001E-3</v>
      </c>
      <c r="G66" s="16"/>
    </row>
    <row r="67" spans="1:7" x14ac:dyDescent="0.25">
      <c r="A67" s="13" t="s">
        <v>1375</v>
      </c>
      <c r="B67" s="33" t="s">
        <v>1376</v>
      </c>
      <c r="C67" s="33" t="s">
        <v>1292</v>
      </c>
      <c r="D67" s="14">
        <v>2268000</v>
      </c>
      <c r="E67" s="15">
        <v>4715.17</v>
      </c>
      <c r="F67" s="16">
        <v>4.0000000000000001E-3</v>
      </c>
      <c r="G67" s="16"/>
    </row>
    <row r="68" spans="1:7" x14ac:dyDescent="0.25">
      <c r="A68" s="13" t="s">
        <v>1377</v>
      </c>
      <c r="B68" s="33" t="s">
        <v>1378</v>
      </c>
      <c r="C68" s="33" t="s">
        <v>1292</v>
      </c>
      <c r="D68" s="14">
        <v>2516568</v>
      </c>
      <c r="E68" s="15">
        <v>4559.2700000000004</v>
      </c>
      <c r="F68" s="16">
        <v>3.8E-3</v>
      </c>
      <c r="G68" s="16"/>
    </row>
    <row r="69" spans="1:7" x14ac:dyDescent="0.25">
      <c r="A69" s="13" t="s">
        <v>1379</v>
      </c>
      <c r="B69" s="33" t="s">
        <v>1380</v>
      </c>
      <c r="C69" s="33" t="s">
        <v>1381</v>
      </c>
      <c r="D69" s="14">
        <v>70000</v>
      </c>
      <c r="E69" s="15">
        <v>4535.6499999999996</v>
      </c>
      <c r="F69" s="16">
        <v>3.8E-3</v>
      </c>
      <c r="G69" s="16"/>
    </row>
    <row r="70" spans="1:7" x14ac:dyDescent="0.25">
      <c r="A70" s="13" t="s">
        <v>1382</v>
      </c>
      <c r="B70" s="33" t="s">
        <v>1383</v>
      </c>
      <c r="C70" s="33" t="s">
        <v>1348</v>
      </c>
      <c r="D70" s="14">
        <v>112875</v>
      </c>
      <c r="E70" s="15">
        <v>4406.8100000000004</v>
      </c>
      <c r="F70" s="16">
        <v>3.7000000000000002E-3</v>
      </c>
      <c r="G70" s="16"/>
    </row>
    <row r="71" spans="1:7" x14ac:dyDescent="0.25">
      <c r="A71" s="13" t="s">
        <v>1202</v>
      </c>
      <c r="B71" s="33" t="s">
        <v>1203</v>
      </c>
      <c r="C71" s="33" t="s">
        <v>1204</v>
      </c>
      <c r="D71" s="14">
        <v>77800</v>
      </c>
      <c r="E71" s="15">
        <v>4259.9799999999996</v>
      </c>
      <c r="F71" s="16">
        <v>3.5999999999999999E-3</v>
      </c>
      <c r="G71" s="16"/>
    </row>
    <row r="72" spans="1:7" x14ac:dyDescent="0.25">
      <c r="A72" s="13" t="s">
        <v>1384</v>
      </c>
      <c r="B72" s="33" t="s">
        <v>1385</v>
      </c>
      <c r="C72" s="33" t="s">
        <v>1249</v>
      </c>
      <c r="D72" s="14">
        <v>281250</v>
      </c>
      <c r="E72" s="15">
        <v>4196.1099999999997</v>
      </c>
      <c r="F72" s="16">
        <v>3.5000000000000001E-3</v>
      </c>
      <c r="G72" s="16"/>
    </row>
    <row r="73" spans="1:7" x14ac:dyDescent="0.25">
      <c r="A73" s="13" t="s">
        <v>1199</v>
      </c>
      <c r="B73" s="33" t="s">
        <v>1200</v>
      </c>
      <c r="C73" s="33" t="s">
        <v>1201</v>
      </c>
      <c r="D73" s="14">
        <v>43200</v>
      </c>
      <c r="E73" s="15">
        <v>4104.71</v>
      </c>
      <c r="F73" s="16">
        <v>3.5000000000000001E-3</v>
      </c>
      <c r="G73" s="16"/>
    </row>
    <row r="74" spans="1:7" x14ac:dyDescent="0.25">
      <c r="A74" s="13" t="s">
        <v>1386</v>
      </c>
      <c r="B74" s="33" t="s">
        <v>1387</v>
      </c>
      <c r="C74" s="33" t="s">
        <v>1348</v>
      </c>
      <c r="D74" s="14">
        <v>161975</v>
      </c>
      <c r="E74" s="15">
        <v>3979</v>
      </c>
      <c r="F74" s="16">
        <v>3.3999999999999998E-3</v>
      </c>
      <c r="G74" s="16"/>
    </row>
    <row r="75" spans="1:7" x14ac:dyDescent="0.25">
      <c r="A75" s="13" t="s">
        <v>1388</v>
      </c>
      <c r="B75" s="33" t="s">
        <v>1389</v>
      </c>
      <c r="C75" s="33" t="s">
        <v>1192</v>
      </c>
      <c r="D75" s="14">
        <v>919700</v>
      </c>
      <c r="E75" s="15">
        <v>3904.59</v>
      </c>
      <c r="F75" s="16">
        <v>3.3E-3</v>
      </c>
      <c r="G75" s="16"/>
    </row>
    <row r="76" spans="1:7" x14ac:dyDescent="0.25">
      <c r="A76" s="13" t="s">
        <v>1390</v>
      </c>
      <c r="B76" s="33" t="s">
        <v>1391</v>
      </c>
      <c r="C76" s="33" t="s">
        <v>1392</v>
      </c>
      <c r="D76" s="14">
        <v>69800</v>
      </c>
      <c r="E76" s="15">
        <v>3824.94</v>
      </c>
      <c r="F76" s="16">
        <v>3.2000000000000002E-3</v>
      </c>
      <c r="G76" s="16"/>
    </row>
    <row r="77" spans="1:7" x14ac:dyDescent="0.25">
      <c r="A77" s="13" t="s">
        <v>1393</v>
      </c>
      <c r="B77" s="33" t="s">
        <v>1394</v>
      </c>
      <c r="C77" s="33" t="s">
        <v>1195</v>
      </c>
      <c r="D77" s="14">
        <v>1848000</v>
      </c>
      <c r="E77" s="15">
        <v>3765.85</v>
      </c>
      <c r="F77" s="16">
        <v>3.2000000000000002E-3</v>
      </c>
      <c r="G77" s="16"/>
    </row>
    <row r="78" spans="1:7" x14ac:dyDescent="0.25">
      <c r="A78" s="13" t="s">
        <v>1395</v>
      </c>
      <c r="B78" s="33" t="s">
        <v>1396</v>
      </c>
      <c r="C78" s="33" t="s">
        <v>1238</v>
      </c>
      <c r="D78" s="14">
        <v>246000</v>
      </c>
      <c r="E78" s="15">
        <v>3723.83</v>
      </c>
      <c r="F78" s="16">
        <v>3.0999999999999999E-3</v>
      </c>
      <c r="G78" s="16"/>
    </row>
    <row r="79" spans="1:7" x14ac:dyDescent="0.25">
      <c r="A79" s="13" t="s">
        <v>1397</v>
      </c>
      <c r="B79" s="33" t="s">
        <v>1398</v>
      </c>
      <c r="C79" s="33" t="s">
        <v>1198</v>
      </c>
      <c r="D79" s="14">
        <v>1111725</v>
      </c>
      <c r="E79" s="15">
        <v>3692.04</v>
      </c>
      <c r="F79" s="16">
        <v>3.0999999999999999E-3</v>
      </c>
      <c r="G79" s="16"/>
    </row>
    <row r="80" spans="1:7" x14ac:dyDescent="0.25">
      <c r="A80" s="13" t="s">
        <v>1399</v>
      </c>
      <c r="B80" s="33" t="s">
        <v>1400</v>
      </c>
      <c r="C80" s="33" t="s">
        <v>1249</v>
      </c>
      <c r="D80" s="14">
        <v>603900</v>
      </c>
      <c r="E80" s="15">
        <v>3593.51</v>
      </c>
      <c r="F80" s="16">
        <v>3.0000000000000001E-3</v>
      </c>
      <c r="G80" s="16"/>
    </row>
    <row r="81" spans="1:7" x14ac:dyDescent="0.25">
      <c r="A81" s="13" t="s">
        <v>1401</v>
      </c>
      <c r="B81" s="33" t="s">
        <v>1402</v>
      </c>
      <c r="C81" s="33" t="s">
        <v>1292</v>
      </c>
      <c r="D81" s="14">
        <v>1485000</v>
      </c>
      <c r="E81" s="15">
        <v>3544.84</v>
      </c>
      <c r="F81" s="16">
        <v>3.0000000000000001E-3</v>
      </c>
      <c r="G81" s="16"/>
    </row>
    <row r="82" spans="1:7" x14ac:dyDescent="0.25">
      <c r="A82" s="13" t="s">
        <v>1403</v>
      </c>
      <c r="B82" s="33" t="s">
        <v>1404</v>
      </c>
      <c r="C82" s="33" t="s">
        <v>1295</v>
      </c>
      <c r="D82" s="14">
        <v>2024000</v>
      </c>
      <c r="E82" s="15">
        <v>3521.96</v>
      </c>
      <c r="F82" s="16">
        <v>3.0000000000000001E-3</v>
      </c>
      <c r="G82" s="16"/>
    </row>
    <row r="83" spans="1:7" x14ac:dyDescent="0.25">
      <c r="A83" s="13" t="s">
        <v>1261</v>
      </c>
      <c r="B83" s="33" t="s">
        <v>1262</v>
      </c>
      <c r="C83" s="33" t="s">
        <v>1255</v>
      </c>
      <c r="D83" s="14">
        <v>2595</v>
      </c>
      <c r="E83" s="15">
        <v>3359.46</v>
      </c>
      <c r="F83" s="16">
        <v>2.8E-3</v>
      </c>
      <c r="G83" s="16"/>
    </row>
    <row r="84" spans="1:7" x14ac:dyDescent="0.25">
      <c r="A84" s="13" t="s">
        <v>1405</v>
      </c>
      <c r="B84" s="33" t="s">
        <v>1406</v>
      </c>
      <c r="C84" s="33" t="s">
        <v>1292</v>
      </c>
      <c r="D84" s="14">
        <v>110400</v>
      </c>
      <c r="E84" s="15">
        <v>3214.3</v>
      </c>
      <c r="F84" s="16">
        <v>2.7000000000000001E-3</v>
      </c>
      <c r="G84" s="16"/>
    </row>
    <row r="85" spans="1:7" x14ac:dyDescent="0.25">
      <c r="A85" s="13" t="s">
        <v>1407</v>
      </c>
      <c r="B85" s="33" t="s">
        <v>1408</v>
      </c>
      <c r="C85" s="33" t="s">
        <v>1238</v>
      </c>
      <c r="D85" s="14">
        <v>627000</v>
      </c>
      <c r="E85" s="15">
        <v>3161.33</v>
      </c>
      <c r="F85" s="16">
        <v>2.7000000000000001E-3</v>
      </c>
      <c r="G85" s="16"/>
    </row>
    <row r="86" spans="1:7" x14ac:dyDescent="0.25">
      <c r="A86" s="13" t="s">
        <v>1215</v>
      </c>
      <c r="B86" s="33" t="s">
        <v>1216</v>
      </c>
      <c r="C86" s="33" t="s">
        <v>1204</v>
      </c>
      <c r="D86" s="14">
        <v>120800</v>
      </c>
      <c r="E86" s="15">
        <v>3082.39</v>
      </c>
      <c r="F86" s="16">
        <v>2.5999999999999999E-3</v>
      </c>
      <c r="G86" s="16"/>
    </row>
    <row r="87" spans="1:7" x14ac:dyDescent="0.25">
      <c r="A87" s="13" t="s">
        <v>1409</v>
      </c>
      <c r="B87" s="33" t="s">
        <v>1410</v>
      </c>
      <c r="C87" s="33" t="s">
        <v>1192</v>
      </c>
      <c r="D87" s="14">
        <v>61600</v>
      </c>
      <c r="E87" s="15">
        <v>3074.67</v>
      </c>
      <c r="F87" s="16">
        <v>2.5999999999999999E-3</v>
      </c>
      <c r="G87" s="16"/>
    </row>
    <row r="88" spans="1:7" x14ac:dyDescent="0.25">
      <c r="A88" s="13" t="s">
        <v>1411</v>
      </c>
      <c r="B88" s="33" t="s">
        <v>1412</v>
      </c>
      <c r="C88" s="33" t="s">
        <v>1189</v>
      </c>
      <c r="D88" s="14">
        <v>162500</v>
      </c>
      <c r="E88" s="15">
        <v>3013.48</v>
      </c>
      <c r="F88" s="16">
        <v>2.5000000000000001E-3</v>
      </c>
      <c r="G88" s="16"/>
    </row>
    <row r="89" spans="1:7" x14ac:dyDescent="0.25">
      <c r="A89" s="13" t="s">
        <v>1413</v>
      </c>
      <c r="B89" s="33" t="s">
        <v>1414</v>
      </c>
      <c r="C89" s="33" t="s">
        <v>1381</v>
      </c>
      <c r="D89" s="14">
        <v>435000</v>
      </c>
      <c r="E89" s="15">
        <v>2985.19</v>
      </c>
      <c r="F89" s="16">
        <v>2.5000000000000001E-3</v>
      </c>
      <c r="G89" s="16"/>
    </row>
    <row r="90" spans="1:7" x14ac:dyDescent="0.25">
      <c r="A90" s="13" t="s">
        <v>1193</v>
      </c>
      <c r="B90" s="33" t="s">
        <v>1194</v>
      </c>
      <c r="C90" s="33" t="s">
        <v>1195</v>
      </c>
      <c r="D90" s="14">
        <v>247100</v>
      </c>
      <c r="E90" s="15">
        <v>2964.21</v>
      </c>
      <c r="F90" s="16">
        <v>2.5000000000000001E-3</v>
      </c>
      <c r="G90" s="16"/>
    </row>
    <row r="91" spans="1:7" x14ac:dyDescent="0.25">
      <c r="A91" s="13" t="s">
        <v>1415</v>
      </c>
      <c r="B91" s="33" t="s">
        <v>1416</v>
      </c>
      <c r="C91" s="33" t="s">
        <v>1295</v>
      </c>
      <c r="D91" s="14">
        <v>317925</v>
      </c>
      <c r="E91" s="15">
        <v>2961.47</v>
      </c>
      <c r="F91" s="16">
        <v>2.5000000000000001E-3</v>
      </c>
      <c r="G91" s="16"/>
    </row>
    <row r="92" spans="1:7" x14ac:dyDescent="0.25">
      <c r="A92" s="13" t="s">
        <v>1417</v>
      </c>
      <c r="B92" s="33" t="s">
        <v>1418</v>
      </c>
      <c r="C92" s="33" t="s">
        <v>1255</v>
      </c>
      <c r="D92" s="14">
        <v>177000</v>
      </c>
      <c r="E92" s="15">
        <v>2956.52</v>
      </c>
      <c r="F92" s="16">
        <v>2.5000000000000001E-3</v>
      </c>
      <c r="G92" s="16"/>
    </row>
    <row r="93" spans="1:7" x14ac:dyDescent="0.25">
      <c r="A93" s="13" t="s">
        <v>1419</v>
      </c>
      <c r="B93" s="33" t="s">
        <v>1420</v>
      </c>
      <c r="C93" s="33" t="s">
        <v>1392</v>
      </c>
      <c r="D93" s="14">
        <v>946400</v>
      </c>
      <c r="E93" s="15">
        <v>2954.19</v>
      </c>
      <c r="F93" s="16">
        <v>2.5000000000000001E-3</v>
      </c>
      <c r="G93" s="16"/>
    </row>
    <row r="94" spans="1:7" x14ac:dyDescent="0.25">
      <c r="A94" s="13" t="s">
        <v>1421</v>
      </c>
      <c r="B94" s="33" t="s">
        <v>1422</v>
      </c>
      <c r="C94" s="33" t="s">
        <v>1207</v>
      </c>
      <c r="D94" s="14">
        <v>112500</v>
      </c>
      <c r="E94" s="15">
        <v>2946.43</v>
      </c>
      <c r="F94" s="16">
        <v>2.5000000000000001E-3</v>
      </c>
      <c r="G94" s="16"/>
    </row>
    <row r="95" spans="1:7" x14ac:dyDescent="0.25">
      <c r="A95" s="13" t="s">
        <v>1423</v>
      </c>
      <c r="B95" s="33" t="s">
        <v>1424</v>
      </c>
      <c r="C95" s="33" t="s">
        <v>1238</v>
      </c>
      <c r="D95" s="14">
        <v>721800</v>
      </c>
      <c r="E95" s="15">
        <v>2925.46</v>
      </c>
      <c r="F95" s="16">
        <v>2.5000000000000001E-3</v>
      </c>
      <c r="G95" s="16"/>
    </row>
    <row r="96" spans="1:7" x14ac:dyDescent="0.25">
      <c r="A96" s="13" t="s">
        <v>1425</v>
      </c>
      <c r="B96" s="33" t="s">
        <v>1426</v>
      </c>
      <c r="C96" s="33" t="s">
        <v>1361</v>
      </c>
      <c r="D96" s="14">
        <v>74000</v>
      </c>
      <c r="E96" s="15">
        <v>2903.69</v>
      </c>
      <c r="F96" s="16">
        <v>2.3999999999999998E-3</v>
      </c>
      <c r="G96" s="16"/>
    </row>
    <row r="97" spans="1:7" x14ac:dyDescent="0.25">
      <c r="A97" s="13" t="s">
        <v>1427</v>
      </c>
      <c r="B97" s="33" t="s">
        <v>1428</v>
      </c>
      <c r="C97" s="33" t="s">
        <v>1219</v>
      </c>
      <c r="D97" s="14">
        <v>874800</v>
      </c>
      <c r="E97" s="15">
        <v>2895.15</v>
      </c>
      <c r="F97" s="16">
        <v>2.3999999999999998E-3</v>
      </c>
      <c r="G97" s="16"/>
    </row>
    <row r="98" spans="1:7" x14ac:dyDescent="0.25">
      <c r="A98" s="13" t="s">
        <v>1429</v>
      </c>
      <c r="B98" s="33" t="s">
        <v>1430</v>
      </c>
      <c r="C98" s="33" t="s">
        <v>1255</v>
      </c>
      <c r="D98" s="14">
        <v>87600</v>
      </c>
      <c r="E98" s="15">
        <v>2828.6</v>
      </c>
      <c r="F98" s="16">
        <v>2.3999999999999998E-3</v>
      </c>
      <c r="G98" s="16"/>
    </row>
    <row r="99" spans="1:7" x14ac:dyDescent="0.25">
      <c r="A99" s="13" t="s">
        <v>1431</v>
      </c>
      <c r="B99" s="33" t="s">
        <v>1432</v>
      </c>
      <c r="C99" s="33" t="s">
        <v>1361</v>
      </c>
      <c r="D99" s="14">
        <v>69000</v>
      </c>
      <c r="E99" s="15">
        <v>2755.38</v>
      </c>
      <c r="F99" s="16">
        <v>2.3E-3</v>
      </c>
      <c r="G99" s="16"/>
    </row>
    <row r="100" spans="1:7" x14ac:dyDescent="0.25">
      <c r="A100" s="13" t="s">
        <v>1433</v>
      </c>
      <c r="B100" s="33" t="s">
        <v>1434</v>
      </c>
      <c r="C100" s="33" t="s">
        <v>1292</v>
      </c>
      <c r="D100" s="14">
        <v>170500</v>
      </c>
      <c r="E100" s="15">
        <v>2707.8</v>
      </c>
      <c r="F100" s="16">
        <v>2.3E-3</v>
      </c>
      <c r="G100" s="16"/>
    </row>
    <row r="101" spans="1:7" x14ac:dyDescent="0.25">
      <c r="A101" s="13" t="s">
        <v>1435</v>
      </c>
      <c r="B101" s="33" t="s">
        <v>1436</v>
      </c>
      <c r="C101" s="33" t="s">
        <v>1437</v>
      </c>
      <c r="D101" s="14">
        <v>212100</v>
      </c>
      <c r="E101" s="15">
        <v>2707.46</v>
      </c>
      <c r="F101" s="16">
        <v>2.3E-3</v>
      </c>
      <c r="G101" s="16"/>
    </row>
    <row r="102" spans="1:7" x14ac:dyDescent="0.25">
      <c r="A102" s="13" t="s">
        <v>1438</v>
      </c>
      <c r="B102" s="33" t="s">
        <v>1439</v>
      </c>
      <c r="C102" s="33" t="s">
        <v>1440</v>
      </c>
      <c r="D102" s="14">
        <v>41625</v>
      </c>
      <c r="E102" s="15">
        <v>2574.8000000000002</v>
      </c>
      <c r="F102" s="16">
        <v>2.2000000000000001E-3</v>
      </c>
      <c r="G102" s="16"/>
    </row>
    <row r="103" spans="1:7" x14ac:dyDescent="0.25">
      <c r="A103" s="13" t="s">
        <v>1441</v>
      </c>
      <c r="B103" s="33" t="s">
        <v>1442</v>
      </c>
      <c r="C103" s="33" t="s">
        <v>1348</v>
      </c>
      <c r="D103" s="14">
        <v>60000</v>
      </c>
      <c r="E103" s="15">
        <v>2544.87</v>
      </c>
      <c r="F103" s="16">
        <v>2.0999999999999999E-3</v>
      </c>
      <c r="G103" s="16"/>
    </row>
    <row r="104" spans="1:7" x14ac:dyDescent="0.25">
      <c r="A104" s="13" t="s">
        <v>1443</v>
      </c>
      <c r="B104" s="33" t="s">
        <v>1444</v>
      </c>
      <c r="C104" s="33" t="s">
        <v>1252</v>
      </c>
      <c r="D104" s="14">
        <v>393600</v>
      </c>
      <c r="E104" s="15">
        <v>2412.77</v>
      </c>
      <c r="F104" s="16">
        <v>2E-3</v>
      </c>
      <c r="G104" s="16"/>
    </row>
    <row r="105" spans="1:7" x14ac:dyDescent="0.25">
      <c r="A105" s="13" t="s">
        <v>1445</v>
      </c>
      <c r="B105" s="33" t="s">
        <v>1446</v>
      </c>
      <c r="C105" s="33" t="s">
        <v>1348</v>
      </c>
      <c r="D105" s="14">
        <v>343000</v>
      </c>
      <c r="E105" s="15">
        <v>2367.73</v>
      </c>
      <c r="F105" s="16">
        <v>2E-3</v>
      </c>
      <c r="G105" s="16"/>
    </row>
    <row r="106" spans="1:7" x14ac:dyDescent="0.25">
      <c r="A106" s="13" t="s">
        <v>1447</v>
      </c>
      <c r="B106" s="33" t="s">
        <v>1448</v>
      </c>
      <c r="C106" s="33" t="s">
        <v>1449</v>
      </c>
      <c r="D106" s="14">
        <v>1065975</v>
      </c>
      <c r="E106" s="15">
        <v>2340.35</v>
      </c>
      <c r="F106" s="16">
        <v>2E-3</v>
      </c>
      <c r="G106" s="16"/>
    </row>
    <row r="107" spans="1:7" x14ac:dyDescent="0.25">
      <c r="A107" s="13" t="s">
        <v>1450</v>
      </c>
      <c r="B107" s="33" t="s">
        <v>1451</v>
      </c>
      <c r="C107" s="33" t="s">
        <v>1295</v>
      </c>
      <c r="D107" s="14">
        <v>218750</v>
      </c>
      <c r="E107" s="15">
        <v>2284.63</v>
      </c>
      <c r="F107" s="16">
        <v>1.9E-3</v>
      </c>
      <c r="G107" s="16"/>
    </row>
    <row r="108" spans="1:7" x14ac:dyDescent="0.25">
      <c r="A108" s="13" t="s">
        <v>1452</v>
      </c>
      <c r="B108" s="33" t="s">
        <v>1453</v>
      </c>
      <c r="C108" s="33" t="s">
        <v>1292</v>
      </c>
      <c r="D108" s="14">
        <v>244500</v>
      </c>
      <c r="E108" s="15">
        <v>2266.52</v>
      </c>
      <c r="F108" s="16">
        <v>1.9E-3</v>
      </c>
      <c r="G108" s="16"/>
    </row>
    <row r="109" spans="1:7" x14ac:dyDescent="0.25">
      <c r="A109" s="13" t="s">
        <v>1454</v>
      </c>
      <c r="B109" s="33" t="s">
        <v>1455</v>
      </c>
      <c r="C109" s="33" t="s">
        <v>1255</v>
      </c>
      <c r="D109" s="14">
        <v>399600</v>
      </c>
      <c r="E109" s="15">
        <v>2255.7399999999998</v>
      </c>
      <c r="F109" s="16">
        <v>1.9E-3</v>
      </c>
      <c r="G109" s="16"/>
    </row>
    <row r="110" spans="1:7" x14ac:dyDescent="0.25">
      <c r="A110" s="13" t="s">
        <v>1456</v>
      </c>
      <c r="B110" s="33" t="s">
        <v>1457</v>
      </c>
      <c r="C110" s="33" t="s">
        <v>1320</v>
      </c>
      <c r="D110" s="14">
        <v>704900</v>
      </c>
      <c r="E110" s="15">
        <v>2246.52</v>
      </c>
      <c r="F110" s="16">
        <v>1.9E-3</v>
      </c>
      <c r="G110" s="16"/>
    </row>
    <row r="111" spans="1:7" x14ac:dyDescent="0.25">
      <c r="A111" s="13" t="s">
        <v>1458</v>
      </c>
      <c r="B111" s="33" t="s">
        <v>1459</v>
      </c>
      <c r="C111" s="33" t="s">
        <v>1348</v>
      </c>
      <c r="D111" s="14">
        <v>156600</v>
      </c>
      <c r="E111" s="15">
        <v>2239.9299999999998</v>
      </c>
      <c r="F111" s="16">
        <v>1.9E-3</v>
      </c>
      <c r="G111" s="16"/>
    </row>
    <row r="112" spans="1:7" x14ac:dyDescent="0.25">
      <c r="A112" s="13" t="s">
        <v>1460</v>
      </c>
      <c r="B112" s="33" t="s">
        <v>1461</v>
      </c>
      <c r="C112" s="33" t="s">
        <v>1304</v>
      </c>
      <c r="D112" s="14">
        <v>212000</v>
      </c>
      <c r="E112" s="15">
        <v>2209.89</v>
      </c>
      <c r="F112" s="16">
        <v>1.9E-3</v>
      </c>
      <c r="G112" s="16"/>
    </row>
    <row r="113" spans="1:7" x14ac:dyDescent="0.25">
      <c r="A113" s="13" t="s">
        <v>1462</v>
      </c>
      <c r="B113" s="33" t="s">
        <v>1463</v>
      </c>
      <c r="C113" s="33" t="s">
        <v>1249</v>
      </c>
      <c r="D113" s="14">
        <v>363000</v>
      </c>
      <c r="E113" s="15">
        <v>2198.69</v>
      </c>
      <c r="F113" s="16">
        <v>1.9E-3</v>
      </c>
      <c r="G113" s="16"/>
    </row>
    <row r="114" spans="1:7" x14ac:dyDescent="0.25">
      <c r="A114" s="13" t="s">
        <v>1464</v>
      </c>
      <c r="B114" s="33" t="s">
        <v>1465</v>
      </c>
      <c r="C114" s="33" t="s">
        <v>1348</v>
      </c>
      <c r="D114" s="14">
        <v>138800</v>
      </c>
      <c r="E114" s="15">
        <v>2174.65</v>
      </c>
      <c r="F114" s="16">
        <v>1.8E-3</v>
      </c>
      <c r="G114" s="16"/>
    </row>
    <row r="115" spans="1:7" x14ac:dyDescent="0.25">
      <c r="A115" s="13" t="s">
        <v>1466</v>
      </c>
      <c r="B115" s="33" t="s">
        <v>1467</v>
      </c>
      <c r="C115" s="33" t="s">
        <v>1195</v>
      </c>
      <c r="D115" s="14">
        <v>2542500</v>
      </c>
      <c r="E115" s="15">
        <v>2088.92</v>
      </c>
      <c r="F115" s="16">
        <v>1.8E-3</v>
      </c>
      <c r="G115" s="16"/>
    </row>
    <row r="116" spans="1:7" x14ac:dyDescent="0.25">
      <c r="A116" s="13" t="s">
        <v>1247</v>
      </c>
      <c r="B116" s="33" t="s">
        <v>1248</v>
      </c>
      <c r="C116" s="33" t="s">
        <v>1249</v>
      </c>
      <c r="D116" s="14">
        <v>116500</v>
      </c>
      <c r="E116" s="15">
        <v>2084.83</v>
      </c>
      <c r="F116" s="16">
        <v>1.8E-3</v>
      </c>
      <c r="G116" s="16"/>
    </row>
    <row r="117" spans="1:7" x14ac:dyDescent="0.25">
      <c r="A117" s="13" t="s">
        <v>1468</v>
      </c>
      <c r="B117" s="33" t="s">
        <v>1469</v>
      </c>
      <c r="C117" s="33" t="s">
        <v>1348</v>
      </c>
      <c r="D117" s="14">
        <v>38700</v>
      </c>
      <c r="E117" s="15">
        <v>2084.0100000000002</v>
      </c>
      <c r="F117" s="16">
        <v>1.8E-3</v>
      </c>
      <c r="G117" s="16"/>
    </row>
    <row r="118" spans="1:7" x14ac:dyDescent="0.25">
      <c r="A118" s="13" t="s">
        <v>1470</v>
      </c>
      <c r="B118" s="33" t="s">
        <v>1471</v>
      </c>
      <c r="C118" s="33" t="s">
        <v>1449</v>
      </c>
      <c r="D118" s="14">
        <v>627000</v>
      </c>
      <c r="E118" s="15">
        <v>2070.67</v>
      </c>
      <c r="F118" s="16">
        <v>1.6999999999999999E-3</v>
      </c>
      <c r="G118" s="16"/>
    </row>
    <row r="119" spans="1:7" x14ac:dyDescent="0.25">
      <c r="A119" s="13" t="s">
        <v>1472</v>
      </c>
      <c r="B119" s="33" t="s">
        <v>1473</v>
      </c>
      <c r="C119" s="33" t="s">
        <v>1201</v>
      </c>
      <c r="D119" s="14">
        <v>68950</v>
      </c>
      <c r="E119" s="15">
        <v>1976.56</v>
      </c>
      <c r="F119" s="16">
        <v>1.6999999999999999E-3</v>
      </c>
      <c r="G119" s="16"/>
    </row>
    <row r="120" spans="1:7" x14ac:dyDescent="0.25">
      <c r="A120" s="13" t="s">
        <v>1474</v>
      </c>
      <c r="B120" s="33" t="s">
        <v>1475</v>
      </c>
      <c r="C120" s="33" t="s">
        <v>1207</v>
      </c>
      <c r="D120" s="14">
        <v>291600</v>
      </c>
      <c r="E120" s="15">
        <v>1954.45</v>
      </c>
      <c r="F120" s="16">
        <v>1.6000000000000001E-3</v>
      </c>
      <c r="G120" s="16"/>
    </row>
    <row r="121" spans="1:7" x14ac:dyDescent="0.25">
      <c r="A121" s="13" t="s">
        <v>1476</v>
      </c>
      <c r="B121" s="33" t="s">
        <v>1477</v>
      </c>
      <c r="C121" s="33" t="s">
        <v>1198</v>
      </c>
      <c r="D121" s="14">
        <v>1126125</v>
      </c>
      <c r="E121" s="15">
        <v>1865.2</v>
      </c>
      <c r="F121" s="16">
        <v>1.6000000000000001E-3</v>
      </c>
      <c r="G121" s="16"/>
    </row>
    <row r="122" spans="1:7" x14ac:dyDescent="0.25">
      <c r="A122" s="13" t="s">
        <v>1478</v>
      </c>
      <c r="B122" s="33" t="s">
        <v>1479</v>
      </c>
      <c r="C122" s="33" t="s">
        <v>1192</v>
      </c>
      <c r="D122" s="14">
        <v>6640</v>
      </c>
      <c r="E122" s="15">
        <v>1834.24</v>
      </c>
      <c r="F122" s="16">
        <v>1.5E-3</v>
      </c>
      <c r="G122" s="16"/>
    </row>
    <row r="123" spans="1:7" x14ac:dyDescent="0.25">
      <c r="A123" s="13" t="s">
        <v>1480</v>
      </c>
      <c r="B123" s="33" t="s">
        <v>1481</v>
      </c>
      <c r="C123" s="33" t="s">
        <v>1192</v>
      </c>
      <c r="D123" s="14">
        <v>39000</v>
      </c>
      <c r="E123" s="15">
        <v>1792.62</v>
      </c>
      <c r="F123" s="16">
        <v>1.5E-3</v>
      </c>
      <c r="G123" s="16"/>
    </row>
    <row r="124" spans="1:7" x14ac:dyDescent="0.25">
      <c r="A124" s="13" t="s">
        <v>1482</v>
      </c>
      <c r="B124" s="33" t="s">
        <v>1483</v>
      </c>
      <c r="C124" s="33" t="s">
        <v>1381</v>
      </c>
      <c r="D124" s="14">
        <v>162250</v>
      </c>
      <c r="E124" s="15">
        <v>1789.78</v>
      </c>
      <c r="F124" s="16">
        <v>1.5E-3</v>
      </c>
      <c r="G124" s="16"/>
    </row>
    <row r="125" spans="1:7" x14ac:dyDescent="0.25">
      <c r="A125" s="13" t="s">
        <v>1484</v>
      </c>
      <c r="B125" s="33" t="s">
        <v>1485</v>
      </c>
      <c r="C125" s="33" t="s">
        <v>1207</v>
      </c>
      <c r="D125" s="14">
        <v>6400</v>
      </c>
      <c r="E125" s="15">
        <v>1783.71</v>
      </c>
      <c r="F125" s="16">
        <v>1.5E-3</v>
      </c>
      <c r="G125" s="16"/>
    </row>
    <row r="126" spans="1:7" x14ac:dyDescent="0.25">
      <c r="A126" s="13" t="s">
        <v>1486</v>
      </c>
      <c r="B126" s="33" t="s">
        <v>1487</v>
      </c>
      <c r="C126" s="33" t="s">
        <v>1224</v>
      </c>
      <c r="D126" s="14">
        <v>20500</v>
      </c>
      <c r="E126" s="15">
        <v>1740.63</v>
      </c>
      <c r="F126" s="16">
        <v>1.5E-3</v>
      </c>
      <c r="G126" s="16"/>
    </row>
    <row r="127" spans="1:7" x14ac:dyDescent="0.25">
      <c r="A127" s="13" t="s">
        <v>1488</v>
      </c>
      <c r="B127" s="33" t="s">
        <v>1489</v>
      </c>
      <c r="C127" s="33" t="s">
        <v>1437</v>
      </c>
      <c r="D127" s="14">
        <v>86000</v>
      </c>
      <c r="E127" s="15">
        <v>1708</v>
      </c>
      <c r="F127" s="16">
        <v>1.4E-3</v>
      </c>
      <c r="G127" s="16"/>
    </row>
    <row r="128" spans="1:7" x14ac:dyDescent="0.25">
      <c r="A128" s="13" t="s">
        <v>1490</v>
      </c>
      <c r="B128" s="33" t="s">
        <v>1491</v>
      </c>
      <c r="C128" s="33" t="s">
        <v>1492</v>
      </c>
      <c r="D128" s="14">
        <v>295100</v>
      </c>
      <c r="E128" s="15">
        <v>1684.58</v>
      </c>
      <c r="F128" s="16">
        <v>1.4E-3</v>
      </c>
      <c r="G128" s="16"/>
    </row>
    <row r="129" spans="1:7" x14ac:dyDescent="0.25">
      <c r="A129" s="13" t="s">
        <v>1493</v>
      </c>
      <c r="B129" s="33" t="s">
        <v>1494</v>
      </c>
      <c r="C129" s="33" t="s">
        <v>1449</v>
      </c>
      <c r="D129" s="14">
        <v>324500</v>
      </c>
      <c r="E129" s="15">
        <v>1634.51</v>
      </c>
      <c r="F129" s="16">
        <v>1.4E-3</v>
      </c>
      <c r="G129" s="16"/>
    </row>
    <row r="130" spans="1:7" x14ac:dyDescent="0.25">
      <c r="A130" s="13" t="s">
        <v>1495</v>
      </c>
      <c r="B130" s="33" t="s">
        <v>1496</v>
      </c>
      <c r="C130" s="33" t="s">
        <v>1192</v>
      </c>
      <c r="D130" s="14">
        <v>131950</v>
      </c>
      <c r="E130" s="15">
        <v>1623.64</v>
      </c>
      <c r="F130" s="16">
        <v>1.4E-3</v>
      </c>
      <c r="G130" s="16"/>
    </row>
    <row r="131" spans="1:7" x14ac:dyDescent="0.25">
      <c r="A131" s="13" t="s">
        <v>1497</v>
      </c>
      <c r="B131" s="33" t="s">
        <v>1498</v>
      </c>
      <c r="C131" s="33" t="s">
        <v>1292</v>
      </c>
      <c r="D131" s="14">
        <v>109375</v>
      </c>
      <c r="E131" s="15">
        <v>1556.95</v>
      </c>
      <c r="F131" s="16">
        <v>1.2999999999999999E-3</v>
      </c>
      <c r="G131" s="16"/>
    </row>
    <row r="132" spans="1:7" x14ac:dyDescent="0.25">
      <c r="A132" s="13" t="s">
        <v>1499</v>
      </c>
      <c r="B132" s="33" t="s">
        <v>1500</v>
      </c>
      <c r="C132" s="33" t="s">
        <v>1192</v>
      </c>
      <c r="D132" s="14">
        <v>133900</v>
      </c>
      <c r="E132" s="15">
        <v>1512.67</v>
      </c>
      <c r="F132" s="16">
        <v>1.2999999999999999E-3</v>
      </c>
      <c r="G132" s="16"/>
    </row>
    <row r="133" spans="1:7" x14ac:dyDescent="0.25">
      <c r="A133" s="13" t="s">
        <v>1501</v>
      </c>
      <c r="B133" s="33" t="s">
        <v>1502</v>
      </c>
      <c r="C133" s="33" t="s">
        <v>1381</v>
      </c>
      <c r="D133" s="14">
        <v>200200</v>
      </c>
      <c r="E133" s="15">
        <v>1422.42</v>
      </c>
      <c r="F133" s="16">
        <v>1.1999999999999999E-3</v>
      </c>
      <c r="G133" s="16"/>
    </row>
    <row r="134" spans="1:7" x14ac:dyDescent="0.25">
      <c r="A134" s="13" t="s">
        <v>1503</v>
      </c>
      <c r="B134" s="33" t="s">
        <v>1504</v>
      </c>
      <c r="C134" s="33" t="s">
        <v>1320</v>
      </c>
      <c r="D134" s="14">
        <v>201600</v>
      </c>
      <c r="E134" s="15">
        <v>1398.2</v>
      </c>
      <c r="F134" s="16">
        <v>1.1999999999999999E-3</v>
      </c>
      <c r="G134" s="16"/>
    </row>
    <row r="135" spans="1:7" x14ac:dyDescent="0.25">
      <c r="A135" s="13" t="s">
        <v>1505</v>
      </c>
      <c r="B135" s="33" t="s">
        <v>1506</v>
      </c>
      <c r="C135" s="33" t="s">
        <v>1492</v>
      </c>
      <c r="D135" s="14">
        <v>271700</v>
      </c>
      <c r="E135" s="15">
        <v>1376.98</v>
      </c>
      <c r="F135" s="16">
        <v>1.1999999999999999E-3</v>
      </c>
      <c r="G135" s="16"/>
    </row>
    <row r="136" spans="1:7" x14ac:dyDescent="0.25">
      <c r="A136" s="13" t="s">
        <v>1507</v>
      </c>
      <c r="B136" s="33" t="s">
        <v>1508</v>
      </c>
      <c r="C136" s="33" t="s">
        <v>1381</v>
      </c>
      <c r="D136" s="14">
        <v>37975</v>
      </c>
      <c r="E136" s="15">
        <v>1357.32</v>
      </c>
      <c r="F136" s="16">
        <v>1.1000000000000001E-3</v>
      </c>
      <c r="G136" s="16"/>
    </row>
    <row r="137" spans="1:7" x14ac:dyDescent="0.25">
      <c r="A137" s="13" t="s">
        <v>1509</v>
      </c>
      <c r="B137" s="33" t="s">
        <v>1510</v>
      </c>
      <c r="C137" s="33" t="s">
        <v>1230</v>
      </c>
      <c r="D137" s="14">
        <v>222500</v>
      </c>
      <c r="E137" s="15">
        <v>1336.56</v>
      </c>
      <c r="F137" s="16">
        <v>1.1000000000000001E-3</v>
      </c>
      <c r="G137" s="16"/>
    </row>
    <row r="138" spans="1:7" x14ac:dyDescent="0.25">
      <c r="A138" s="13" t="s">
        <v>1222</v>
      </c>
      <c r="B138" s="33" t="s">
        <v>1223</v>
      </c>
      <c r="C138" s="33" t="s">
        <v>1224</v>
      </c>
      <c r="D138" s="14">
        <v>16500</v>
      </c>
      <c r="E138" s="15">
        <v>1271.24</v>
      </c>
      <c r="F138" s="16">
        <v>1.1000000000000001E-3</v>
      </c>
      <c r="G138" s="16"/>
    </row>
    <row r="139" spans="1:7" x14ac:dyDescent="0.25">
      <c r="A139" s="13" t="s">
        <v>1511</v>
      </c>
      <c r="B139" s="33" t="s">
        <v>1512</v>
      </c>
      <c r="C139" s="33" t="s">
        <v>1440</v>
      </c>
      <c r="D139" s="14">
        <v>42900</v>
      </c>
      <c r="E139" s="15">
        <v>1192.92</v>
      </c>
      <c r="F139" s="16">
        <v>1E-3</v>
      </c>
      <c r="G139" s="16"/>
    </row>
    <row r="140" spans="1:7" x14ac:dyDescent="0.25">
      <c r="A140" s="13" t="s">
        <v>1513</v>
      </c>
      <c r="B140" s="33" t="s">
        <v>1514</v>
      </c>
      <c r="C140" s="33" t="s">
        <v>1515</v>
      </c>
      <c r="D140" s="14">
        <v>82214</v>
      </c>
      <c r="E140" s="15">
        <v>1173.48</v>
      </c>
      <c r="F140" s="16">
        <v>1E-3</v>
      </c>
      <c r="G140" s="16"/>
    </row>
    <row r="141" spans="1:7" x14ac:dyDescent="0.25">
      <c r="A141" s="13" t="s">
        <v>1516</v>
      </c>
      <c r="B141" s="33" t="s">
        <v>1517</v>
      </c>
      <c r="C141" s="33" t="s">
        <v>1207</v>
      </c>
      <c r="D141" s="14">
        <v>26625</v>
      </c>
      <c r="E141" s="15">
        <v>1168.57</v>
      </c>
      <c r="F141" s="16">
        <v>1E-3</v>
      </c>
      <c r="G141" s="16"/>
    </row>
    <row r="142" spans="1:7" x14ac:dyDescent="0.25">
      <c r="A142" s="13" t="s">
        <v>1518</v>
      </c>
      <c r="B142" s="33" t="s">
        <v>1519</v>
      </c>
      <c r="C142" s="33" t="s">
        <v>1333</v>
      </c>
      <c r="D142" s="14">
        <v>78400</v>
      </c>
      <c r="E142" s="15">
        <v>1158.83</v>
      </c>
      <c r="F142" s="16">
        <v>1E-3</v>
      </c>
      <c r="G142" s="16"/>
    </row>
    <row r="143" spans="1:7" x14ac:dyDescent="0.25">
      <c r="A143" s="13" t="s">
        <v>1520</v>
      </c>
      <c r="B143" s="33" t="s">
        <v>1521</v>
      </c>
      <c r="C143" s="33" t="s">
        <v>1515</v>
      </c>
      <c r="D143" s="14">
        <v>153000</v>
      </c>
      <c r="E143" s="15">
        <v>1150.8699999999999</v>
      </c>
      <c r="F143" s="16">
        <v>1E-3</v>
      </c>
      <c r="G143" s="16"/>
    </row>
    <row r="144" spans="1:7" x14ac:dyDescent="0.25">
      <c r="A144" s="13" t="s">
        <v>1522</v>
      </c>
      <c r="B144" s="33" t="s">
        <v>1523</v>
      </c>
      <c r="C144" s="33" t="s">
        <v>1238</v>
      </c>
      <c r="D144" s="14">
        <v>61000</v>
      </c>
      <c r="E144" s="15">
        <v>1111.6600000000001</v>
      </c>
      <c r="F144" s="16">
        <v>8.9999999999999998E-4</v>
      </c>
      <c r="G144" s="16"/>
    </row>
    <row r="145" spans="1:7" x14ac:dyDescent="0.25">
      <c r="A145" s="13" t="s">
        <v>1524</v>
      </c>
      <c r="B145" s="33" t="s">
        <v>1525</v>
      </c>
      <c r="C145" s="33" t="s">
        <v>1230</v>
      </c>
      <c r="D145" s="14">
        <v>77000</v>
      </c>
      <c r="E145" s="15">
        <v>1059.4000000000001</v>
      </c>
      <c r="F145" s="16">
        <v>8.9999999999999998E-4</v>
      </c>
      <c r="G145" s="16"/>
    </row>
    <row r="146" spans="1:7" x14ac:dyDescent="0.25">
      <c r="A146" s="13" t="s">
        <v>1526</v>
      </c>
      <c r="B146" s="33" t="s">
        <v>1527</v>
      </c>
      <c r="C146" s="33" t="s">
        <v>1292</v>
      </c>
      <c r="D146" s="14">
        <v>115050</v>
      </c>
      <c r="E146" s="15">
        <v>1052.94</v>
      </c>
      <c r="F146" s="16">
        <v>8.9999999999999998E-4</v>
      </c>
      <c r="G146" s="16"/>
    </row>
    <row r="147" spans="1:7" x14ac:dyDescent="0.25">
      <c r="A147" s="13" t="s">
        <v>1228</v>
      </c>
      <c r="B147" s="33" t="s">
        <v>1229</v>
      </c>
      <c r="C147" s="33" t="s">
        <v>1230</v>
      </c>
      <c r="D147" s="14">
        <v>34300</v>
      </c>
      <c r="E147" s="15">
        <v>975.2</v>
      </c>
      <c r="F147" s="16">
        <v>8.0000000000000004E-4</v>
      </c>
      <c r="G147" s="16"/>
    </row>
    <row r="148" spans="1:7" x14ac:dyDescent="0.25">
      <c r="A148" s="13" t="s">
        <v>1528</v>
      </c>
      <c r="B148" s="33" t="s">
        <v>1529</v>
      </c>
      <c r="C148" s="33" t="s">
        <v>1381</v>
      </c>
      <c r="D148" s="14">
        <v>34125</v>
      </c>
      <c r="E148" s="15">
        <v>831.3</v>
      </c>
      <c r="F148" s="16">
        <v>6.9999999999999999E-4</v>
      </c>
      <c r="G148" s="16"/>
    </row>
    <row r="149" spans="1:7" x14ac:dyDescent="0.25">
      <c r="A149" s="13" t="s">
        <v>1530</v>
      </c>
      <c r="B149" s="33" t="s">
        <v>1531</v>
      </c>
      <c r="C149" s="33" t="s">
        <v>1381</v>
      </c>
      <c r="D149" s="14">
        <v>32700</v>
      </c>
      <c r="E149" s="15">
        <v>818.14</v>
      </c>
      <c r="F149" s="16">
        <v>6.9999999999999999E-4</v>
      </c>
      <c r="G149" s="16"/>
    </row>
    <row r="150" spans="1:7" x14ac:dyDescent="0.25">
      <c r="A150" s="13" t="s">
        <v>1532</v>
      </c>
      <c r="B150" s="33" t="s">
        <v>1533</v>
      </c>
      <c r="C150" s="33" t="s">
        <v>1207</v>
      </c>
      <c r="D150" s="14">
        <v>88400</v>
      </c>
      <c r="E150" s="15">
        <v>739.42</v>
      </c>
      <c r="F150" s="16">
        <v>5.9999999999999995E-4</v>
      </c>
      <c r="G150" s="16"/>
    </row>
    <row r="151" spans="1:7" x14ac:dyDescent="0.25">
      <c r="A151" s="13" t="s">
        <v>1534</v>
      </c>
      <c r="B151" s="33" t="s">
        <v>1535</v>
      </c>
      <c r="C151" s="33" t="s">
        <v>1207</v>
      </c>
      <c r="D151" s="14">
        <v>37400</v>
      </c>
      <c r="E151" s="15">
        <v>678.23</v>
      </c>
      <c r="F151" s="16">
        <v>5.9999999999999995E-4</v>
      </c>
      <c r="G151" s="16"/>
    </row>
    <row r="152" spans="1:7" x14ac:dyDescent="0.25">
      <c r="A152" s="13" t="s">
        <v>1536</v>
      </c>
      <c r="B152" s="33" t="s">
        <v>1537</v>
      </c>
      <c r="C152" s="33" t="s">
        <v>1249</v>
      </c>
      <c r="D152" s="14">
        <v>64800</v>
      </c>
      <c r="E152" s="15">
        <v>629.66</v>
      </c>
      <c r="F152" s="16">
        <v>5.0000000000000001E-4</v>
      </c>
      <c r="G152" s="16"/>
    </row>
    <row r="153" spans="1:7" x14ac:dyDescent="0.25">
      <c r="A153" s="13" t="s">
        <v>1538</v>
      </c>
      <c r="B153" s="33" t="s">
        <v>1539</v>
      </c>
      <c r="C153" s="33" t="s">
        <v>1440</v>
      </c>
      <c r="D153" s="14">
        <v>87000</v>
      </c>
      <c r="E153" s="15">
        <v>617.70000000000005</v>
      </c>
      <c r="F153" s="16">
        <v>5.0000000000000001E-4</v>
      </c>
      <c r="G153" s="16"/>
    </row>
    <row r="154" spans="1:7" x14ac:dyDescent="0.25">
      <c r="A154" s="13" t="s">
        <v>1231</v>
      </c>
      <c r="B154" s="33" t="s">
        <v>1232</v>
      </c>
      <c r="C154" s="33" t="s">
        <v>1233</v>
      </c>
      <c r="D154" s="14">
        <v>14100</v>
      </c>
      <c r="E154" s="15">
        <v>559.33000000000004</v>
      </c>
      <c r="F154" s="16">
        <v>5.0000000000000001E-4</v>
      </c>
      <c r="G154" s="16"/>
    </row>
    <row r="155" spans="1:7" x14ac:dyDescent="0.25">
      <c r="A155" s="13" t="s">
        <v>1540</v>
      </c>
      <c r="B155" s="33" t="s">
        <v>1541</v>
      </c>
      <c r="C155" s="33" t="s">
        <v>1370</v>
      </c>
      <c r="D155" s="14">
        <v>13475</v>
      </c>
      <c r="E155" s="15">
        <v>558.74</v>
      </c>
      <c r="F155" s="16">
        <v>5.0000000000000001E-4</v>
      </c>
      <c r="G155" s="16"/>
    </row>
    <row r="156" spans="1:7" x14ac:dyDescent="0.25">
      <c r="A156" s="13" t="s">
        <v>1542</v>
      </c>
      <c r="B156" s="33" t="s">
        <v>1543</v>
      </c>
      <c r="C156" s="33" t="s">
        <v>1292</v>
      </c>
      <c r="D156" s="14">
        <v>72800</v>
      </c>
      <c r="E156" s="15">
        <v>527.51</v>
      </c>
      <c r="F156" s="16">
        <v>4.0000000000000002E-4</v>
      </c>
      <c r="G156" s="16"/>
    </row>
    <row r="157" spans="1:7" x14ac:dyDescent="0.25">
      <c r="A157" s="13" t="s">
        <v>1220</v>
      </c>
      <c r="B157" s="33" t="s">
        <v>1221</v>
      </c>
      <c r="C157" s="33" t="s">
        <v>1192</v>
      </c>
      <c r="D157" s="14">
        <v>26350</v>
      </c>
      <c r="E157" s="15">
        <v>427.23</v>
      </c>
      <c r="F157" s="16">
        <v>4.0000000000000002E-4</v>
      </c>
      <c r="G157" s="16"/>
    </row>
    <row r="158" spans="1:7" x14ac:dyDescent="0.25">
      <c r="A158" s="13" t="s">
        <v>1250</v>
      </c>
      <c r="B158" s="33" t="s">
        <v>1251</v>
      </c>
      <c r="C158" s="33" t="s">
        <v>1252</v>
      </c>
      <c r="D158" s="14">
        <v>37800</v>
      </c>
      <c r="E158" s="15">
        <v>414.84</v>
      </c>
      <c r="F158" s="16">
        <v>2.9999999999999997E-4</v>
      </c>
      <c r="G158" s="16"/>
    </row>
    <row r="159" spans="1:7" x14ac:dyDescent="0.25">
      <c r="A159" s="13" t="s">
        <v>1544</v>
      </c>
      <c r="B159" s="33" t="s">
        <v>1545</v>
      </c>
      <c r="C159" s="33" t="s">
        <v>1252</v>
      </c>
      <c r="D159" s="14">
        <v>86400</v>
      </c>
      <c r="E159" s="15">
        <v>371.26</v>
      </c>
      <c r="F159" s="16">
        <v>2.9999999999999997E-4</v>
      </c>
      <c r="G159" s="16"/>
    </row>
    <row r="160" spans="1:7" x14ac:dyDescent="0.25">
      <c r="A160" s="13" t="s">
        <v>1546</v>
      </c>
      <c r="B160" s="33" t="s">
        <v>1547</v>
      </c>
      <c r="C160" s="33" t="s">
        <v>1392</v>
      </c>
      <c r="D160" s="14">
        <v>5400</v>
      </c>
      <c r="E160" s="15">
        <v>366.44</v>
      </c>
      <c r="F160" s="16">
        <v>2.9999999999999997E-4</v>
      </c>
      <c r="G160" s="16"/>
    </row>
    <row r="161" spans="1:7" x14ac:dyDescent="0.25">
      <c r="A161" s="13" t="s">
        <v>1548</v>
      </c>
      <c r="B161" s="33" t="s">
        <v>1549</v>
      </c>
      <c r="C161" s="33" t="s">
        <v>1201</v>
      </c>
      <c r="D161" s="14">
        <v>7525</v>
      </c>
      <c r="E161" s="15">
        <v>351.64</v>
      </c>
      <c r="F161" s="16">
        <v>2.9999999999999997E-4</v>
      </c>
      <c r="G161" s="16"/>
    </row>
    <row r="162" spans="1:7" x14ac:dyDescent="0.25">
      <c r="A162" s="13" t="s">
        <v>1550</v>
      </c>
      <c r="B162" s="33" t="s">
        <v>1551</v>
      </c>
      <c r="C162" s="33" t="s">
        <v>1492</v>
      </c>
      <c r="D162" s="14">
        <v>6250</v>
      </c>
      <c r="E162" s="15">
        <v>237.42</v>
      </c>
      <c r="F162" s="16">
        <v>2.0000000000000001E-4</v>
      </c>
      <c r="G162" s="16"/>
    </row>
    <row r="163" spans="1:7" x14ac:dyDescent="0.25">
      <c r="A163" s="13" t="s">
        <v>1552</v>
      </c>
      <c r="B163" s="33" t="s">
        <v>1553</v>
      </c>
      <c r="C163" s="33" t="s">
        <v>1381</v>
      </c>
      <c r="D163" s="14">
        <v>7250</v>
      </c>
      <c r="E163" s="15">
        <v>229.02</v>
      </c>
      <c r="F163" s="16">
        <v>2.0000000000000001E-4</v>
      </c>
      <c r="G163" s="16"/>
    </row>
    <row r="164" spans="1:7" x14ac:dyDescent="0.25">
      <c r="A164" s="13" t="s">
        <v>1554</v>
      </c>
      <c r="B164" s="33" t="s">
        <v>1555</v>
      </c>
      <c r="C164" s="33" t="s">
        <v>1348</v>
      </c>
      <c r="D164" s="14">
        <v>14700</v>
      </c>
      <c r="E164" s="15">
        <v>214.56</v>
      </c>
      <c r="F164" s="16">
        <v>2.0000000000000001E-4</v>
      </c>
      <c r="G164" s="16"/>
    </row>
    <row r="165" spans="1:7" x14ac:dyDescent="0.25">
      <c r="A165" s="13" t="s">
        <v>1556</v>
      </c>
      <c r="B165" s="33" t="s">
        <v>1557</v>
      </c>
      <c r="C165" s="33" t="s">
        <v>1307</v>
      </c>
      <c r="D165" s="14">
        <v>6300</v>
      </c>
      <c r="E165" s="15">
        <v>202.1</v>
      </c>
      <c r="F165" s="16">
        <v>2.0000000000000001E-4</v>
      </c>
      <c r="G165" s="16"/>
    </row>
    <row r="166" spans="1:7" x14ac:dyDescent="0.25">
      <c r="A166" s="13" t="s">
        <v>1558</v>
      </c>
      <c r="B166" s="33" t="s">
        <v>1559</v>
      </c>
      <c r="C166" s="33" t="s">
        <v>1348</v>
      </c>
      <c r="D166" s="14">
        <v>3600</v>
      </c>
      <c r="E166" s="15">
        <v>196.52</v>
      </c>
      <c r="F166" s="16">
        <v>2.0000000000000001E-4</v>
      </c>
      <c r="G166" s="16"/>
    </row>
    <row r="167" spans="1:7" x14ac:dyDescent="0.25">
      <c r="A167" s="13" t="s">
        <v>1560</v>
      </c>
      <c r="B167" s="33" t="s">
        <v>1561</v>
      </c>
      <c r="C167" s="33" t="s">
        <v>1195</v>
      </c>
      <c r="D167" s="14">
        <v>110000</v>
      </c>
      <c r="E167" s="15">
        <v>183.79</v>
      </c>
      <c r="F167" s="16">
        <v>2.0000000000000001E-4</v>
      </c>
      <c r="G167" s="16"/>
    </row>
    <row r="168" spans="1:7" x14ac:dyDescent="0.25">
      <c r="A168" s="13" t="s">
        <v>1562</v>
      </c>
      <c r="B168" s="33" t="s">
        <v>1563</v>
      </c>
      <c r="C168" s="33" t="s">
        <v>1238</v>
      </c>
      <c r="D168" s="14">
        <v>4400</v>
      </c>
      <c r="E168" s="15">
        <v>128.35</v>
      </c>
      <c r="F168" s="16">
        <v>1E-4</v>
      </c>
      <c r="G168" s="16"/>
    </row>
    <row r="169" spans="1:7" x14ac:dyDescent="0.25">
      <c r="A169" s="13" t="s">
        <v>1213</v>
      </c>
      <c r="B169" s="33" t="s">
        <v>1214</v>
      </c>
      <c r="C169" s="33" t="s">
        <v>1192</v>
      </c>
      <c r="D169" s="14">
        <v>375</v>
      </c>
      <c r="E169" s="15">
        <v>24.01</v>
      </c>
      <c r="F169" s="16">
        <v>0</v>
      </c>
      <c r="G169" s="16"/>
    </row>
    <row r="170" spans="1:7" x14ac:dyDescent="0.25">
      <c r="A170" s="13" t="s">
        <v>1564</v>
      </c>
      <c r="B170" s="33" t="s">
        <v>1565</v>
      </c>
      <c r="C170" s="33" t="s">
        <v>1440</v>
      </c>
      <c r="D170" s="14">
        <v>800</v>
      </c>
      <c r="E170" s="15">
        <v>15.82</v>
      </c>
      <c r="F170" s="16">
        <v>0</v>
      </c>
      <c r="G170" s="16"/>
    </row>
    <row r="171" spans="1:7" x14ac:dyDescent="0.25">
      <c r="A171" s="17" t="s">
        <v>124</v>
      </c>
      <c r="B171" s="34"/>
      <c r="C171" s="34"/>
      <c r="D171" s="20"/>
      <c r="E171" s="37">
        <v>860391.68</v>
      </c>
      <c r="F171" s="38">
        <v>0.7248</v>
      </c>
      <c r="G171" s="23"/>
    </row>
    <row r="172" spans="1:7" x14ac:dyDescent="0.25">
      <c r="A172" s="17" t="s">
        <v>1265</v>
      </c>
      <c r="B172" s="33"/>
      <c r="C172" s="33"/>
      <c r="D172" s="14"/>
      <c r="E172" s="15"/>
      <c r="F172" s="16"/>
      <c r="G172" s="16"/>
    </row>
    <row r="173" spans="1:7" x14ac:dyDescent="0.25">
      <c r="A173" s="17" t="s">
        <v>124</v>
      </c>
      <c r="B173" s="33"/>
      <c r="C173" s="33"/>
      <c r="D173" s="14"/>
      <c r="E173" s="39" t="s">
        <v>121</v>
      </c>
      <c r="F173" s="40" t="s">
        <v>121</v>
      </c>
      <c r="G173" s="16"/>
    </row>
    <row r="174" spans="1:7" x14ac:dyDescent="0.25">
      <c r="A174" s="24" t="s">
        <v>131</v>
      </c>
      <c r="B174" s="35"/>
      <c r="C174" s="35"/>
      <c r="D174" s="25"/>
      <c r="E174" s="30">
        <v>860391.68</v>
      </c>
      <c r="F174" s="31">
        <v>0.7248</v>
      </c>
      <c r="G174" s="23"/>
    </row>
    <row r="175" spans="1:7" x14ac:dyDescent="0.25">
      <c r="A175" s="13"/>
      <c r="B175" s="33"/>
      <c r="C175" s="33"/>
      <c r="D175" s="14"/>
      <c r="E175" s="15"/>
      <c r="F175" s="16"/>
      <c r="G175" s="16"/>
    </row>
    <row r="176" spans="1:7" x14ac:dyDescent="0.25">
      <c r="A176" s="17" t="s">
        <v>1566</v>
      </c>
      <c r="B176" s="33"/>
      <c r="C176" s="33"/>
      <c r="D176" s="14"/>
      <c r="E176" s="15"/>
      <c r="F176" s="16"/>
      <c r="G176" s="16"/>
    </row>
    <row r="177" spans="1:7" x14ac:dyDescent="0.25">
      <c r="A177" s="17" t="s">
        <v>1567</v>
      </c>
      <c r="B177" s="33"/>
      <c r="C177" s="33"/>
      <c r="D177" s="14"/>
      <c r="E177" s="15"/>
      <c r="F177" s="16"/>
      <c r="G177" s="16"/>
    </row>
    <row r="178" spans="1:7" x14ac:dyDescent="0.25">
      <c r="A178" s="13" t="s">
        <v>1568</v>
      </c>
      <c r="B178" s="33"/>
      <c r="C178" s="33" t="s">
        <v>1440</v>
      </c>
      <c r="D178" s="41">
        <v>-800</v>
      </c>
      <c r="E178" s="26">
        <v>-15.91</v>
      </c>
      <c r="F178" s="27">
        <v>-1.2999999999999999E-5</v>
      </c>
      <c r="G178" s="16"/>
    </row>
    <row r="179" spans="1:7" x14ac:dyDescent="0.25">
      <c r="A179" s="13" t="s">
        <v>1569</v>
      </c>
      <c r="B179" s="33"/>
      <c r="C179" s="33" t="s">
        <v>1195</v>
      </c>
      <c r="D179" s="41">
        <v>-1200</v>
      </c>
      <c r="E179" s="26">
        <v>-21.91</v>
      </c>
      <c r="F179" s="27">
        <v>-1.8E-5</v>
      </c>
      <c r="G179" s="16"/>
    </row>
    <row r="180" spans="1:7" x14ac:dyDescent="0.25">
      <c r="A180" s="13" t="s">
        <v>1570</v>
      </c>
      <c r="B180" s="33"/>
      <c r="C180" s="33" t="s">
        <v>1192</v>
      </c>
      <c r="D180" s="41">
        <v>-375</v>
      </c>
      <c r="E180" s="26">
        <v>-23.93</v>
      </c>
      <c r="F180" s="27">
        <v>-2.0000000000000002E-5</v>
      </c>
      <c r="G180" s="16"/>
    </row>
    <row r="181" spans="1:7" x14ac:dyDescent="0.25">
      <c r="A181" s="13" t="s">
        <v>1571</v>
      </c>
      <c r="B181" s="33"/>
      <c r="C181" s="33" t="s">
        <v>1286</v>
      </c>
      <c r="D181" s="41">
        <v>-10500</v>
      </c>
      <c r="E181" s="26">
        <v>-49.85</v>
      </c>
      <c r="F181" s="27">
        <v>-4.1E-5</v>
      </c>
      <c r="G181" s="16"/>
    </row>
    <row r="182" spans="1:7" x14ac:dyDescent="0.25">
      <c r="A182" s="13" t="s">
        <v>1572</v>
      </c>
      <c r="B182" s="33"/>
      <c r="C182" s="33" t="s">
        <v>1219</v>
      </c>
      <c r="D182" s="41">
        <v>-21000</v>
      </c>
      <c r="E182" s="26">
        <v>-79.94</v>
      </c>
      <c r="F182" s="27">
        <v>-6.7000000000000002E-5</v>
      </c>
      <c r="G182" s="16"/>
    </row>
    <row r="183" spans="1:7" x14ac:dyDescent="0.25">
      <c r="A183" s="13" t="s">
        <v>1573</v>
      </c>
      <c r="B183" s="33"/>
      <c r="C183" s="33" t="s">
        <v>1258</v>
      </c>
      <c r="D183" s="41">
        <v>-30800</v>
      </c>
      <c r="E183" s="26">
        <v>-84.92</v>
      </c>
      <c r="F183" s="27">
        <v>-7.1000000000000005E-5</v>
      </c>
      <c r="G183" s="16"/>
    </row>
    <row r="184" spans="1:7" x14ac:dyDescent="0.25">
      <c r="A184" s="13" t="s">
        <v>1574</v>
      </c>
      <c r="B184" s="33"/>
      <c r="C184" s="33" t="s">
        <v>1238</v>
      </c>
      <c r="D184" s="41">
        <v>-4400</v>
      </c>
      <c r="E184" s="26">
        <v>-128.72999999999999</v>
      </c>
      <c r="F184" s="27">
        <v>-1.08E-4</v>
      </c>
      <c r="G184" s="16"/>
    </row>
    <row r="185" spans="1:7" x14ac:dyDescent="0.25">
      <c r="A185" s="13" t="s">
        <v>1575</v>
      </c>
      <c r="B185" s="33"/>
      <c r="C185" s="33" t="s">
        <v>1195</v>
      </c>
      <c r="D185" s="41">
        <v>-110000</v>
      </c>
      <c r="E185" s="26">
        <v>-184.91</v>
      </c>
      <c r="F185" s="27">
        <v>-1.55E-4</v>
      </c>
      <c r="G185" s="16"/>
    </row>
    <row r="186" spans="1:7" x14ac:dyDescent="0.25">
      <c r="A186" s="13" t="s">
        <v>1576</v>
      </c>
      <c r="B186" s="33"/>
      <c r="C186" s="33" t="s">
        <v>1348</v>
      </c>
      <c r="D186" s="41">
        <v>-3600</v>
      </c>
      <c r="E186" s="26">
        <v>-194.32</v>
      </c>
      <c r="F186" s="27">
        <v>-1.63E-4</v>
      </c>
      <c r="G186" s="16"/>
    </row>
    <row r="187" spans="1:7" x14ac:dyDescent="0.25">
      <c r="A187" s="13" t="s">
        <v>1577</v>
      </c>
      <c r="B187" s="33"/>
      <c r="C187" s="33" t="s">
        <v>1307</v>
      </c>
      <c r="D187" s="41">
        <v>-6300</v>
      </c>
      <c r="E187" s="26">
        <v>-202.79</v>
      </c>
      <c r="F187" s="27">
        <v>-1.7000000000000001E-4</v>
      </c>
      <c r="G187" s="16"/>
    </row>
    <row r="188" spans="1:7" x14ac:dyDescent="0.25">
      <c r="A188" s="13" t="s">
        <v>1578</v>
      </c>
      <c r="B188" s="33"/>
      <c r="C188" s="33" t="s">
        <v>1348</v>
      </c>
      <c r="D188" s="41">
        <v>-14700</v>
      </c>
      <c r="E188" s="26">
        <v>-213.44</v>
      </c>
      <c r="F188" s="27">
        <v>-1.7899999999999999E-4</v>
      </c>
      <c r="G188" s="16"/>
    </row>
    <row r="189" spans="1:7" x14ac:dyDescent="0.25">
      <c r="A189" s="13" t="s">
        <v>1579</v>
      </c>
      <c r="B189" s="33"/>
      <c r="C189" s="33" t="s">
        <v>1381</v>
      </c>
      <c r="D189" s="41">
        <v>-7250</v>
      </c>
      <c r="E189" s="26">
        <v>-229.81</v>
      </c>
      <c r="F189" s="27">
        <v>-1.93E-4</v>
      </c>
      <c r="G189" s="16"/>
    </row>
    <row r="190" spans="1:7" x14ac:dyDescent="0.25">
      <c r="A190" s="13" t="s">
        <v>1580</v>
      </c>
      <c r="B190" s="33"/>
      <c r="C190" s="33" t="s">
        <v>1492</v>
      </c>
      <c r="D190" s="41">
        <v>-6250</v>
      </c>
      <c r="E190" s="26">
        <v>-238.76</v>
      </c>
      <c r="F190" s="27">
        <v>-2.0100000000000001E-4</v>
      </c>
      <c r="G190" s="16"/>
    </row>
    <row r="191" spans="1:7" x14ac:dyDescent="0.25">
      <c r="A191" s="13" t="s">
        <v>1581</v>
      </c>
      <c r="B191" s="33"/>
      <c r="C191" s="33" t="s">
        <v>1201</v>
      </c>
      <c r="D191" s="41">
        <v>-7525</v>
      </c>
      <c r="E191" s="26">
        <v>-353.36</v>
      </c>
      <c r="F191" s="27">
        <v>-2.9700000000000001E-4</v>
      </c>
      <c r="G191" s="16"/>
    </row>
    <row r="192" spans="1:7" x14ac:dyDescent="0.25">
      <c r="A192" s="13" t="s">
        <v>1582</v>
      </c>
      <c r="B192" s="33"/>
      <c r="C192" s="33" t="s">
        <v>1392</v>
      </c>
      <c r="D192" s="41">
        <v>-5400</v>
      </c>
      <c r="E192" s="26">
        <v>-368.16</v>
      </c>
      <c r="F192" s="27">
        <v>-3.0899999999999998E-4</v>
      </c>
      <c r="G192" s="16"/>
    </row>
    <row r="193" spans="1:7" x14ac:dyDescent="0.25">
      <c r="A193" s="13" t="s">
        <v>1583</v>
      </c>
      <c r="B193" s="33"/>
      <c r="C193" s="33" t="s">
        <v>1252</v>
      </c>
      <c r="D193" s="41">
        <v>-86400</v>
      </c>
      <c r="E193" s="26">
        <v>-374.07</v>
      </c>
      <c r="F193" s="27">
        <v>-3.1399999999999999E-4</v>
      </c>
      <c r="G193" s="16"/>
    </row>
    <row r="194" spans="1:7" x14ac:dyDescent="0.25">
      <c r="A194" s="13" t="s">
        <v>1584</v>
      </c>
      <c r="B194" s="33"/>
      <c r="C194" s="33" t="s">
        <v>1252</v>
      </c>
      <c r="D194" s="41">
        <v>-37800</v>
      </c>
      <c r="E194" s="26">
        <v>-416.46</v>
      </c>
      <c r="F194" s="27">
        <v>-3.5E-4</v>
      </c>
      <c r="G194" s="16"/>
    </row>
    <row r="195" spans="1:7" x14ac:dyDescent="0.25">
      <c r="A195" s="13" t="s">
        <v>1585</v>
      </c>
      <c r="B195" s="33"/>
      <c r="C195" s="33" t="s">
        <v>1192</v>
      </c>
      <c r="D195" s="41">
        <v>-26350</v>
      </c>
      <c r="E195" s="26">
        <v>-429.65</v>
      </c>
      <c r="F195" s="27">
        <v>-3.6099999999999999E-4</v>
      </c>
      <c r="G195" s="16"/>
    </row>
    <row r="196" spans="1:7" x14ac:dyDescent="0.25">
      <c r="A196" s="13" t="s">
        <v>1586</v>
      </c>
      <c r="B196" s="33"/>
      <c r="C196" s="33" t="s">
        <v>1292</v>
      </c>
      <c r="D196" s="41">
        <v>-105300</v>
      </c>
      <c r="E196" s="26">
        <v>-515.29</v>
      </c>
      <c r="F196" s="27">
        <v>-4.3300000000000001E-4</v>
      </c>
      <c r="G196" s="16"/>
    </row>
    <row r="197" spans="1:7" x14ac:dyDescent="0.25">
      <c r="A197" s="13" t="s">
        <v>1587</v>
      </c>
      <c r="B197" s="33"/>
      <c r="C197" s="33" t="s">
        <v>1292</v>
      </c>
      <c r="D197" s="41">
        <v>-72800</v>
      </c>
      <c r="E197" s="26">
        <v>-530.38</v>
      </c>
      <c r="F197" s="27">
        <v>-4.46E-4</v>
      </c>
      <c r="G197" s="16"/>
    </row>
    <row r="198" spans="1:7" x14ac:dyDescent="0.25">
      <c r="A198" s="13" t="s">
        <v>1588</v>
      </c>
      <c r="B198" s="33"/>
      <c r="C198" s="33" t="s">
        <v>1233</v>
      </c>
      <c r="D198" s="41">
        <v>-14100</v>
      </c>
      <c r="E198" s="26">
        <v>-558.37</v>
      </c>
      <c r="F198" s="27">
        <v>-4.6999999999999999E-4</v>
      </c>
      <c r="G198" s="16"/>
    </row>
    <row r="199" spans="1:7" x14ac:dyDescent="0.25">
      <c r="A199" s="13" t="s">
        <v>1589</v>
      </c>
      <c r="B199" s="33"/>
      <c r="C199" s="33" t="s">
        <v>1370</v>
      </c>
      <c r="D199" s="41">
        <v>-13475</v>
      </c>
      <c r="E199" s="26">
        <v>-559.41</v>
      </c>
      <c r="F199" s="27">
        <v>-4.7100000000000001E-4</v>
      </c>
      <c r="G199" s="16"/>
    </row>
    <row r="200" spans="1:7" x14ac:dyDescent="0.25">
      <c r="A200" s="13" t="s">
        <v>1590</v>
      </c>
      <c r="B200" s="33"/>
      <c r="C200" s="33" t="s">
        <v>1440</v>
      </c>
      <c r="D200" s="41">
        <v>-87000</v>
      </c>
      <c r="E200" s="26">
        <v>-621.62</v>
      </c>
      <c r="F200" s="27">
        <v>-5.2300000000000003E-4</v>
      </c>
      <c r="G200" s="16"/>
    </row>
    <row r="201" spans="1:7" x14ac:dyDescent="0.25">
      <c r="A201" s="13" t="s">
        <v>1591</v>
      </c>
      <c r="B201" s="33"/>
      <c r="C201" s="33" t="s">
        <v>1249</v>
      </c>
      <c r="D201" s="41">
        <v>-64800</v>
      </c>
      <c r="E201" s="26">
        <v>-633.41999999999996</v>
      </c>
      <c r="F201" s="27">
        <v>-5.3300000000000005E-4</v>
      </c>
      <c r="G201" s="16"/>
    </row>
    <row r="202" spans="1:7" x14ac:dyDescent="0.25">
      <c r="A202" s="13" t="s">
        <v>1592</v>
      </c>
      <c r="B202" s="33"/>
      <c r="C202" s="33" t="s">
        <v>1207</v>
      </c>
      <c r="D202" s="41">
        <v>-37400</v>
      </c>
      <c r="E202" s="26">
        <v>-681.24</v>
      </c>
      <c r="F202" s="27">
        <v>-5.7300000000000005E-4</v>
      </c>
      <c r="G202" s="16"/>
    </row>
    <row r="203" spans="1:7" x14ac:dyDescent="0.25">
      <c r="A203" s="13" t="s">
        <v>1593</v>
      </c>
      <c r="B203" s="33"/>
      <c r="C203" s="33" t="s">
        <v>1207</v>
      </c>
      <c r="D203" s="41">
        <v>-88400</v>
      </c>
      <c r="E203" s="26">
        <v>-744.37</v>
      </c>
      <c r="F203" s="27">
        <v>-6.2600000000000004E-4</v>
      </c>
      <c r="G203" s="16"/>
    </row>
    <row r="204" spans="1:7" x14ac:dyDescent="0.25">
      <c r="A204" s="13" t="s">
        <v>1594</v>
      </c>
      <c r="B204" s="33"/>
      <c r="C204" s="33" t="s">
        <v>1381</v>
      </c>
      <c r="D204" s="41">
        <v>-32700</v>
      </c>
      <c r="E204" s="26">
        <v>-823.7</v>
      </c>
      <c r="F204" s="27">
        <v>-6.9300000000000004E-4</v>
      </c>
      <c r="G204" s="16"/>
    </row>
    <row r="205" spans="1:7" x14ac:dyDescent="0.25">
      <c r="A205" s="13" t="s">
        <v>1595</v>
      </c>
      <c r="B205" s="33"/>
      <c r="C205" s="33" t="s">
        <v>1381</v>
      </c>
      <c r="D205" s="41">
        <v>-34125</v>
      </c>
      <c r="E205" s="26">
        <v>-834</v>
      </c>
      <c r="F205" s="27">
        <v>-7.0200000000000004E-4</v>
      </c>
      <c r="G205" s="16"/>
    </row>
    <row r="206" spans="1:7" x14ac:dyDescent="0.25">
      <c r="A206" s="13" t="s">
        <v>1596</v>
      </c>
      <c r="B206" s="33"/>
      <c r="C206" s="33" t="s">
        <v>1230</v>
      </c>
      <c r="D206" s="41">
        <v>-34300</v>
      </c>
      <c r="E206" s="26">
        <v>-979.11</v>
      </c>
      <c r="F206" s="27">
        <v>-8.2399999999999997E-4</v>
      </c>
      <c r="G206" s="16"/>
    </row>
    <row r="207" spans="1:7" x14ac:dyDescent="0.25">
      <c r="A207" s="13" t="s">
        <v>1597</v>
      </c>
      <c r="B207" s="33"/>
      <c r="C207" s="33" t="s">
        <v>1292</v>
      </c>
      <c r="D207" s="41">
        <v>-115050</v>
      </c>
      <c r="E207" s="26">
        <v>-1053.57</v>
      </c>
      <c r="F207" s="27">
        <v>-8.8699999999999998E-4</v>
      </c>
      <c r="G207" s="16"/>
    </row>
    <row r="208" spans="1:7" x14ac:dyDescent="0.25">
      <c r="A208" s="13" t="s">
        <v>1598</v>
      </c>
      <c r="B208" s="33"/>
      <c r="C208" s="33" t="s">
        <v>1230</v>
      </c>
      <c r="D208" s="41">
        <v>-77000</v>
      </c>
      <c r="E208" s="26">
        <v>-1065.45</v>
      </c>
      <c r="F208" s="27">
        <v>-8.9700000000000001E-4</v>
      </c>
      <c r="G208" s="16"/>
    </row>
    <row r="209" spans="1:7" x14ac:dyDescent="0.25">
      <c r="A209" s="13" t="s">
        <v>1599</v>
      </c>
      <c r="B209" s="33"/>
      <c r="C209" s="33" t="s">
        <v>1238</v>
      </c>
      <c r="D209" s="41">
        <v>-61000</v>
      </c>
      <c r="E209" s="26">
        <v>-1115.6600000000001</v>
      </c>
      <c r="F209" s="27">
        <v>-9.3899999999999995E-4</v>
      </c>
      <c r="G209" s="16"/>
    </row>
    <row r="210" spans="1:7" x14ac:dyDescent="0.25">
      <c r="A210" s="13" t="s">
        <v>1600</v>
      </c>
      <c r="B210" s="33"/>
      <c r="C210" s="33" t="s">
        <v>1515</v>
      </c>
      <c r="D210" s="41">
        <v>-153000</v>
      </c>
      <c r="E210" s="26">
        <v>-1159.1300000000001</v>
      </c>
      <c r="F210" s="27">
        <v>-9.7599999999999998E-4</v>
      </c>
      <c r="G210" s="16"/>
    </row>
    <row r="211" spans="1:7" x14ac:dyDescent="0.25">
      <c r="A211" s="13" t="s">
        <v>1601</v>
      </c>
      <c r="B211" s="33"/>
      <c r="C211" s="33" t="s">
        <v>1333</v>
      </c>
      <c r="D211" s="41">
        <v>-78400</v>
      </c>
      <c r="E211" s="26">
        <v>-1166.75</v>
      </c>
      <c r="F211" s="27">
        <v>-9.8200000000000002E-4</v>
      </c>
      <c r="G211" s="16"/>
    </row>
    <row r="212" spans="1:7" x14ac:dyDescent="0.25">
      <c r="A212" s="13" t="s">
        <v>1602</v>
      </c>
      <c r="B212" s="33"/>
      <c r="C212" s="33" t="s">
        <v>1207</v>
      </c>
      <c r="D212" s="41">
        <v>-26625</v>
      </c>
      <c r="E212" s="26">
        <v>-1171.6300000000001</v>
      </c>
      <c r="F212" s="27">
        <v>-9.859999999999999E-4</v>
      </c>
      <c r="G212" s="16"/>
    </row>
    <row r="213" spans="1:7" x14ac:dyDescent="0.25">
      <c r="A213" s="13" t="s">
        <v>1603</v>
      </c>
      <c r="B213" s="33"/>
      <c r="C213" s="33" t="s">
        <v>1515</v>
      </c>
      <c r="D213" s="41">
        <v>-82214</v>
      </c>
      <c r="E213" s="26">
        <v>-1178.8699999999999</v>
      </c>
      <c r="F213" s="27">
        <v>-9.9200000000000004E-4</v>
      </c>
      <c r="G213" s="16"/>
    </row>
    <row r="214" spans="1:7" x14ac:dyDescent="0.25">
      <c r="A214" s="13" t="s">
        <v>1604</v>
      </c>
      <c r="B214" s="33"/>
      <c r="C214" s="33" t="s">
        <v>1440</v>
      </c>
      <c r="D214" s="41">
        <v>-42900</v>
      </c>
      <c r="E214" s="26">
        <v>-1200.06</v>
      </c>
      <c r="F214" s="27">
        <v>-1.01E-3</v>
      </c>
      <c r="G214" s="16"/>
    </row>
    <row r="215" spans="1:7" x14ac:dyDescent="0.25">
      <c r="A215" s="13" t="s">
        <v>1605</v>
      </c>
      <c r="B215" s="33"/>
      <c r="C215" s="33" t="s">
        <v>1224</v>
      </c>
      <c r="D215" s="41">
        <v>-16500</v>
      </c>
      <c r="E215" s="26">
        <v>-1275.8499999999999</v>
      </c>
      <c r="F215" s="27">
        <v>-1.0740000000000001E-3</v>
      </c>
      <c r="G215" s="16"/>
    </row>
    <row r="216" spans="1:7" x14ac:dyDescent="0.25">
      <c r="A216" s="13" t="s">
        <v>1606</v>
      </c>
      <c r="B216" s="33"/>
      <c r="C216" s="33" t="s">
        <v>1230</v>
      </c>
      <c r="D216" s="41">
        <v>-222500</v>
      </c>
      <c r="E216" s="26">
        <v>-1343.12</v>
      </c>
      <c r="F216" s="27">
        <v>-1.1299999999999999E-3</v>
      </c>
      <c r="G216" s="16"/>
    </row>
    <row r="217" spans="1:7" x14ac:dyDescent="0.25">
      <c r="A217" s="13" t="s">
        <v>1607</v>
      </c>
      <c r="B217" s="33"/>
      <c r="C217" s="33" t="s">
        <v>1381</v>
      </c>
      <c r="D217" s="41">
        <v>-37975</v>
      </c>
      <c r="E217" s="26">
        <v>-1364.12</v>
      </c>
      <c r="F217" s="27">
        <v>-1.1479999999999999E-3</v>
      </c>
      <c r="G217" s="16"/>
    </row>
    <row r="218" spans="1:7" x14ac:dyDescent="0.25">
      <c r="A218" s="13" t="s">
        <v>1608</v>
      </c>
      <c r="B218" s="33"/>
      <c r="C218" s="33" t="s">
        <v>1492</v>
      </c>
      <c r="D218" s="41">
        <v>-271700</v>
      </c>
      <c r="E218" s="26">
        <v>-1388.25</v>
      </c>
      <c r="F218" s="27">
        <v>-1.168E-3</v>
      </c>
      <c r="G218" s="16"/>
    </row>
    <row r="219" spans="1:7" x14ac:dyDescent="0.25">
      <c r="A219" s="13" t="s">
        <v>1609</v>
      </c>
      <c r="B219" s="33"/>
      <c r="C219" s="33" t="s">
        <v>1320</v>
      </c>
      <c r="D219" s="41">
        <v>-201600</v>
      </c>
      <c r="E219" s="26">
        <v>-1403.64</v>
      </c>
      <c r="F219" s="27">
        <v>-1.181E-3</v>
      </c>
      <c r="G219" s="16"/>
    </row>
    <row r="220" spans="1:7" x14ac:dyDescent="0.25">
      <c r="A220" s="13" t="s">
        <v>1610</v>
      </c>
      <c r="B220" s="33"/>
      <c r="C220" s="33" t="s">
        <v>1381</v>
      </c>
      <c r="D220" s="41">
        <v>-200200</v>
      </c>
      <c r="E220" s="26">
        <v>-1432.73</v>
      </c>
      <c r="F220" s="27">
        <v>-1.206E-3</v>
      </c>
      <c r="G220" s="16"/>
    </row>
    <row r="221" spans="1:7" x14ac:dyDescent="0.25">
      <c r="A221" s="13" t="s">
        <v>1611</v>
      </c>
      <c r="B221" s="33"/>
      <c r="C221" s="33" t="s">
        <v>1192</v>
      </c>
      <c r="D221" s="41">
        <v>-133900</v>
      </c>
      <c r="E221" s="26">
        <v>-1514.28</v>
      </c>
      <c r="F221" s="27">
        <v>-1.2750000000000001E-3</v>
      </c>
      <c r="G221" s="16"/>
    </row>
    <row r="222" spans="1:7" x14ac:dyDescent="0.25">
      <c r="A222" s="13" t="s">
        <v>1612</v>
      </c>
      <c r="B222" s="33"/>
      <c r="C222" s="33" t="s">
        <v>1292</v>
      </c>
      <c r="D222" s="41">
        <v>-109375</v>
      </c>
      <c r="E222" s="26">
        <v>-1557.23</v>
      </c>
      <c r="F222" s="27">
        <v>-1.3110000000000001E-3</v>
      </c>
      <c r="G222" s="16"/>
    </row>
    <row r="223" spans="1:7" x14ac:dyDescent="0.25">
      <c r="A223" s="13" t="s">
        <v>1613</v>
      </c>
      <c r="B223" s="33"/>
      <c r="C223" s="33" t="s">
        <v>1192</v>
      </c>
      <c r="D223" s="41">
        <v>-131950</v>
      </c>
      <c r="E223" s="26">
        <v>-1631.03</v>
      </c>
      <c r="F223" s="27">
        <v>-1.3730000000000001E-3</v>
      </c>
      <c r="G223" s="16"/>
    </row>
    <row r="224" spans="1:7" x14ac:dyDescent="0.25">
      <c r="A224" s="13" t="s">
        <v>1614</v>
      </c>
      <c r="B224" s="33"/>
      <c r="C224" s="33" t="s">
        <v>1449</v>
      </c>
      <c r="D224" s="41">
        <v>-324500</v>
      </c>
      <c r="E224" s="26">
        <v>-1641</v>
      </c>
      <c r="F224" s="27">
        <v>-1.3810000000000001E-3</v>
      </c>
      <c r="G224" s="16"/>
    </row>
    <row r="225" spans="1:7" x14ac:dyDescent="0.25">
      <c r="A225" s="13" t="s">
        <v>1615</v>
      </c>
      <c r="B225" s="33"/>
      <c r="C225" s="33" t="s">
        <v>1492</v>
      </c>
      <c r="D225" s="41">
        <v>-295100</v>
      </c>
      <c r="E225" s="26">
        <v>-1690.63</v>
      </c>
      <c r="F225" s="27">
        <v>-1.423E-3</v>
      </c>
      <c r="G225" s="16"/>
    </row>
    <row r="226" spans="1:7" x14ac:dyDescent="0.25">
      <c r="A226" s="13" t="s">
        <v>1616</v>
      </c>
      <c r="B226" s="33"/>
      <c r="C226" s="33" t="s">
        <v>1437</v>
      </c>
      <c r="D226" s="41">
        <v>-86000</v>
      </c>
      <c r="E226" s="26">
        <v>-1705.98</v>
      </c>
      <c r="F226" s="27">
        <v>-1.436E-3</v>
      </c>
      <c r="G226" s="16"/>
    </row>
    <row r="227" spans="1:7" x14ac:dyDescent="0.25">
      <c r="A227" s="13" t="s">
        <v>1617</v>
      </c>
      <c r="B227" s="33"/>
      <c r="C227" s="33" t="s">
        <v>1224</v>
      </c>
      <c r="D227" s="41">
        <v>-20500</v>
      </c>
      <c r="E227" s="26">
        <v>-1748.97</v>
      </c>
      <c r="F227" s="27">
        <v>-1.472E-3</v>
      </c>
      <c r="G227" s="16"/>
    </row>
    <row r="228" spans="1:7" x14ac:dyDescent="0.25">
      <c r="A228" s="13" t="s">
        <v>1618</v>
      </c>
      <c r="B228" s="33"/>
      <c r="C228" s="33" t="s">
        <v>1207</v>
      </c>
      <c r="D228" s="41">
        <v>-6400</v>
      </c>
      <c r="E228" s="26">
        <v>-1793.84</v>
      </c>
      <c r="F228" s="27">
        <v>-1.5100000000000001E-3</v>
      </c>
      <c r="G228" s="16"/>
    </row>
    <row r="229" spans="1:7" x14ac:dyDescent="0.25">
      <c r="A229" s="13" t="s">
        <v>1619</v>
      </c>
      <c r="B229" s="33"/>
      <c r="C229" s="33" t="s">
        <v>1381</v>
      </c>
      <c r="D229" s="41">
        <v>-162250</v>
      </c>
      <c r="E229" s="26">
        <v>-1801.06</v>
      </c>
      <c r="F229" s="27">
        <v>-1.516E-3</v>
      </c>
      <c r="G229" s="16"/>
    </row>
    <row r="230" spans="1:7" x14ac:dyDescent="0.25">
      <c r="A230" s="13" t="s">
        <v>1620</v>
      </c>
      <c r="B230" s="33"/>
      <c r="C230" s="33" t="s">
        <v>1192</v>
      </c>
      <c r="D230" s="41">
        <v>-39000</v>
      </c>
      <c r="E230" s="26">
        <v>-1802.87</v>
      </c>
      <c r="F230" s="27">
        <v>-1.518E-3</v>
      </c>
      <c r="G230" s="16"/>
    </row>
    <row r="231" spans="1:7" x14ac:dyDescent="0.25">
      <c r="A231" s="13" t="s">
        <v>1621</v>
      </c>
      <c r="B231" s="33"/>
      <c r="C231" s="33" t="s">
        <v>1192</v>
      </c>
      <c r="D231" s="41">
        <v>-6640</v>
      </c>
      <c r="E231" s="26">
        <v>-1819.53</v>
      </c>
      <c r="F231" s="27">
        <v>-1.5319999999999999E-3</v>
      </c>
      <c r="G231" s="16"/>
    </row>
    <row r="232" spans="1:7" x14ac:dyDescent="0.25">
      <c r="A232" s="13" t="s">
        <v>1622</v>
      </c>
      <c r="B232" s="33"/>
      <c r="C232" s="33" t="s">
        <v>1198</v>
      </c>
      <c r="D232" s="41">
        <v>-1126125</v>
      </c>
      <c r="E232" s="26">
        <v>-1873.87</v>
      </c>
      <c r="F232" s="27">
        <v>-1.5770000000000001E-3</v>
      </c>
      <c r="G232" s="16"/>
    </row>
    <row r="233" spans="1:7" x14ac:dyDescent="0.25">
      <c r="A233" s="13" t="s">
        <v>1623</v>
      </c>
      <c r="B233" s="33"/>
      <c r="C233" s="33" t="s">
        <v>1207</v>
      </c>
      <c r="D233" s="41">
        <v>-291600</v>
      </c>
      <c r="E233" s="26">
        <v>-1962.47</v>
      </c>
      <c r="F233" s="27">
        <v>-1.652E-3</v>
      </c>
      <c r="G233" s="16"/>
    </row>
    <row r="234" spans="1:7" x14ac:dyDescent="0.25">
      <c r="A234" s="13" t="s">
        <v>1624</v>
      </c>
      <c r="B234" s="33"/>
      <c r="C234" s="33" t="s">
        <v>1201</v>
      </c>
      <c r="D234" s="41">
        <v>-68950</v>
      </c>
      <c r="E234" s="26">
        <v>-1975.69</v>
      </c>
      <c r="F234" s="27">
        <v>-1.663E-3</v>
      </c>
      <c r="G234" s="16"/>
    </row>
    <row r="235" spans="1:7" x14ac:dyDescent="0.25">
      <c r="A235" s="13" t="s">
        <v>1625</v>
      </c>
      <c r="B235" s="33"/>
      <c r="C235" s="33" t="s">
        <v>1449</v>
      </c>
      <c r="D235" s="41">
        <v>-627000</v>
      </c>
      <c r="E235" s="26">
        <v>-2060.9499999999998</v>
      </c>
      <c r="F235" s="27">
        <v>-1.735E-3</v>
      </c>
      <c r="G235" s="16"/>
    </row>
    <row r="236" spans="1:7" x14ac:dyDescent="0.25">
      <c r="A236" s="13" t="s">
        <v>1626</v>
      </c>
      <c r="B236" s="33"/>
      <c r="C236" s="33" t="s">
        <v>1348</v>
      </c>
      <c r="D236" s="41">
        <v>-38700</v>
      </c>
      <c r="E236" s="26">
        <v>-2092.12</v>
      </c>
      <c r="F236" s="27">
        <v>-1.761E-3</v>
      </c>
      <c r="G236" s="16"/>
    </row>
    <row r="237" spans="1:7" x14ac:dyDescent="0.25">
      <c r="A237" s="13" t="s">
        <v>1627</v>
      </c>
      <c r="B237" s="33"/>
      <c r="C237" s="33" t="s">
        <v>1249</v>
      </c>
      <c r="D237" s="41">
        <v>-116500</v>
      </c>
      <c r="E237" s="26">
        <v>-2098.75</v>
      </c>
      <c r="F237" s="27">
        <v>-1.7669999999999999E-3</v>
      </c>
      <c r="G237" s="16"/>
    </row>
    <row r="238" spans="1:7" x14ac:dyDescent="0.25">
      <c r="A238" s="13" t="s">
        <v>1628</v>
      </c>
      <c r="B238" s="33"/>
      <c r="C238" s="33" t="s">
        <v>1195</v>
      </c>
      <c r="D238" s="41">
        <v>-2542500</v>
      </c>
      <c r="E238" s="26">
        <v>-2103.92</v>
      </c>
      <c r="F238" s="27">
        <v>-1.771E-3</v>
      </c>
      <c r="G238" s="16"/>
    </row>
    <row r="239" spans="1:7" x14ac:dyDescent="0.25">
      <c r="A239" s="13" t="s">
        <v>1629</v>
      </c>
      <c r="B239" s="33"/>
      <c r="C239" s="33" t="s">
        <v>1348</v>
      </c>
      <c r="D239" s="41">
        <v>-138800</v>
      </c>
      <c r="E239" s="26">
        <v>-2183.3200000000002</v>
      </c>
      <c r="F239" s="27">
        <v>-1.838E-3</v>
      </c>
      <c r="G239" s="16"/>
    </row>
    <row r="240" spans="1:7" x14ac:dyDescent="0.25">
      <c r="A240" s="13" t="s">
        <v>1630</v>
      </c>
      <c r="B240" s="33"/>
      <c r="C240" s="33" t="s">
        <v>1249</v>
      </c>
      <c r="D240" s="41">
        <v>-363000</v>
      </c>
      <c r="E240" s="26">
        <v>-2214.48</v>
      </c>
      <c r="F240" s="27">
        <v>-1.864E-3</v>
      </c>
      <c r="G240" s="16"/>
    </row>
    <row r="241" spans="1:7" x14ac:dyDescent="0.25">
      <c r="A241" s="13" t="s">
        <v>1631</v>
      </c>
      <c r="B241" s="33"/>
      <c r="C241" s="33" t="s">
        <v>1304</v>
      </c>
      <c r="D241" s="41">
        <v>-212000</v>
      </c>
      <c r="E241" s="26">
        <v>-2221.65</v>
      </c>
      <c r="F241" s="27">
        <v>-1.8699999999999999E-3</v>
      </c>
      <c r="G241" s="16"/>
    </row>
    <row r="242" spans="1:7" x14ac:dyDescent="0.25">
      <c r="A242" s="13" t="s">
        <v>1632</v>
      </c>
      <c r="B242" s="33"/>
      <c r="C242" s="33" t="s">
        <v>1348</v>
      </c>
      <c r="D242" s="41">
        <v>-156600</v>
      </c>
      <c r="E242" s="26">
        <v>-2254.41</v>
      </c>
      <c r="F242" s="27">
        <v>-1.8979999999999999E-3</v>
      </c>
      <c r="G242" s="16"/>
    </row>
    <row r="243" spans="1:7" x14ac:dyDescent="0.25">
      <c r="A243" s="13" t="s">
        <v>1633</v>
      </c>
      <c r="B243" s="33"/>
      <c r="C243" s="33" t="s">
        <v>1292</v>
      </c>
      <c r="D243" s="41">
        <v>-244500</v>
      </c>
      <c r="E243" s="26">
        <v>-2257.71</v>
      </c>
      <c r="F243" s="27">
        <v>-1.9009999999999999E-3</v>
      </c>
      <c r="G243" s="16"/>
    </row>
    <row r="244" spans="1:7" x14ac:dyDescent="0.25">
      <c r="A244" s="13" t="s">
        <v>1634</v>
      </c>
      <c r="B244" s="33"/>
      <c r="C244" s="33" t="s">
        <v>1320</v>
      </c>
      <c r="D244" s="41">
        <v>-704900</v>
      </c>
      <c r="E244" s="26">
        <v>-2260.9699999999998</v>
      </c>
      <c r="F244" s="27">
        <v>-1.903E-3</v>
      </c>
      <c r="G244" s="16"/>
    </row>
    <row r="245" spans="1:7" x14ac:dyDescent="0.25">
      <c r="A245" s="13" t="s">
        <v>1635</v>
      </c>
      <c r="B245" s="33"/>
      <c r="C245" s="33" t="s">
        <v>1255</v>
      </c>
      <c r="D245" s="41">
        <v>-399600</v>
      </c>
      <c r="E245" s="26">
        <v>-2262.7399999999998</v>
      </c>
      <c r="F245" s="27">
        <v>-1.905E-3</v>
      </c>
      <c r="G245" s="16"/>
    </row>
    <row r="246" spans="1:7" x14ac:dyDescent="0.25">
      <c r="A246" s="13" t="s">
        <v>1636</v>
      </c>
      <c r="B246" s="33"/>
      <c r="C246" s="33" t="s">
        <v>1295</v>
      </c>
      <c r="D246" s="41">
        <v>-218750</v>
      </c>
      <c r="E246" s="26">
        <v>-2299.7199999999998</v>
      </c>
      <c r="F246" s="27">
        <v>-1.936E-3</v>
      </c>
      <c r="G246" s="16"/>
    </row>
    <row r="247" spans="1:7" x14ac:dyDescent="0.25">
      <c r="A247" s="13" t="s">
        <v>1637</v>
      </c>
      <c r="B247" s="33"/>
      <c r="C247" s="33" t="s">
        <v>1449</v>
      </c>
      <c r="D247" s="41">
        <v>-1065975</v>
      </c>
      <c r="E247" s="26">
        <v>-2356.87</v>
      </c>
      <c r="F247" s="27">
        <v>-1.9840000000000001E-3</v>
      </c>
      <c r="G247" s="16"/>
    </row>
    <row r="248" spans="1:7" x14ac:dyDescent="0.25">
      <c r="A248" s="13" t="s">
        <v>1638</v>
      </c>
      <c r="B248" s="33"/>
      <c r="C248" s="33" t="s">
        <v>1348</v>
      </c>
      <c r="D248" s="41">
        <v>-343000</v>
      </c>
      <c r="E248" s="26">
        <v>-2371.85</v>
      </c>
      <c r="F248" s="27">
        <v>-1.9970000000000001E-3</v>
      </c>
      <c r="G248" s="16"/>
    </row>
    <row r="249" spans="1:7" x14ac:dyDescent="0.25">
      <c r="A249" s="13" t="s">
        <v>1639</v>
      </c>
      <c r="B249" s="33"/>
      <c r="C249" s="33" t="s">
        <v>1252</v>
      </c>
      <c r="D249" s="41">
        <v>-393600</v>
      </c>
      <c r="E249" s="26">
        <v>-2430.87</v>
      </c>
      <c r="F249" s="27">
        <v>-2.0460000000000001E-3</v>
      </c>
      <c r="G249" s="16"/>
    </row>
    <row r="250" spans="1:7" x14ac:dyDescent="0.25">
      <c r="A250" s="13" t="s">
        <v>1640</v>
      </c>
      <c r="B250" s="33"/>
      <c r="C250" s="33" t="s">
        <v>1348</v>
      </c>
      <c r="D250" s="41">
        <v>-60000</v>
      </c>
      <c r="E250" s="26">
        <v>-2547.5700000000002</v>
      </c>
      <c r="F250" s="27">
        <v>-2.1450000000000002E-3</v>
      </c>
      <c r="G250" s="16"/>
    </row>
    <row r="251" spans="1:7" x14ac:dyDescent="0.25">
      <c r="A251" s="13" t="s">
        <v>1641</v>
      </c>
      <c r="B251" s="33"/>
      <c r="C251" s="33" t="s">
        <v>1440</v>
      </c>
      <c r="D251" s="41">
        <v>-41625</v>
      </c>
      <c r="E251" s="26">
        <v>-2592.1999999999998</v>
      </c>
      <c r="F251" s="27">
        <v>-2.1819999999999999E-3</v>
      </c>
      <c r="G251" s="16"/>
    </row>
    <row r="252" spans="1:7" x14ac:dyDescent="0.25">
      <c r="A252" s="13" t="s">
        <v>1642</v>
      </c>
      <c r="B252" s="33"/>
      <c r="C252" s="33" t="s">
        <v>1307</v>
      </c>
      <c r="D252" s="41">
        <v>-318450</v>
      </c>
      <c r="E252" s="26">
        <v>-2643.45</v>
      </c>
      <c r="F252" s="27">
        <v>-2.225E-3</v>
      </c>
      <c r="G252" s="16"/>
    </row>
    <row r="253" spans="1:7" x14ac:dyDescent="0.25">
      <c r="A253" s="13" t="s">
        <v>1643</v>
      </c>
      <c r="B253" s="33"/>
      <c r="C253" s="33" t="s">
        <v>1437</v>
      </c>
      <c r="D253" s="41">
        <v>-212100</v>
      </c>
      <c r="E253" s="26">
        <v>-2715.41</v>
      </c>
      <c r="F253" s="27">
        <v>-2.2859999999999998E-3</v>
      </c>
      <c r="G253" s="16"/>
    </row>
    <row r="254" spans="1:7" x14ac:dyDescent="0.25">
      <c r="A254" s="13" t="s">
        <v>1644</v>
      </c>
      <c r="B254" s="33"/>
      <c r="C254" s="33" t="s">
        <v>1292</v>
      </c>
      <c r="D254" s="41">
        <v>-170500</v>
      </c>
      <c r="E254" s="26">
        <v>-2718.88</v>
      </c>
      <c r="F254" s="27">
        <v>-2.2889999999999998E-3</v>
      </c>
      <c r="G254" s="16"/>
    </row>
    <row r="255" spans="1:7" x14ac:dyDescent="0.25">
      <c r="A255" s="13" t="s">
        <v>1645</v>
      </c>
      <c r="B255" s="33"/>
      <c r="C255" s="33" t="s">
        <v>1361</v>
      </c>
      <c r="D255" s="41">
        <v>-69000</v>
      </c>
      <c r="E255" s="26">
        <v>-2774.46</v>
      </c>
      <c r="F255" s="27">
        <v>-2.336E-3</v>
      </c>
      <c r="G255" s="16"/>
    </row>
    <row r="256" spans="1:7" x14ac:dyDescent="0.25">
      <c r="A256" s="13" t="s">
        <v>1646</v>
      </c>
      <c r="B256" s="33"/>
      <c r="C256" s="33" t="s">
        <v>1255</v>
      </c>
      <c r="D256" s="41">
        <v>-87600</v>
      </c>
      <c r="E256" s="26">
        <v>-2835.87</v>
      </c>
      <c r="F256" s="27">
        <v>-2.3869999999999998E-3</v>
      </c>
      <c r="G256" s="16"/>
    </row>
    <row r="257" spans="1:7" x14ac:dyDescent="0.25">
      <c r="A257" s="13" t="s">
        <v>1647</v>
      </c>
      <c r="B257" s="33"/>
      <c r="C257" s="33" t="s">
        <v>1219</v>
      </c>
      <c r="D257" s="41">
        <v>-874800</v>
      </c>
      <c r="E257" s="26">
        <v>-2913.52</v>
      </c>
      <c r="F257" s="27">
        <v>-2.4529999999999999E-3</v>
      </c>
      <c r="G257" s="16"/>
    </row>
    <row r="258" spans="1:7" x14ac:dyDescent="0.25">
      <c r="A258" s="13" t="s">
        <v>1648</v>
      </c>
      <c r="B258" s="33"/>
      <c r="C258" s="33" t="s">
        <v>1361</v>
      </c>
      <c r="D258" s="41">
        <v>-74000</v>
      </c>
      <c r="E258" s="26">
        <v>-2919.34</v>
      </c>
      <c r="F258" s="27">
        <v>-2.4580000000000001E-3</v>
      </c>
      <c r="G258" s="16"/>
    </row>
    <row r="259" spans="1:7" x14ac:dyDescent="0.25">
      <c r="A259" s="13" t="s">
        <v>1649</v>
      </c>
      <c r="B259" s="33"/>
      <c r="C259" s="33" t="s">
        <v>1238</v>
      </c>
      <c r="D259" s="41">
        <v>-721800</v>
      </c>
      <c r="E259" s="26">
        <v>-2922.93</v>
      </c>
      <c r="F259" s="27">
        <v>-2.4610000000000001E-3</v>
      </c>
      <c r="G259" s="16"/>
    </row>
    <row r="260" spans="1:7" x14ac:dyDescent="0.25">
      <c r="A260" s="13" t="s">
        <v>1650</v>
      </c>
      <c r="B260" s="33"/>
      <c r="C260" s="33" t="s">
        <v>1255</v>
      </c>
      <c r="D260" s="41">
        <v>-177000</v>
      </c>
      <c r="E260" s="26">
        <v>-2959.53</v>
      </c>
      <c r="F260" s="27">
        <v>-2.4910000000000002E-3</v>
      </c>
      <c r="G260" s="16"/>
    </row>
    <row r="261" spans="1:7" x14ac:dyDescent="0.25">
      <c r="A261" s="13" t="s">
        <v>1651</v>
      </c>
      <c r="B261" s="33"/>
      <c r="C261" s="33" t="s">
        <v>1295</v>
      </c>
      <c r="D261" s="41">
        <v>-317925</v>
      </c>
      <c r="E261" s="26">
        <v>-2959.72</v>
      </c>
      <c r="F261" s="27">
        <v>-2.4919999999999999E-3</v>
      </c>
      <c r="G261" s="16"/>
    </row>
    <row r="262" spans="1:7" x14ac:dyDescent="0.25">
      <c r="A262" s="13" t="s">
        <v>1652</v>
      </c>
      <c r="B262" s="33"/>
      <c r="C262" s="33" t="s">
        <v>1207</v>
      </c>
      <c r="D262" s="41">
        <v>-112500</v>
      </c>
      <c r="E262" s="26">
        <v>-2966.06</v>
      </c>
      <c r="F262" s="27">
        <v>-2.4970000000000001E-3</v>
      </c>
      <c r="G262" s="16"/>
    </row>
    <row r="263" spans="1:7" x14ac:dyDescent="0.25">
      <c r="A263" s="13" t="s">
        <v>1653</v>
      </c>
      <c r="B263" s="33"/>
      <c r="C263" s="33" t="s">
        <v>1392</v>
      </c>
      <c r="D263" s="41">
        <v>-946400</v>
      </c>
      <c r="E263" s="26">
        <v>-2975.95</v>
      </c>
      <c r="F263" s="27">
        <v>-2.5049999999999998E-3</v>
      </c>
      <c r="G263" s="16"/>
    </row>
    <row r="264" spans="1:7" x14ac:dyDescent="0.25">
      <c r="A264" s="13" t="s">
        <v>1654</v>
      </c>
      <c r="B264" s="33"/>
      <c r="C264" s="33" t="s">
        <v>1195</v>
      </c>
      <c r="D264" s="41">
        <v>-247100</v>
      </c>
      <c r="E264" s="26">
        <v>-2981.63</v>
      </c>
      <c r="F264" s="27">
        <v>-2.5100000000000001E-3</v>
      </c>
      <c r="G264" s="16"/>
    </row>
    <row r="265" spans="1:7" x14ac:dyDescent="0.25">
      <c r="A265" s="13" t="s">
        <v>1655</v>
      </c>
      <c r="B265" s="33"/>
      <c r="C265" s="33" t="s">
        <v>1189</v>
      </c>
      <c r="D265" s="41">
        <v>-162500</v>
      </c>
      <c r="E265" s="26">
        <v>-3001.86</v>
      </c>
      <c r="F265" s="27">
        <v>-2.5270000000000002E-3</v>
      </c>
      <c r="G265" s="16"/>
    </row>
    <row r="266" spans="1:7" x14ac:dyDescent="0.25">
      <c r="A266" s="13" t="s">
        <v>1656</v>
      </c>
      <c r="B266" s="33"/>
      <c r="C266" s="33" t="s">
        <v>1381</v>
      </c>
      <c r="D266" s="41">
        <v>-435000</v>
      </c>
      <c r="E266" s="26">
        <v>-3006.07</v>
      </c>
      <c r="F266" s="27">
        <v>-2.5309999999999998E-3</v>
      </c>
      <c r="G266" s="16"/>
    </row>
    <row r="267" spans="1:7" x14ac:dyDescent="0.25">
      <c r="A267" s="13" t="s">
        <v>1657</v>
      </c>
      <c r="B267" s="33"/>
      <c r="C267" s="33" t="s">
        <v>1204</v>
      </c>
      <c r="D267" s="41">
        <v>-120800</v>
      </c>
      <c r="E267" s="26">
        <v>-3090.06</v>
      </c>
      <c r="F267" s="27">
        <v>-2.601E-3</v>
      </c>
      <c r="G267" s="16"/>
    </row>
    <row r="268" spans="1:7" x14ac:dyDescent="0.25">
      <c r="A268" s="13" t="s">
        <v>1658</v>
      </c>
      <c r="B268" s="33"/>
      <c r="C268" s="33" t="s">
        <v>1192</v>
      </c>
      <c r="D268" s="41">
        <v>-61600</v>
      </c>
      <c r="E268" s="26">
        <v>-3095.92</v>
      </c>
      <c r="F268" s="27">
        <v>-2.6059999999999998E-3</v>
      </c>
      <c r="G268" s="16"/>
    </row>
    <row r="269" spans="1:7" x14ac:dyDescent="0.25">
      <c r="A269" s="13" t="s">
        <v>1659</v>
      </c>
      <c r="B269" s="33"/>
      <c r="C269" s="33" t="s">
        <v>1238</v>
      </c>
      <c r="D269" s="41">
        <v>-627000</v>
      </c>
      <c r="E269" s="26">
        <v>-3182.97</v>
      </c>
      <c r="F269" s="27">
        <v>-2.6800000000000001E-3</v>
      </c>
      <c r="G269" s="16"/>
    </row>
    <row r="270" spans="1:7" x14ac:dyDescent="0.25">
      <c r="A270" s="13" t="s">
        <v>1660</v>
      </c>
      <c r="B270" s="33"/>
      <c r="C270" s="33" t="s">
        <v>1292</v>
      </c>
      <c r="D270" s="41">
        <v>-110400</v>
      </c>
      <c r="E270" s="26">
        <v>-3221.2</v>
      </c>
      <c r="F270" s="27">
        <v>-2.712E-3</v>
      </c>
      <c r="G270" s="16"/>
    </row>
    <row r="271" spans="1:7" x14ac:dyDescent="0.25">
      <c r="A271" s="13" t="s">
        <v>1661</v>
      </c>
      <c r="B271" s="33"/>
      <c r="C271" s="33" t="s">
        <v>1255</v>
      </c>
      <c r="D271" s="41">
        <v>-2595</v>
      </c>
      <c r="E271" s="26">
        <v>-3376.64</v>
      </c>
      <c r="F271" s="27">
        <v>-2.843E-3</v>
      </c>
      <c r="G271" s="16"/>
    </row>
    <row r="272" spans="1:7" x14ac:dyDescent="0.25">
      <c r="A272" s="13" t="s">
        <v>1662</v>
      </c>
      <c r="B272" s="33"/>
      <c r="C272" s="33" t="s">
        <v>1295</v>
      </c>
      <c r="D272" s="41">
        <v>-2024000</v>
      </c>
      <c r="E272" s="26">
        <v>-3548.07</v>
      </c>
      <c r="F272" s="27">
        <v>-2.9870000000000001E-3</v>
      </c>
      <c r="G272" s="16"/>
    </row>
    <row r="273" spans="1:7" x14ac:dyDescent="0.25">
      <c r="A273" s="13" t="s">
        <v>1663</v>
      </c>
      <c r="B273" s="33"/>
      <c r="C273" s="33" t="s">
        <v>1292</v>
      </c>
      <c r="D273" s="41">
        <v>-1485000</v>
      </c>
      <c r="E273" s="26">
        <v>-3564.74</v>
      </c>
      <c r="F273" s="27">
        <v>-3.0010000000000002E-3</v>
      </c>
      <c r="G273" s="16"/>
    </row>
    <row r="274" spans="1:7" x14ac:dyDescent="0.25">
      <c r="A274" s="13" t="s">
        <v>1664</v>
      </c>
      <c r="B274" s="33"/>
      <c r="C274" s="33" t="s">
        <v>1249</v>
      </c>
      <c r="D274" s="41">
        <v>-603900</v>
      </c>
      <c r="E274" s="26">
        <v>-3609.81</v>
      </c>
      <c r="F274" s="27">
        <v>-3.039E-3</v>
      </c>
      <c r="G274" s="16"/>
    </row>
    <row r="275" spans="1:7" x14ac:dyDescent="0.25">
      <c r="A275" s="13" t="s">
        <v>1665</v>
      </c>
      <c r="B275" s="33"/>
      <c r="C275" s="33" t="s">
        <v>1198</v>
      </c>
      <c r="D275" s="41">
        <v>-1111725</v>
      </c>
      <c r="E275" s="26">
        <v>-3712.61</v>
      </c>
      <c r="F275" s="27">
        <v>-3.1259999999999999E-3</v>
      </c>
      <c r="G275" s="16"/>
    </row>
    <row r="276" spans="1:7" x14ac:dyDescent="0.25">
      <c r="A276" s="13" t="s">
        <v>1666</v>
      </c>
      <c r="B276" s="33"/>
      <c r="C276" s="33" t="s">
        <v>1238</v>
      </c>
      <c r="D276" s="41">
        <v>-246000</v>
      </c>
      <c r="E276" s="26">
        <v>-3748.79</v>
      </c>
      <c r="F276" s="27">
        <v>-3.156E-3</v>
      </c>
      <c r="G276" s="16"/>
    </row>
    <row r="277" spans="1:7" x14ac:dyDescent="0.25">
      <c r="A277" s="13" t="s">
        <v>1667</v>
      </c>
      <c r="B277" s="33"/>
      <c r="C277" s="33" t="s">
        <v>1195</v>
      </c>
      <c r="D277" s="41">
        <v>-1848000</v>
      </c>
      <c r="E277" s="26">
        <v>-3794.87</v>
      </c>
      <c r="F277" s="27">
        <v>-3.1949999999999999E-3</v>
      </c>
      <c r="G277" s="16"/>
    </row>
    <row r="278" spans="1:7" x14ac:dyDescent="0.25">
      <c r="A278" s="13" t="s">
        <v>1668</v>
      </c>
      <c r="B278" s="33"/>
      <c r="C278" s="33" t="s">
        <v>1392</v>
      </c>
      <c r="D278" s="41">
        <v>-69800</v>
      </c>
      <c r="E278" s="26">
        <v>-3841.58</v>
      </c>
      <c r="F278" s="27">
        <v>-3.2339999999999999E-3</v>
      </c>
      <c r="G278" s="16"/>
    </row>
    <row r="279" spans="1:7" x14ac:dyDescent="0.25">
      <c r="A279" s="13" t="s">
        <v>1669</v>
      </c>
      <c r="B279" s="33"/>
      <c r="C279" s="33" t="s">
        <v>1192</v>
      </c>
      <c r="D279" s="41">
        <v>-919700</v>
      </c>
      <c r="E279" s="26">
        <v>-3934.94</v>
      </c>
      <c r="F279" s="27">
        <v>-3.313E-3</v>
      </c>
      <c r="G279" s="16"/>
    </row>
    <row r="280" spans="1:7" x14ac:dyDescent="0.25">
      <c r="A280" s="13" t="s">
        <v>1670</v>
      </c>
      <c r="B280" s="33"/>
      <c r="C280" s="33" t="s">
        <v>1348</v>
      </c>
      <c r="D280" s="41">
        <v>-161975</v>
      </c>
      <c r="E280" s="26">
        <v>-4001.92</v>
      </c>
      <c r="F280" s="27">
        <v>-3.369E-3</v>
      </c>
      <c r="G280" s="16"/>
    </row>
    <row r="281" spans="1:7" x14ac:dyDescent="0.25">
      <c r="A281" s="13" t="s">
        <v>1671</v>
      </c>
      <c r="B281" s="33"/>
      <c r="C281" s="33" t="s">
        <v>1201</v>
      </c>
      <c r="D281" s="41">
        <v>-43200</v>
      </c>
      <c r="E281" s="26">
        <v>-4132.68</v>
      </c>
      <c r="F281" s="27">
        <v>-3.4789999999999999E-3</v>
      </c>
      <c r="G281" s="16"/>
    </row>
    <row r="282" spans="1:7" x14ac:dyDescent="0.25">
      <c r="A282" s="13" t="s">
        <v>1672</v>
      </c>
      <c r="B282" s="33"/>
      <c r="C282" s="33" t="s">
        <v>1249</v>
      </c>
      <c r="D282" s="41">
        <v>-281250</v>
      </c>
      <c r="E282" s="26">
        <v>-4213.97</v>
      </c>
      <c r="F282" s="27">
        <v>-3.5479999999999999E-3</v>
      </c>
      <c r="G282" s="16"/>
    </row>
    <row r="283" spans="1:7" x14ac:dyDescent="0.25">
      <c r="A283" s="13" t="s">
        <v>1673</v>
      </c>
      <c r="B283" s="33"/>
      <c r="C283" s="33" t="s">
        <v>1204</v>
      </c>
      <c r="D283" s="41">
        <v>-77800</v>
      </c>
      <c r="E283" s="26">
        <v>-4278.46</v>
      </c>
      <c r="F283" s="27">
        <v>-3.6020000000000002E-3</v>
      </c>
      <c r="G283" s="16"/>
    </row>
    <row r="284" spans="1:7" x14ac:dyDescent="0.25">
      <c r="A284" s="13" t="s">
        <v>1674</v>
      </c>
      <c r="B284" s="33"/>
      <c r="C284" s="33" t="s">
        <v>1348</v>
      </c>
      <c r="D284" s="41">
        <v>-112875</v>
      </c>
      <c r="E284" s="26">
        <v>-4426.7299999999996</v>
      </c>
      <c r="F284" s="27">
        <v>-3.7269999999999998E-3</v>
      </c>
      <c r="G284" s="16"/>
    </row>
    <row r="285" spans="1:7" x14ac:dyDescent="0.25">
      <c r="A285" s="13" t="s">
        <v>1675</v>
      </c>
      <c r="B285" s="33"/>
      <c r="C285" s="33" t="s">
        <v>1381</v>
      </c>
      <c r="D285" s="41">
        <v>-70000</v>
      </c>
      <c r="E285" s="26">
        <v>-4550</v>
      </c>
      <c r="F285" s="27">
        <v>-3.8310000000000002E-3</v>
      </c>
      <c r="G285" s="16"/>
    </row>
    <row r="286" spans="1:7" x14ac:dyDescent="0.25">
      <c r="A286" s="13" t="s">
        <v>1676</v>
      </c>
      <c r="B286" s="33"/>
      <c r="C286" s="33" t="s">
        <v>1292</v>
      </c>
      <c r="D286" s="41">
        <v>-2516568</v>
      </c>
      <c r="E286" s="26">
        <v>-4585.1899999999996</v>
      </c>
      <c r="F286" s="27">
        <v>-3.8600000000000001E-3</v>
      </c>
      <c r="G286" s="16"/>
    </row>
    <row r="287" spans="1:7" x14ac:dyDescent="0.25">
      <c r="A287" s="13" t="s">
        <v>1677</v>
      </c>
      <c r="B287" s="33"/>
      <c r="C287" s="33" t="s">
        <v>1292</v>
      </c>
      <c r="D287" s="41">
        <v>-2268000</v>
      </c>
      <c r="E287" s="26">
        <v>-4738.99</v>
      </c>
      <c r="F287" s="27">
        <v>-3.9899999999999996E-3</v>
      </c>
      <c r="G287" s="16"/>
    </row>
    <row r="288" spans="1:7" x14ac:dyDescent="0.25">
      <c r="A288" s="13" t="s">
        <v>1678</v>
      </c>
      <c r="B288" s="33"/>
      <c r="C288" s="33" t="s">
        <v>1195</v>
      </c>
      <c r="D288" s="41">
        <v>-324500</v>
      </c>
      <c r="E288" s="26">
        <v>-4774.37</v>
      </c>
      <c r="F288" s="27">
        <v>-4.0200000000000001E-3</v>
      </c>
      <c r="G288" s="16"/>
    </row>
    <row r="289" spans="1:7" x14ac:dyDescent="0.25">
      <c r="A289" s="13" t="s">
        <v>1679</v>
      </c>
      <c r="B289" s="33"/>
      <c r="C289" s="33" t="s">
        <v>1210</v>
      </c>
      <c r="D289" s="41">
        <v>-192600</v>
      </c>
      <c r="E289" s="26">
        <v>-4788.6099999999997</v>
      </c>
      <c r="F289" s="27">
        <v>-4.032E-3</v>
      </c>
      <c r="G289" s="16"/>
    </row>
    <row r="290" spans="1:7" x14ac:dyDescent="0.25">
      <c r="A290" s="13" t="s">
        <v>1680</v>
      </c>
      <c r="B290" s="33"/>
      <c r="C290" s="33" t="s">
        <v>1370</v>
      </c>
      <c r="D290" s="41">
        <v>-2010000</v>
      </c>
      <c r="E290" s="26">
        <v>-4894.3500000000004</v>
      </c>
      <c r="F290" s="27">
        <v>-4.1209999999999997E-3</v>
      </c>
      <c r="G290" s="16"/>
    </row>
    <row r="291" spans="1:7" x14ac:dyDescent="0.25">
      <c r="A291" s="13" t="s">
        <v>1681</v>
      </c>
      <c r="B291" s="33"/>
      <c r="C291" s="33" t="s">
        <v>1292</v>
      </c>
      <c r="D291" s="41">
        <v>-281600</v>
      </c>
      <c r="E291" s="26">
        <v>-5086.26</v>
      </c>
      <c r="F291" s="27">
        <v>-4.2820000000000002E-3</v>
      </c>
      <c r="G291" s="16"/>
    </row>
    <row r="292" spans="1:7" x14ac:dyDescent="0.25">
      <c r="A292" s="13" t="s">
        <v>1682</v>
      </c>
      <c r="B292" s="33"/>
      <c r="C292" s="33" t="s">
        <v>1198</v>
      </c>
      <c r="D292" s="41">
        <v>-1672200</v>
      </c>
      <c r="E292" s="26">
        <v>-5101.05</v>
      </c>
      <c r="F292" s="27">
        <v>-4.2950000000000002E-3</v>
      </c>
      <c r="G292" s="16"/>
    </row>
    <row r="293" spans="1:7" x14ac:dyDescent="0.25">
      <c r="A293" s="13" t="s">
        <v>1683</v>
      </c>
      <c r="B293" s="33"/>
      <c r="C293" s="33" t="s">
        <v>1192</v>
      </c>
      <c r="D293" s="41">
        <v>-426250</v>
      </c>
      <c r="E293" s="26">
        <v>-5182.13</v>
      </c>
      <c r="F293" s="27">
        <v>-4.3629999999999997E-3</v>
      </c>
      <c r="G293" s="16"/>
    </row>
    <row r="294" spans="1:7" x14ac:dyDescent="0.25">
      <c r="A294" s="13" t="s">
        <v>1684</v>
      </c>
      <c r="B294" s="33"/>
      <c r="C294" s="33" t="s">
        <v>1361</v>
      </c>
      <c r="D294" s="41">
        <v>-2966250</v>
      </c>
      <c r="E294" s="26">
        <v>-5382.26</v>
      </c>
      <c r="F294" s="27">
        <v>-4.5310000000000003E-3</v>
      </c>
      <c r="G294" s="16"/>
    </row>
    <row r="295" spans="1:7" x14ac:dyDescent="0.25">
      <c r="A295" s="13" t="s">
        <v>1685</v>
      </c>
      <c r="B295" s="33"/>
      <c r="C295" s="33" t="s">
        <v>1238</v>
      </c>
      <c r="D295" s="41">
        <v>-159425</v>
      </c>
      <c r="E295" s="26">
        <v>-5462.94</v>
      </c>
      <c r="F295" s="27">
        <v>-4.5989999999999998E-3</v>
      </c>
      <c r="G295" s="16"/>
    </row>
    <row r="296" spans="1:7" x14ac:dyDescent="0.25">
      <c r="A296" s="13" t="s">
        <v>1686</v>
      </c>
      <c r="B296" s="33"/>
      <c r="C296" s="33" t="s">
        <v>1195</v>
      </c>
      <c r="D296" s="41">
        <v>-2175000</v>
      </c>
      <c r="E296" s="26">
        <v>-5731.13</v>
      </c>
      <c r="F296" s="27">
        <v>-4.8250000000000003E-3</v>
      </c>
      <c r="G296" s="16"/>
    </row>
    <row r="297" spans="1:7" x14ac:dyDescent="0.25">
      <c r="A297" s="13" t="s">
        <v>1687</v>
      </c>
      <c r="B297" s="33"/>
      <c r="C297" s="33" t="s">
        <v>1192</v>
      </c>
      <c r="D297" s="41">
        <v>-384800</v>
      </c>
      <c r="E297" s="26">
        <v>-5737.37</v>
      </c>
      <c r="F297" s="27">
        <v>-4.8300000000000001E-3</v>
      </c>
      <c r="G297" s="16"/>
    </row>
    <row r="298" spans="1:7" x14ac:dyDescent="0.25">
      <c r="A298" s="13" t="s">
        <v>1688</v>
      </c>
      <c r="B298" s="33"/>
      <c r="C298" s="33" t="s">
        <v>1192</v>
      </c>
      <c r="D298" s="41">
        <v>-531900</v>
      </c>
      <c r="E298" s="26">
        <v>-5754.36</v>
      </c>
      <c r="F298" s="27">
        <v>-4.8450000000000003E-3</v>
      </c>
      <c r="G298" s="16"/>
    </row>
    <row r="299" spans="1:7" x14ac:dyDescent="0.25">
      <c r="A299" s="13" t="s">
        <v>1689</v>
      </c>
      <c r="B299" s="33"/>
      <c r="C299" s="33" t="s">
        <v>1192</v>
      </c>
      <c r="D299" s="41">
        <v>-1640000</v>
      </c>
      <c r="E299" s="26">
        <v>-5788.38</v>
      </c>
      <c r="F299" s="27">
        <v>-4.8729999999999997E-3</v>
      </c>
      <c r="G299" s="16"/>
    </row>
    <row r="300" spans="1:7" x14ac:dyDescent="0.25">
      <c r="A300" s="13" t="s">
        <v>1690</v>
      </c>
      <c r="B300" s="33"/>
      <c r="C300" s="33" t="s">
        <v>1348</v>
      </c>
      <c r="D300" s="41">
        <v>-1228500</v>
      </c>
      <c r="E300" s="26">
        <v>-6355.64</v>
      </c>
      <c r="F300" s="27">
        <v>-5.3509999999999999E-3</v>
      </c>
      <c r="G300" s="16"/>
    </row>
    <row r="301" spans="1:7" x14ac:dyDescent="0.25">
      <c r="A301" s="13" t="s">
        <v>1691</v>
      </c>
      <c r="B301" s="33"/>
      <c r="C301" s="33" t="s">
        <v>1281</v>
      </c>
      <c r="D301" s="41">
        <v>-2097600</v>
      </c>
      <c r="E301" s="26">
        <v>-6465.85</v>
      </c>
      <c r="F301" s="27">
        <v>-5.4440000000000001E-3</v>
      </c>
      <c r="G301" s="16"/>
    </row>
    <row r="302" spans="1:7" x14ac:dyDescent="0.25">
      <c r="A302" s="13" t="s">
        <v>1692</v>
      </c>
      <c r="B302" s="33"/>
      <c r="C302" s="33" t="s">
        <v>1348</v>
      </c>
      <c r="D302" s="41">
        <v>-65600</v>
      </c>
      <c r="E302" s="26">
        <v>-6527.92</v>
      </c>
      <c r="F302" s="27">
        <v>-5.496E-3</v>
      </c>
      <c r="G302" s="16"/>
    </row>
    <row r="303" spans="1:7" x14ac:dyDescent="0.25">
      <c r="A303" s="13" t="s">
        <v>1693</v>
      </c>
      <c r="B303" s="33"/>
      <c r="C303" s="33" t="s">
        <v>1195</v>
      </c>
      <c r="D303" s="41">
        <v>-3680000</v>
      </c>
      <c r="E303" s="26">
        <v>-6565.12</v>
      </c>
      <c r="F303" s="27">
        <v>-5.5269999999999998E-3</v>
      </c>
      <c r="G303" s="16"/>
    </row>
    <row r="304" spans="1:7" x14ac:dyDescent="0.25">
      <c r="A304" s="13" t="s">
        <v>1694</v>
      </c>
      <c r="B304" s="33"/>
      <c r="C304" s="33" t="s">
        <v>1343</v>
      </c>
      <c r="D304" s="41">
        <v>-2853000</v>
      </c>
      <c r="E304" s="26">
        <v>-7071.16</v>
      </c>
      <c r="F304" s="27">
        <v>-5.9540000000000001E-3</v>
      </c>
      <c r="G304" s="16"/>
    </row>
    <row r="305" spans="1:7" x14ac:dyDescent="0.25">
      <c r="A305" s="13" t="s">
        <v>1695</v>
      </c>
      <c r="B305" s="33"/>
      <c r="C305" s="33" t="s">
        <v>1307</v>
      </c>
      <c r="D305" s="41">
        <v>-401100</v>
      </c>
      <c r="E305" s="26">
        <v>-7113.11</v>
      </c>
      <c r="F305" s="27">
        <v>-5.9890000000000004E-3</v>
      </c>
      <c r="G305" s="16"/>
    </row>
    <row r="306" spans="1:7" x14ac:dyDescent="0.25">
      <c r="A306" s="13" t="s">
        <v>1696</v>
      </c>
      <c r="B306" s="33"/>
      <c r="C306" s="33" t="s">
        <v>1224</v>
      </c>
      <c r="D306" s="41">
        <v>-2352000</v>
      </c>
      <c r="E306" s="26">
        <v>-7117.15</v>
      </c>
      <c r="F306" s="27">
        <v>-5.9919999999999999E-3</v>
      </c>
      <c r="G306" s="16"/>
    </row>
    <row r="307" spans="1:7" x14ac:dyDescent="0.25">
      <c r="A307" s="13" t="s">
        <v>1697</v>
      </c>
      <c r="B307" s="33"/>
      <c r="C307" s="33" t="s">
        <v>1338</v>
      </c>
      <c r="D307" s="41">
        <v>-715750</v>
      </c>
      <c r="E307" s="26">
        <v>-7129.23</v>
      </c>
      <c r="F307" s="27">
        <v>-6.0020000000000004E-3</v>
      </c>
      <c r="G307" s="16"/>
    </row>
    <row r="308" spans="1:7" x14ac:dyDescent="0.25">
      <c r="A308" s="13" t="s">
        <v>1698</v>
      </c>
      <c r="B308" s="33"/>
      <c r="C308" s="33" t="s">
        <v>1201</v>
      </c>
      <c r="D308" s="41">
        <v>-59000</v>
      </c>
      <c r="E308" s="26">
        <v>-7148.53</v>
      </c>
      <c r="F308" s="27">
        <v>-6.019E-3</v>
      </c>
      <c r="G308" s="16"/>
    </row>
    <row r="309" spans="1:7" x14ac:dyDescent="0.25">
      <c r="A309" s="13" t="s">
        <v>1699</v>
      </c>
      <c r="B309" s="33"/>
      <c r="C309" s="33" t="s">
        <v>1333</v>
      </c>
      <c r="D309" s="41">
        <v>-7492500</v>
      </c>
      <c r="E309" s="26">
        <v>-7275.22</v>
      </c>
      <c r="F309" s="27">
        <v>-6.1250000000000002E-3</v>
      </c>
      <c r="G309" s="16"/>
    </row>
    <row r="310" spans="1:7" x14ac:dyDescent="0.25">
      <c r="A310" s="13" t="s">
        <v>1700</v>
      </c>
      <c r="B310" s="33"/>
      <c r="C310" s="33" t="s">
        <v>1201</v>
      </c>
      <c r="D310" s="41">
        <v>-130950</v>
      </c>
      <c r="E310" s="26">
        <v>-7360.18</v>
      </c>
      <c r="F310" s="27">
        <v>-6.1970000000000003E-3</v>
      </c>
      <c r="G310" s="16"/>
    </row>
    <row r="311" spans="1:7" x14ac:dyDescent="0.25">
      <c r="A311" s="13" t="s">
        <v>1701</v>
      </c>
      <c r="B311" s="33"/>
      <c r="C311" s="33" t="s">
        <v>1195</v>
      </c>
      <c r="D311" s="41">
        <v>-579375</v>
      </c>
      <c r="E311" s="26">
        <v>-7371.68</v>
      </c>
      <c r="F311" s="27">
        <v>-6.2069999999999998E-3</v>
      </c>
      <c r="G311" s="16"/>
    </row>
    <row r="312" spans="1:7" x14ac:dyDescent="0.25">
      <c r="A312" s="13" t="s">
        <v>1702</v>
      </c>
      <c r="B312" s="33"/>
      <c r="C312" s="33" t="s">
        <v>1195</v>
      </c>
      <c r="D312" s="41">
        <v>-6237000</v>
      </c>
      <c r="E312" s="26">
        <v>-7503.11</v>
      </c>
      <c r="F312" s="27">
        <v>-6.3169999999999997E-3</v>
      </c>
      <c r="G312" s="16"/>
    </row>
    <row r="313" spans="1:7" x14ac:dyDescent="0.25">
      <c r="A313" s="13" t="s">
        <v>1703</v>
      </c>
      <c r="B313" s="33"/>
      <c r="C313" s="33" t="s">
        <v>1195</v>
      </c>
      <c r="D313" s="41">
        <v>-426000</v>
      </c>
      <c r="E313" s="26">
        <v>-7731.47</v>
      </c>
      <c r="F313" s="27">
        <v>-6.5100000000000002E-3</v>
      </c>
      <c r="G313" s="16"/>
    </row>
    <row r="314" spans="1:7" x14ac:dyDescent="0.25">
      <c r="A314" s="13" t="s">
        <v>1704</v>
      </c>
      <c r="B314" s="33"/>
      <c r="C314" s="33" t="s">
        <v>1201</v>
      </c>
      <c r="D314" s="41">
        <v>-330050</v>
      </c>
      <c r="E314" s="26">
        <v>-7837.04</v>
      </c>
      <c r="F314" s="27">
        <v>-6.5979999999999997E-3</v>
      </c>
      <c r="G314" s="16"/>
    </row>
    <row r="315" spans="1:7" x14ac:dyDescent="0.25">
      <c r="A315" s="13" t="s">
        <v>1705</v>
      </c>
      <c r="B315" s="33"/>
      <c r="C315" s="33" t="s">
        <v>1238</v>
      </c>
      <c r="D315" s="41">
        <v>-69600</v>
      </c>
      <c r="E315" s="26">
        <v>-8388.23</v>
      </c>
      <c r="F315" s="27">
        <v>-7.0629999999999998E-3</v>
      </c>
      <c r="G315" s="16"/>
    </row>
    <row r="316" spans="1:7" x14ac:dyDescent="0.25">
      <c r="A316" s="13" t="s">
        <v>1706</v>
      </c>
      <c r="B316" s="33"/>
      <c r="C316" s="33" t="s">
        <v>1219</v>
      </c>
      <c r="D316" s="41">
        <v>-2244000</v>
      </c>
      <c r="E316" s="26">
        <v>-8549.64</v>
      </c>
      <c r="F316" s="27">
        <v>-7.1980000000000004E-3</v>
      </c>
      <c r="G316" s="16"/>
    </row>
    <row r="317" spans="1:7" x14ac:dyDescent="0.25">
      <c r="A317" s="13" t="s">
        <v>1707</v>
      </c>
      <c r="B317" s="33"/>
      <c r="C317" s="33" t="s">
        <v>1320</v>
      </c>
      <c r="D317" s="41">
        <v>-4605000</v>
      </c>
      <c r="E317" s="26">
        <v>-8655.1</v>
      </c>
      <c r="F317" s="27">
        <v>-7.2870000000000001E-3</v>
      </c>
      <c r="G317" s="16"/>
    </row>
    <row r="318" spans="1:7" x14ac:dyDescent="0.25">
      <c r="A318" s="13" t="s">
        <v>1708</v>
      </c>
      <c r="B318" s="33"/>
      <c r="C318" s="33" t="s">
        <v>1292</v>
      </c>
      <c r="D318" s="41">
        <v>-7050000</v>
      </c>
      <c r="E318" s="26">
        <v>-8671.5</v>
      </c>
      <c r="F318" s="27">
        <v>-7.3010000000000002E-3</v>
      </c>
      <c r="G318" s="16"/>
    </row>
    <row r="319" spans="1:7" x14ac:dyDescent="0.25">
      <c r="A319" s="13" t="s">
        <v>1709</v>
      </c>
      <c r="B319" s="33"/>
      <c r="C319" s="33" t="s">
        <v>1307</v>
      </c>
      <c r="D319" s="41">
        <v>-1107150</v>
      </c>
      <c r="E319" s="26">
        <v>-9167.76</v>
      </c>
      <c r="F319" s="27">
        <v>-7.7190000000000002E-3</v>
      </c>
      <c r="G319" s="16"/>
    </row>
    <row r="320" spans="1:7" x14ac:dyDescent="0.25">
      <c r="A320" s="13" t="s">
        <v>1710</v>
      </c>
      <c r="B320" s="33"/>
      <c r="C320" s="33" t="s">
        <v>1292</v>
      </c>
      <c r="D320" s="41">
        <v>-135875</v>
      </c>
      <c r="E320" s="26">
        <v>-9733.81</v>
      </c>
      <c r="F320" s="27">
        <v>-8.1960000000000002E-3</v>
      </c>
      <c r="G320" s="16"/>
    </row>
    <row r="321" spans="1:7" x14ac:dyDescent="0.25">
      <c r="A321" s="13" t="s">
        <v>1711</v>
      </c>
      <c r="B321" s="33"/>
      <c r="C321" s="33" t="s">
        <v>1292</v>
      </c>
      <c r="D321" s="41">
        <v>-1308000</v>
      </c>
      <c r="E321" s="26">
        <v>-10498.01</v>
      </c>
      <c r="F321" s="27">
        <v>-8.8389999999999996E-3</v>
      </c>
      <c r="G321" s="16"/>
    </row>
    <row r="322" spans="1:7" x14ac:dyDescent="0.25">
      <c r="A322" s="13" t="s">
        <v>1712</v>
      </c>
      <c r="B322" s="33"/>
      <c r="C322" s="33" t="s">
        <v>1189</v>
      </c>
      <c r="D322" s="41">
        <v>-733875</v>
      </c>
      <c r="E322" s="26">
        <v>-10658.43</v>
      </c>
      <c r="F322" s="27">
        <v>-8.9739999999999993E-3</v>
      </c>
      <c r="G322" s="16"/>
    </row>
    <row r="323" spans="1:7" x14ac:dyDescent="0.25">
      <c r="A323" s="13" t="s">
        <v>1713</v>
      </c>
      <c r="B323" s="33"/>
      <c r="C323" s="33" t="s">
        <v>1195</v>
      </c>
      <c r="D323" s="41">
        <v>-8608000</v>
      </c>
      <c r="E323" s="26">
        <v>-10686.83</v>
      </c>
      <c r="F323" s="27">
        <v>-8.9980000000000008E-3</v>
      </c>
      <c r="G323" s="16"/>
    </row>
    <row r="324" spans="1:7" x14ac:dyDescent="0.25">
      <c r="A324" s="13" t="s">
        <v>1714</v>
      </c>
      <c r="B324" s="33"/>
      <c r="C324" s="33" t="s">
        <v>1255</v>
      </c>
      <c r="D324" s="41">
        <v>-1982200</v>
      </c>
      <c r="E324" s="26">
        <v>-10698.92</v>
      </c>
      <c r="F324" s="27">
        <v>-9.0080000000000004E-3</v>
      </c>
      <c r="G324" s="16"/>
    </row>
    <row r="325" spans="1:7" x14ac:dyDescent="0.25">
      <c r="A325" s="13" t="s">
        <v>1715</v>
      </c>
      <c r="B325" s="33"/>
      <c r="C325" s="33" t="s">
        <v>1227</v>
      </c>
      <c r="D325" s="41">
        <v>-318150</v>
      </c>
      <c r="E325" s="26">
        <v>-11367.98</v>
      </c>
      <c r="F325" s="27">
        <v>-9.5720000000000006E-3</v>
      </c>
      <c r="G325" s="16"/>
    </row>
    <row r="326" spans="1:7" x14ac:dyDescent="0.25">
      <c r="A326" s="13" t="s">
        <v>1716</v>
      </c>
      <c r="B326" s="33"/>
      <c r="C326" s="33" t="s">
        <v>1219</v>
      </c>
      <c r="D326" s="41">
        <v>-2583900</v>
      </c>
      <c r="E326" s="26">
        <v>-11415.67</v>
      </c>
      <c r="F326" s="27">
        <v>-9.6120000000000008E-3</v>
      </c>
      <c r="G326" s="16"/>
    </row>
    <row r="327" spans="1:7" x14ac:dyDescent="0.25">
      <c r="A327" s="13" t="s">
        <v>1717</v>
      </c>
      <c r="B327" s="33"/>
      <c r="C327" s="33" t="s">
        <v>1195</v>
      </c>
      <c r="D327" s="41">
        <v>-1378500</v>
      </c>
      <c r="E327" s="26">
        <v>-11784.11</v>
      </c>
      <c r="F327" s="27">
        <v>-9.9220000000000003E-3</v>
      </c>
      <c r="G327" s="16"/>
    </row>
    <row r="328" spans="1:7" x14ac:dyDescent="0.25">
      <c r="A328" s="13" t="s">
        <v>1718</v>
      </c>
      <c r="B328" s="33"/>
      <c r="C328" s="33" t="s">
        <v>1292</v>
      </c>
      <c r="D328" s="41">
        <v>-2436200</v>
      </c>
      <c r="E328" s="26">
        <v>-11882.57</v>
      </c>
      <c r="F328" s="27">
        <v>-1.0005E-2</v>
      </c>
      <c r="G328" s="16"/>
    </row>
    <row r="329" spans="1:7" x14ac:dyDescent="0.25">
      <c r="A329" s="13" t="s">
        <v>1719</v>
      </c>
      <c r="B329" s="33"/>
      <c r="C329" s="33" t="s">
        <v>1210</v>
      </c>
      <c r="D329" s="41">
        <v>-2886400</v>
      </c>
      <c r="E329" s="26">
        <v>-12349.46</v>
      </c>
      <c r="F329" s="27">
        <v>-1.0397999999999999E-2</v>
      </c>
      <c r="G329" s="16"/>
    </row>
    <row r="330" spans="1:7" x14ac:dyDescent="0.25">
      <c r="A330" s="13" t="s">
        <v>1720</v>
      </c>
      <c r="B330" s="33"/>
      <c r="C330" s="33" t="s">
        <v>1304</v>
      </c>
      <c r="D330" s="41">
        <v>-290100</v>
      </c>
      <c r="E330" s="26">
        <v>-12351.01</v>
      </c>
      <c r="F330" s="27">
        <v>-1.0399E-2</v>
      </c>
      <c r="G330" s="16"/>
    </row>
    <row r="331" spans="1:7" x14ac:dyDescent="0.25">
      <c r="A331" s="13" t="s">
        <v>1721</v>
      </c>
      <c r="B331" s="33"/>
      <c r="C331" s="33" t="s">
        <v>1258</v>
      </c>
      <c r="D331" s="41">
        <v>-4618075</v>
      </c>
      <c r="E331" s="26">
        <v>-12757.43</v>
      </c>
      <c r="F331" s="27">
        <v>-1.0742E-2</v>
      </c>
      <c r="G331" s="16"/>
    </row>
    <row r="332" spans="1:7" x14ac:dyDescent="0.25">
      <c r="A332" s="13" t="s">
        <v>1722</v>
      </c>
      <c r="B332" s="33"/>
      <c r="C332" s="33" t="s">
        <v>1192</v>
      </c>
      <c r="D332" s="41">
        <v>-892850</v>
      </c>
      <c r="E332" s="26">
        <v>-13628.02</v>
      </c>
      <c r="F332" s="27">
        <v>-1.1475000000000001E-2</v>
      </c>
      <c r="G332" s="16"/>
    </row>
    <row r="333" spans="1:7" x14ac:dyDescent="0.25">
      <c r="A333" s="13" t="s">
        <v>1723</v>
      </c>
      <c r="B333" s="33"/>
      <c r="C333" s="33" t="s">
        <v>1233</v>
      </c>
      <c r="D333" s="41">
        <v>-203500</v>
      </c>
      <c r="E333" s="26">
        <v>-13753.65</v>
      </c>
      <c r="F333" s="27">
        <v>-1.158E-2</v>
      </c>
      <c r="G333" s="16"/>
    </row>
    <row r="334" spans="1:7" x14ac:dyDescent="0.25">
      <c r="A334" s="13" t="s">
        <v>1724</v>
      </c>
      <c r="B334" s="33"/>
      <c r="C334" s="33" t="s">
        <v>1292</v>
      </c>
      <c r="D334" s="41">
        <v>-2924000</v>
      </c>
      <c r="E334" s="26">
        <v>-15429.95</v>
      </c>
      <c r="F334" s="27">
        <v>-1.2992E-2</v>
      </c>
      <c r="G334" s="16"/>
    </row>
    <row r="335" spans="1:7" x14ac:dyDescent="0.25">
      <c r="A335" s="13" t="s">
        <v>1725</v>
      </c>
      <c r="B335" s="33"/>
      <c r="C335" s="33" t="s">
        <v>1201</v>
      </c>
      <c r="D335" s="41">
        <v>-1555400</v>
      </c>
      <c r="E335" s="26">
        <v>-15449.01</v>
      </c>
      <c r="F335" s="27">
        <v>-1.3008E-2</v>
      </c>
      <c r="G335" s="16"/>
    </row>
    <row r="336" spans="1:7" x14ac:dyDescent="0.25">
      <c r="A336" s="13" t="s">
        <v>1726</v>
      </c>
      <c r="B336" s="33"/>
      <c r="C336" s="33" t="s">
        <v>1238</v>
      </c>
      <c r="D336" s="41">
        <v>-1042200</v>
      </c>
      <c r="E336" s="26">
        <v>-15452.7</v>
      </c>
      <c r="F336" s="27">
        <v>-1.3011E-2</v>
      </c>
      <c r="G336" s="16"/>
    </row>
    <row r="337" spans="1:7" x14ac:dyDescent="0.25">
      <c r="A337" s="13" t="s">
        <v>1727</v>
      </c>
      <c r="B337" s="33"/>
      <c r="C337" s="33" t="s">
        <v>1295</v>
      </c>
      <c r="D337" s="41">
        <v>-10324000</v>
      </c>
      <c r="E337" s="26">
        <v>-15470.51</v>
      </c>
      <c r="F337" s="27">
        <v>-1.3025999999999999E-2</v>
      </c>
      <c r="G337" s="16"/>
    </row>
    <row r="338" spans="1:7" x14ac:dyDescent="0.25">
      <c r="A338" s="13" t="s">
        <v>1728</v>
      </c>
      <c r="B338" s="33"/>
      <c r="C338" s="33" t="s">
        <v>1289</v>
      </c>
      <c r="D338" s="41">
        <v>-3836400</v>
      </c>
      <c r="E338" s="26">
        <v>-17541.939999999999</v>
      </c>
      <c r="F338" s="27">
        <v>-1.477E-2</v>
      </c>
      <c r="G338" s="16"/>
    </row>
    <row r="339" spans="1:7" x14ac:dyDescent="0.25">
      <c r="A339" s="13" t="s">
        <v>1729</v>
      </c>
      <c r="B339" s="33"/>
      <c r="C339" s="33" t="s">
        <v>1286</v>
      </c>
      <c r="D339" s="41">
        <v>-3763200</v>
      </c>
      <c r="E339" s="26">
        <v>-17920.36</v>
      </c>
      <c r="F339" s="27">
        <v>-1.5089E-2</v>
      </c>
      <c r="G339" s="16"/>
    </row>
    <row r="340" spans="1:7" x14ac:dyDescent="0.25">
      <c r="A340" s="13" t="s">
        <v>1730</v>
      </c>
      <c r="B340" s="33"/>
      <c r="C340" s="33" t="s">
        <v>1198</v>
      </c>
      <c r="D340" s="41">
        <v>-663750</v>
      </c>
      <c r="E340" s="26">
        <v>-20917.75</v>
      </c>
      <c r="F340" s="27">
        <v>-1.7613E-2</v>
      </c>
      <c r="G340" s="16"/>
    </row>
    <row r="341" spans="1:7" x14ac:dyDescent="0.25">
      <c r="A341" s="13" t="s">
        <v>1731</v>
      </c>
      <c r="B341" s="33"/>
      <c r="C341" s="33" t="s">
        <v>1195</v>
      </c>
      <c r="D341" s="41">
        <v>-7809750</v>
      </c>
      <c r="E341" s="26">
        <v>-21648.63</v>
      </c>
      <c r="F341" s="27">
        <v>-1.8228000000000001E-2</v>
      </c>
      <c r="G341" s="16"/>
    </row>
    <row r="342" spans="1:7" x14ac:dyDescent="0.25">
      <c r="A342" s="13" t="s">
        <v>1732</v>
      </c>
      <c r="B342" s="33"/>
      <c r="C342" s="33" t="s">
        <v>1281</v>
      </c>
      <c r="D342" s="41">
        <v>-422100</v>
      </c>
      <c r="E342" s="26">
        <v>-22371.72</v>
      </c>
      <c r="F342" s="27">
        <v>-1.8837E-2</v>
      </c>
      <c r="G342" s="16"/>
    </row>
    <row r="343" spans="1:7" x14ac:dyDescent="0.25">
      <c r="A343" s="13" t="s">
        <v>1733</v>
      </c>
      <c r="B343" s="33"/>
      <c r="C343" s="33" t="s">
        <v>1278</v>
      </c>
      <c r="D343" s="41">
        <v>-737700</v>
      </c>
      <c r="E343" s="26">
        <v>-23595.7</v>
      </c>
      <c r="F343" s="27">
        <v>-1.9868E-2</v>
      </c>
      <c r="G343" s="16"/>
    </row>
    <row r="344" spans="1:7" x14ac:dyDescent="0.25">
      <c r="A344" s="13" t="s">
        <v>1734</v>
      </c>
      <c r="B344" s="33"/>
      <c r="C344" s="33" t="s">
        <v>1189</v>
      </c>
      <c r="D344" s="41">
        <v>-6507600</v>
      </c>
      <c r="E344" s="26">
        <v>-24588.97</v>
      </c>
      <c r="F344" s="27">
        <v>-2.0704E-2</v>
      </c>
      <c r="G344" s="16"/>
    </row>
    <row r="345" spans="1:7" x14ac:dyDescent="0.25">
      <c r="A345" s="13" t="s">
        <v>1735</v>
      </c>
      <c r="B345" s="33"/>
      <c r="C345" s="33" t="s">
        <v>1189</v>
      </c>
      <c r="D345" s="41">
        <v>-138320000</v>
      </c>
      <c r="E345" s="26">
        <v>-24897.599999999999</v>
      </c>
      <c r="F345" s="27">
        <v>-2.0964E-2</v>
      </c>
      <c r="G345" s="16"/>
    </row>
    <row r="346" spans="1:7" x14ac:dyDescent="0.25">
      <c r="A346" s="13" t="s">
        <v>1736</v>
      </c>
      <c r="B346" s="33"/>
      <c r="C346" s="33" t="s">
        <v>1195</v>
      </c>
      <c r="D346" s="41">
        <v>-2192850</v>
      </c>
      <c r="E346" s="26">
        <v>-37160.04</v>
      </c>
      <c r="F346" s="27">
        <v>-3.1288999999999997E-2</v>
      </c>
      <c r="G346" s="16"/>
    </row>
    <row r="347" spans="1:7" x14ac:dyDescent="0.25">
      <c r="A347" s="17" t="s">
        <v>124</v>
      </c>
      <c r="B347" s="34"/>
      <c r="C347" s="34"/>
      <c r="D347" s="20"/>
      <c r="E347" s="42">
        <v>-865182.66</v>
      </c>
      <c r="F347" s="43">
        <v>-0.72841999999999996</v>
      </c>
      <c r="G347" s="23"/>
    </row>
    <row r="348" spans="1:7" x14ac:dyDescent="0.25">
      <c r="A348" s="13"/>
      <c r="B348" s="33"/>
      <c r="C348" s="33"/>
      <c r="D348" s="14"/>
      <c r="E348" s="15"/>
      <c r="F348" s="16"/>
      <c r="G348" s="16"/>
    </row>
    <row r="349" spans="1:7" x14ac:dyDescent="0.25">
      <c r="A349" s="13"/>
      <c r="B349" s="33"/>
      <c r="C349" s="33"/>
      <c r="D349" s="14"/>
      <c r="E349" s="15"/>
      <c r="F349" s="16"/>
      <c r="G349" s="16"/>
    </row>
    <row r="350" spans="1:7" x14ac:dyDescent="0.25">
      <c r="A350" s="13"/>
      <c r="B350" s="33"/>
      <c r="C350" s="33"/>
      <c r="D350" s="14"/>
      <c r="E350" s="15"/>
      <c r="F350" s="16"/>
      <c r="G350" s="16"/>
    </row>
    <row r="351" spans="1:7" x14ac:dyDescent="0.25">
      <c r="A351" s="24" t="s">
        <v>131</v>
      </c>
      <c r="B351" s="35"/>
      <c r="C351" s="35"/>
      <c r="D351" s="25"/>
      <c r="E351" s="44">
        <v>-865182.66</v>
      </c>
      <c r="F351" s="45">
        <v>-0.72841999999999996</v>
      </c>
      <c r="G351" s="23"/>
    </row>
    <row r="352" spans="1:7" x14ac:dyDescent="0.25">
      <c r="A352" s="13"/>
      <c r="B352" s="33"/>
      <c r="C352" s="33"/>
      <c r="D352" s="14"/>
      <c r="E352" s="15"/>
      <c r="F352" s="16"/>
      <c r="G352" s="16"/>
    </row>
    <row r="353" spans="1:7" x14ac:dyDescent="0.25">
      <c r="A353" s="17" t="s">
        <v>122</v>
      </c>
      <c r="B353" s="33"/>
      <c r="C353" s="33"/>
      <c r="D353" s="14"/>
      <c r="E353" s="15"/>
      <c r="F353" s="16"/>
      <c r="G353" s="16"/>
    </row>
    <row r="354" spans="1:7" x14ac:dyDescent="0.25">
      <c r="A354" s="17" t="s">
        <v>228</v>
      </c>
      <c r="B354" s="33"/>
      <c r="C354" s="33"/>
      <c r="D354" s="14"/>
      <c r="E354" s="15"/>
      <c r="F354" s="16"/>
      <c r="G354" s="16"/>
    </row>
    <row r="355" spans="1:7" x14ac:dyDescent="0.25">
      <c r="A355" s="13" t="s">
        <v>286</v>
      </c>
      <c r="B355" s="33" t="s">
        <v>287</v>
      </c>
      <c r="C355" s="33" t="s">
        <v>234</v>
      </c>
      <c r="D355" s="14">
        <v>5000000</v>
      </c>
      <c r="E355" s="15">
        <v>4930.45</v>
      </c>
      <c r="F355" s="16">
        <v>4.1999999999999997E-3</v>
      </c>
      <c r="G355" s="16">
        <v>7.5499999999999998E-2</v>
      </c>
    </row>
    <row r="356" spans="1:7" x14ac:dyDescent="0.25">
      <c r="A356" s="17" t="s">
        <v>124</v>
      </c>
      <c r="B356" s="34"/>
      <c r="C356" s="34"/>
      <c r="D356" s="20"/>
      <c r="E356" s="37">
        <v>4930.45</v>
      </c>
      <c r="F356" s="38">
        <v>4.1999999999999997E-3</v>
      </c>
      <c r="G356" s="23"/>
    </row>
    <row r="357" spans="1:7" x14ac:dyDescent="0.25">
      <c r="A357" s="13"/>
      <c r="B357" s="33"/>
      <c r="C357" s="33"/>
      <c r="D357" s="14"/>
      <c r="E357" s="15"/>
      <c r="F357" s="16"/>
      <c r="G357" s="16"/>
    </row>
    <row r="358" spans="1:7" x14ac:dyDescent="0.25">
      <c r="A358" s="17" t="s">
        <v>464</v>
      </c>
      <c r="B358" s="33"/>
      <c r="C358" s="33"/>
      <c r="D358" s="14"/>
      <c r="E358" s="15"/>
      <c r="F358" s="16"/>
      <c r="G358" s="16"/>
    </row>
    <row r="359" spans="1:7" x14ac:dyDescent="0.25">
      <c r="A359" s="13" t="s">
        <v>1737</v>
      </c>
      <c r="B359" s="33" t="s">
        <v>1738</v>
      </c>
      <c r="C359" s="33" t="s">
        <v>128</v>
      </c>
      <c r="D359" s="14">
        <v>10000000</v>
      </c>
      <c r="E359" s="15">
        <v>10068.91</v>
      </c>
      <c r="F359" s="16">
        <v>8.5000000000000006E-3</v>
      </c>
      <c r="G359" s="16">
        <v>7.0241975624999994E-2</v>
      </c>
    </row>
    <row r="360" spans="1:7" x14ac:dyDescent="0.25">
      <c r="A360" s="13" t="s">
        <v>1739</v>
      </c>
      <c r="B360" s="33" t="s">
        <v>1740</v>
      </c>
      <c r="C360" s="33" t="s">
        <v>128</v>
      </c>
      <c r="D360" s="14">
        <v>10000000</v>
      </c>
      <c r="E360" s="15">
        <v>9766</v>
      </c>
      <c r="F360" s="16">
        <v>8.2000000000000007E-3</v>
      </c>
      <c r="G360" s="16">
        <v>7.10387081E-2</v>
      </c>
    </row>
    <row r="361" spans="1:7" x14ac:dyDescent="0.25">
      <c r="A361" s="17" t="s">
        <v>124</v>
      </c>
      <c r="B361" s="34"/>
      <c r="C361" s="34"/>
      <c r="D361" s="20"/>
      <c r="E361" s="37">
        <v>19834.91</v>
      </c>
      <c r="F361" s="38">
        <v>1.67E-2</v>
      </c>
      <c r="G361" s="23"/>
    </row>
    <row r="362" spans="1:7" x14ac:dyDescent="0.25">
      <c r="A362" s="13"/>
      <c r="B362" s="33"/>
      <c r="C362" s="33"/>
      <c r="D362" s="14"/>
      <c r="E362" s="15"/>
      <c r="F362" s="16"/>
      <c r="G362" s="16"/>
    </row>
    <row r="363" spans="1:7" x14ac:dyDescent="0.25">
      <c r="A363" s="17" t="s">
        <v>129</v>
      </c>
      <c r="B363" s="33"/>
      <c r="C363" s="33"/>
      <c r="D363" s="14"/>
      <c r="E363" s="15"/>
      <c r="F363" s="16"/>
      <c r="G363" s="16"/>
    </row>
    <row r="364" spans="1:7" x14ac:dyDescent="0.25">
      <c r="A364" s="17" t="s">
        <v>124</v>
      </c>
      <c r="B364" s="33"/>
      <c r="C364" s="33"/>
      <c r="D364" s="14"/>
      <c r="E364" s="39" t="s">
        <v>121</v>
      </c>
      <c r="F364" s="40" t="s">
        <v>121</v>
      </c>
      <c r="G364" s="16"/>
    </row>
    <row r="365" spans="1:7" x14ac:dyDescent="0.25">
      <c r="A365" s="13"/>
      <c r="B365" s="33"/>
      <c r="C365" s="33"/>
      <c r="D365" s="14"/>
      <c r="E365" s="15"/>
      <c r="F365" s="16"/>
      <c r="G365" s="16"/>
    </row>
    <row r="366" spans="1:7" x14ac:dyDescent="0.25">
      <c r="A366" s="17" t="s">
        <v>130</v>
      </c>
      <c r="B366" s="33"/>
      <c r="C366" s="33"/>
      <c r="D366" s="14"/>
      <c r="E366" s="15"/>
      <c r="F366" s="16"/>
      <c r="G366" s="16"/>
    </row>
    <row r="367" spans="1:7" x14ac:dyDescent="0.25">
      <c r="A367" s="17" t="s">
        <v>124</v>
      </c>
      <c r="B367" s="33"/>
      <c r="C367" s="33"/>
      <c r="D367" s="14"/>
      <c r="E367" s="39" t="s">
        <v>121</v>
      </c>
      <c r="F367" s="40" t="s">
        <v>121</v>
      </c>
      <c r="G367" s="16"/>
    </row>
    <row r="368" spans="1:7" x14ac:dyDescent="0.25">
      <c r="A368" s="13"/>
      <c r="B368" s="33"/>
      <c r="C368" s="33"/>
      <c r="D368" s="14"/>
      <c r="E368" s="15"/>
      <c r="F368" s="16"/>
      <c r="G368" s="16"/>
    </row>
    <row r="369" spans="1:7" x14ac:dyDescent="0.25">
      <c r="A369" s="24" t="s">
        <v>131</v>
      </c>
      <c r="B369" s="35"/>
      <c r="C369" s="35"/>
      <c r="D369" s="25"/>
      <c r="E369" s="21">
        <v>24765.360000000001</v>
      </c>
      <c r="F369" s="22">
        <v>2.0899999999999998E-2</v>
      </c>
      <c r="G369" s="23"/>
    </row>
    <row r="370" spans="1:7" x14ac:dyDescent="0.25">
      <c r="A370" s="13"/>
      <c r="B370" s="33"/>
      <c r="C370" s="33"/>
      <c r="D370" s="14"/>
      <c r="E370" s="15"/>
      <c r="F370" s="16"/>
      <c r="G370" s="16"/>
    </row>
    <row r="371" spans="1:7" x14ac:dyDescent="0.25">
      <c r="A371" s="17" t="s">
        <v>132</v>
      </c>
      <c r="B371" s="33"/>
      <c r="C371" s="33"/>
      <c r="D371" s="14"/>
      <c r="E371" s="15"/>
      <c r="F371" s="16"/>
      <c r="G371" s="16"/>
    </row>
    <row r="372" spans="1:7" x14ac:dyDescent="0.25">
      <c r="A372" s="13"/>
      <c r="B372" s="33"/>
      <c r="C372" s="33"/>
      <c r="D372" s="14"/>
      <c r="E372" s="15"/>
      <c r="F372" s="16"/>
      <c r="G372" s="16"/>
    </row>
    <row r="373" spans="1:7" x14ac:dyDescent="0.25">
      <c r="A373" s="17" t="s">
        <v>133</v>
      </c>
      <c r="B373" s="33"/>
      <c r="C373" s="33"/>
      <c r="D373" s="14"/>
      <c r="E373" s="15"/>
      <c r="F373" s="16"/>
      <c r="G373" s="16"/>
    </row>
    <row r="374" spans="1:7" x14ac:dyDescent="0.25">
      <c r="A374" s="13" t="s">
        <v>1741</v>
      </c>
      <c r="B374" s="33" t="s">
        <v>1742</v>
      </c>
      <c r="C374" s="33" t="s">
        <v>128</v>
      </c>
      <c r="D374" s="14">
        <v>15500000</v>
      </c>
      <c r="E374" s="15">
        <v>15111.49</v>
      </c>
      <c r="F374" s="16">
        <v>1.2699999999999999E-2</v>
      </c>
      <c r="G374" s="16">
        <v>6.9000000000000006E-2</v>
      </c>
    </row>
    <row r="375" spans="1:7" x14ac:dyDescent="0.25">
      <c r="A375" s="13" t="s">
        <v>1743</v>
      </c>
      <c r="B375" s="33" t="s">
        <v>1744</v>
      </c>
      <c r="C375" s="33" t="s">
        <v>128</v>
      </c>
      <c r="D375" s="14">
        <v>10000000</v>
      </c>
      <c r="E375" s="15">
        <v>9724.26</v>
      </c>
      <c r="F375" s="16">
        <v>8.2000000000000007E-3</v>
      </c>
      <c r="G375" s="16">
        <v>6.8999000000000005E-2</v>
      </c>
    </row>
    <row r="376" spans="1:7" x14ac:dyDescent="0.25">
      <c r="A376" s="13" t="s">
        <v>1745</v>
      </c>
      <c r="B376" s="33" t="s">
        <v>1746</v>
      </c>
      <c r="C376" s="33" t="s">
        <v>128</v>
      </c>
      <c r="D376" s="14">
        <v>10000000</v>
      </c>
      <c r="E376" s="15">
        <v>9440.91</v>
      </c>
      <c r="F376" s="16">
        <v>7.9000000000000008E-3</v>
      </c>
      <c r="G376" s="16">
        <v>6.9502999999999995E-2</v>
      </c>
    </row>
    <row r="377" spans="1:7" x14ac:dyDescent="0.25">
      <c r="A377" s="13" t="s">
        <v>1747</v>
      </c>
      <c r="B377" s="33" t="s">
        <v>1748</v>
      </c>
      <c r="C377" s="33" t="s">
        <v>128</v>
      </c>
      <c r="D377" s="14">
        <v>5000000</v>
      </c>
      <c r="E377" s="15">
        <v>4906.95</v>
      </c>
      <c r="F377" s="16">
        <v>4.1000000000000003E-3</v>
      </c>
      <c r="G377" s="16">
        <v>6.8529000000000007E-2</v>
      </c>
    </row>
    <row r="378" spans="1:7" x14ac:dyDescent="0.25">
      <c r="A378" s="13" t="s">
        <v>1749</v>
      </c>
      <c r="B378" s="33" t="s">
        <v>1750</v>
      </c>
      <c r="C378" s="33" t="s">
        <v>128</v>
      </c>
      <c r="D378" s="14">
        <v>5000000</v>
      </c>
      <c r="E378" s="15">
        <v>4818.22</v>
      </c>
      <c r="F378" s="16">
        <v>4.1000000000000003E-3</v>
      </c>
      <c r="G378" s="16">
        <v>6.9200999999999999E-2</v>
      </c>
    </row>
    <row r="379" spans="1:7" x14ac:dyDescent="0.25">
      <c r="A379" s="13" t="s">
        <v>1751</v>
      </c>
      <c r="B379" s="33" t="s">
        <v>1752</v>
      </c>
      <c r="C379" s="33" t="s">
        <v>128</v>
      </c>
      <c r="D379" s="14">
        <v>2500000</v>
      </c>
      <c r="E379" s="15">
        <v>2456.66</v>
      </c>
      <c r="F379" s="16">
        <v>2.0999999999999999E-3</v>
      </c>
      <c r="G379" s="16">
        <v>6.8499000000000004E-2</v>
      </c>
    </row>
    <row r="380" spans="1:7" x14ac:dyDescent="0.25">
      <c r="A380" s="17" t="s">
        <v>124</v>
      </c>
      <c r="B380" s="34"/>
      <c r="C380" s="34"/>
      <c r="D380" s="20"/>
      <c r="E380" s="37">
        <v>46458.49</v>
      </c>
      <c r="F380" s="38">
        <v>3.9100000000000003E-2</v>
      </c>
      <c r="G380" s="23"/>
    </row>
    <row r="381" spans="1:7" x14ac:dyDescent="0.25">
      <c r="A381" s="17" t="s">
        <v>136</v>
      </c>
      <c r="B381" s="33"/>
      <c r="C381" s="33"/>
      <c r="D381" s="14"/>
      <c r="E381" s="15"/>
      <c r="F381" s="16"/>
      <c r="G381" s="16"/>
    </row>
    <row r="382" spans="1:7" x14ac:dyDescent="0.25">
      <c r="A382" s="13" t="s">
        <v>1753</v>
      </c>
      <c r="B382" s="33" t="s">
        <v>1754</v>
      </c>
      <c r="C382" s="33" t="s">
        <v>142</v>
      </c>
      <c r="D382" s="14">
        <v>10000000</v>
      </c>
      <c r="E382" s="15">
        <v>9549.6200000000008</v>
      </c>
      <c r="F382" s="16">
        <v>8.0000000000000002E-3</v>
      </c>
      <c r="G382" s="16">
        <v>7.5500999999999999E-2</v>
      </c>
    </row>
    <row r="383" spans="1:7" x14ac:dyDescent="0.25">
      <c r="A383" s="13" t="s">
        <v>1755</v>
      </c>
      <c r="B383" s="33" t="s">
        <v>1756</v>
      </c>
      <c r="C383" s="33" t="s">
        <v>139</v>
      </c>
      <c r="D383" s="14">
        <v>5000000</v>
      </c>
      <c r="E383" s="15">
        <v>4844.2</v>
      </c>
      <c r="F383" s="16">
        <v>4.1000000000000003E-3</v>
      </c>
      <c r="G383" s="16">
        <v>7.4301000000000006E-2</v>
      </c>
    </row>
    <row r="384" spans="1:7" x14ac:dyDescent="0.25">
      <c r="A384" s="13" t="s">
        <v>1757</v>
      </c>
      <c r="B384" s="33" t="s">
        <v>1758</v>
      </c>
      <c r="C384" s="33" t="s">
        <v>142</v>
      </c>
      <c r="D384" s="14">
        <v>5000000</v>
      </c>
      <c r="E384" s="15">
        <v>4843.8999999999996</v>
      </c>
      <c r="F384" s="16">
        <v>4.1000000000000003E-3</v>
      </c>
      <c r="G384" s="16">
        <v>7.4450000000000002E-2</v>
      </c>
    </row>
    <row r="385" spans="1:7" x14ac:dyDescent="0.25">
      <c r="A385" s="13" t="s">
        <v>1759</v>
      </c>
      <c r="B385" s="33" t="s">
        <v>1760</v>
      </c>
      <c r="C385" s="33" t="s">
        <v>142</v>
      </c>
      <c r="D385" s="14">
        <v>5000000</v>
      </c>
      <c r="E385" s="15">
        <v>4837.96</v>
      </c>
      <c r="F385" s="16">
        <v>4.1000000000000003E-3</v>
      </c>
      <c r="G385" s="16">
        <v>7.5000999999999998E-2</v>
      </c>
    </row>
    <row r="386" spans="1:7" x14ac:dyDescent="0.25">
      <c r="A386" s="13" t="s">
        <v>1761</v>
      </c>
      <c r="B386" s="33" t="s">
        <v>1762</v>
      </c>
      <c r="C386" s="33" t="s">
        <v>142</v>
      </c>
      <c r="D386" s="14">
        <v>5000000</v>
      </c>
      <c r="E386" s="15">
        <v>4797.8999999999996</v>
      </c>
      <c r="F386" s="16">
        <v>4.0000000000000001E-3</v>
      </c>
      <c r="G386" s="16">
        <v>7.4999999999999997E-2</v>
      </c>
    </row>
    <row r="387" spans="1:7" x14ac:dyDescent="0.25">
      <c r="A387" s="13" t="s">
        <v>147</v>
      </c>
      <c r="B387" s="33" t="s">
        <v>148</v>
      </c>
      <c r="C387" s="33" t="s">
        <v>149</v>
      </c>
      <c r="D387" s="14">
        <v>5000000</v>
      </c>
      <c r="E387" s="15">
        <v>4783.78</v>
      </c>
      <c r="F387" s="16">
        <v>4.0000000000000001E-3</v>
      </c>
      <c r="G387" s="16">
        <v>7.4649999999999994E-2</v>
      </c>
    </row>
    <row r="388" spans="1:7" x14ac:dyDescent="0.25">
      <c r="A388" s="13" t="s">
        <v>1763</v>
      </c>
      <c r="B388" s="33" t="s">
        <v>1764</v>
      </c>
      <c r="C388" s="33" t="s">
        <v>142</v>
      </c>
      <c r="D388" s="14">
        <v>5000000</v>
      </c>
      <c r="E388" s="15">
        <v>4782.53</v>
      </c>
      <c r="F388" s="16">
        <v>4.0000000000000001E-3</v>
      </c>
      <c r="G388" s="16">
        <v>7.51E-2</v>
      </c>
    </row>
    <row r="389" spans="1:7" x14ac:dyDescent="0.25">
      <c r="A389" s="13" t="s">
        <v>1765</v>
      </c>
      <c r="B389" s="33" t="s">
        <v>1766</v>
      </c>
      <c r="C389" s="33" t="s">
        <v>142</v>
      </c>
      <c r="D389" s="14">
        <v>5000000</v>
      </c>
      <c r="E389" s="15">
        <v>4776.7</v>
      </c>
      <c r="F389" s="16">
        <v>4.0000000000000001E-3</v>
      </c>
      <c r="G389" s="16">
        <v>7.5499999999999998E-2</v>
      </c>
    </row>
    <row r="390" spans="1:7" x14ac:dyDescent="0.25">
      <c r="A390" s="13" t="s">
        <v>1767</v>
      </c>
      <c r="B390" s="33" t="s">
        <v>1768</v>
      </c>
      <c r="C390" s="33" t="s">
        <v>142</v>
      </c>
      <c r="D390" s="14">
        <v>2500000</v>
      </c>
      <c r="E390" s="15">
        <v>2408.09</v>
      </c>
      <c r="F390" s="16">
        <v>2E-3</v>
      </c>
      <c r="G390" s="16">
        <v>7.4900999999999995E-2</v>
      </c>
    </row>
    <row r="391" spans="1:7" x14ac:dyDescent="0.25">
      <c r="A391" s="17" t="s">
        <v>124</v>
      </c>
      <c r="B391" s="34"/>
      <c r="C391" s="34"/>
      <c r="D391" s="20"/>
      <c r="E391" s="37">
        <v>45624.68</v>
      </c>
      <c r="F391" s="38">
        <v>3.8300000000000001E-2</v>
      </c>
      <c r="G391" s="23"/>
    </row>
    <row r="392" spans="1:7" x14ac:dyDescent="0.25">
      <c r="A392" s="13"/>
      <c r="B392" s="33"/>
      <c r="C392" s="33"/>
      <c r="D392" s="14"/>
      <c r="E392" s="15"/>
      <c r="F392" s="16"/>
      <c r="G392" s="16"/>
    </row>
    <row r="393" spans="1:7" x14ac:dyDescent="0.25">
      <c r="A393" s="17" t="s">
        <v>165</v>
      </c>
      <c r="B393" s="33"/>
      <c r="C393" s="33"/>
      <c r="D393" s="14"/>
      <c r="E393" s="15"/>
      <c r="F393" s="16"/>
      <c r="G393" s="16"/>
    </row>
    <row r="394" spans="1:7" x14ac:dyDescent="0.25">
      <c r="A394" s="13" t="s">
        <v>1769</v>
      </c>
      <c r="B394" s="33" t="s">
        <v>1770</v>
      </c>
      <c r="C394" s="33" t="s">
        <v>149</v>
      </c>
      <c r="D394" s="14">
        <v>10000000</v>
      </c>
      <c r="E394" s="15">
        <v>9830.25</v>
      </c>
      <c r="F394" s="16">
        <v>8.3000000000000001E-3</v>
      </c>
      <c r="G394" s="16">
        <v>7.2449E-2</v>
      </c>
    </row>
    <row r="395" spans="1:7" x14ac:dyDescent="0.25">
      <c r="A395" s="13" t="s">
        <v>1771</v>
      </c>
      <c r="B395" s="33" t="s">
        <v>1772</v>
      </c>
      <c r="C395" s="33" t="s">
        <v>142</v>
      </c>
      <c r="D395" s="14">
        <v>7500000</v>
      </c>
      <c r="E395" s="15">
        <v>7173.68</v>
      </c>
      <c r="F395" s="16">
        <v>6.0000000000000001E-3</v>
      </c>
      <c r="G395" s="16">
        <v>8.0600000000000005E-2</v>
      </c>
    </row>
    <row r="396" spans="1:7" x14ac:dyDescent="0.25">
      <c r="A396" s="13" t="s">
        <v>172</v>
      </c>
      <c r="B396" s="33" t="s">
        <v>173</v>
      </c>
      <c r="C396" s="33" t="s">
        <v>142</v>
      </c>
      <c r="D396" s="14">
        <v>7500000</v>
      </c>
      <c r="E396" s="15">
        <v>7163.09</v>
      </c>
      <c r="F396" s="16">
        <v>6.0000000000000001E-3</v>
      </c>
      <c r="G396" s="16">
        <v>8.0600000000000005E-2</v>
      </c>
    </row>
    <row r="397" spans="1:7" x14ac:dyDescent="0.25">
      <c r="A397" s="13" t="s">
        <v>1773</v>
      </c>
      <c r="B397" s="33" t="s">
        <v>1774</v>
      </c>
      <c r="C397" s="33" t="s">
        <v>142</v>
      </c>
      <c r="D397" s="14">
        <v>5000000</v>
      </c>
      <c r="E397" s="15">
        <v>4938.53</v>
      </c>
      <c r="F397" s="16">
        <v>4.1999999999999997E-3</v>
      </c>
      <c r="G397" s="16">
        <v>7.7003000000000002E-2</v>
      </c>
    </row>
    <row r="398" spans="1:7" x14ac:dyDescent="0.25">
      <c r="A398" s="13" t="s">
        <v>174</v>
      </c>
      <c r="B398" s="33" t="s">
        <v>175</v>
      </c>
      <c r="C398" s="33" t="s">
        <v>142</v>
      </c>
      <c r="D398" s="14">
        <v>5000000</v>
      </c>
      <c r="E398" s="15">
        <v>4753.1899999999996</v>
      </c>
      <c r="F398" s="16">
        <v>4.0000000000000001E-3</v>
      </c>
      <c r="G398" s="16">
        <v>8.0649999999999999E-2</v>
      </c>
    </row>
    <row r="399" spans="1:7" x14ac:dyDescent="0.25">
      <c r="A399" s="17" t="s">
        <v>124</v>
      </c>
      <c r="B399" s="34"/>
      <c r="C399" s="34"/>
      <c r="D399" s="20"/>
      <c r="E399" s="37">
        <v>33858.74</v>
      </c>
      <c r="F399" s="38">
        <v>2.8500000000000001E-2</v>
      </c>
      <c r="G399" s="23"/>
    </row>
    <row r="400" spans="1:7" x14ac:dyDescent="0.25">
      <c r="A400" s="13"/>
      <c r="B400" s="33"/>
      <c r="C400" s="33"/>
      <c r="D400" s="14"/>
      <c r="E400" s="15"/>
      <c r="F400" s="16"/>
      <c r="G400" s="16"/>
    </row>
    <row r="401" spans="1:7" x14ac:dyDescent="0.25">
      <c r="A401" s="24" t="s">
        <v>131</v>
      </c>
      <c r="B401" s="35"/>
      <c r="C401" s="35"/>
      <c r="D401" s="25"/>
      <c r="E401" s="21">
        <v>125941.91</v>
      </c>
      <c r="F401" s="22">
        <v>0.10589999999999999</v>
      </c>
      <c r="G401" s="23"/>
    </row>
    <row r="402" spans="1:7" x14ac:dyDescent="0.25">
      <c r="A402" s="13"/>
      <c r="B402" s="33"/>
      <c r="C402" s="33"/>
      <c r="D402" s="14"/>
      <c r="E402" s="15"/>
      <c r="F402" s="16"/>
      <c r="G402" s="16"/>
    </row>
    <row r="403" spans="1:7" x14ac:dyDescent="0.25">
      <c r="A403" s="13"/>
      <c r="B403" s="33"/>
      <c r="C403" s="33"/>
      <c r="D403" s="14"/>
      <c r="E403" s="15"/>
      <c r="F403" s="16"/>
      <c r="G403" s="16"/>
    </row>
    <row r="404" spans="1:7" x14ac:dyDescent="0.25">
      <c r="A404" s="17" t="s">
        <v>858</v>
      </c>
      <c r="B404" s="33"/>
      <c r="C404" s="33"/>
      <c r="D404" s="14"/>
      <c r="E404" s="15"/>
      <c r="F404" s="16"/>
      <c r="G404" s="16"/>
    </row>
    <row r="405" spans="1:7" x14ac:dyDescent="0.25">
      <c r="A405" s="13" t="s">
        <v>1775</v>
      </c>
      <c r="B405" s="33" t="s">
        <v>1776</v>
      </c>
      <c r="C405" s="33"/>
      <c r="D405" s="14">
        <v>3441639.1063999999</v>
      </c>
      <c r="E405" s="15">
        <v>109304.16</v>
      </c>
      <c r="F405" s="16">
        <v>9.1999999999999998E-2</v>
      </c>
      <c r="G405" s="16"/>
    </row>
    <row r="406" spans="1:7" x14ac:dyDescent="0.25">
      <c r="A406" s="13"/>
      <c r="B406" s="33"/>
      <c r="C406" s="33"/>
      <c r="D406" s="14"/>
      <c r="E406" s="15"/>
      <c r="F406" s="16"/>
      <c r="G406" s="16"/>
    </row>
    <row r="407" spans="1:7" x14ac:dyDescent="0.25">
      <c r="A407" s="24" t="s">
        <v>131</v>
      </c>
      <c r="B407" s="35"/>
      <c r="C407" s="35"/>
      <c r="D407" s="25"/>
      <c r="E407" s="21">
        <v>109304.16</v>
      </c>
      <c r="F407" s="22">
        <v>9.1999999999999998E-2</v>
      </c>
      <c r="G407" s="23"/>
    </row>
    <row r="408" spans="1:7" x14ac:dyDescent="0.25">
      <c r="A408" s="13"/>
      <c r="B408" s="33"/>
      <c r="C408" s="33"/>
      <c r="D408" s="14"/>
      <c r="E408" s="15"/>
      <c r="F408" s="16"/>
      <c r="G408" s="16"/>
    </row>
    <row r="409" spans="1:7" x14ac:dyDescent="0.25">
      <c r="A409" s="17" t="s">
        <v>179</v>
      </c>
      <c r="B409" s="33"/>
      <c r="C409" s="33"/>
      <c r="D409" s="14"/>
      <c r="E409" s="15"/>
      <c r="F409" s="16"/>
      <c r="G409" s="16"/>
    </row>
    <row r="410" spans="1:7" x14ac:dyDescent="0.25">
      <c r="A410" s="13" t="s">
        <v>180</v>
      </c>
      <c r="B410" s="33"/>
      <c r="C410" s="33"/>
      <c r="D410" s="14"/>
      <c r="E410" s="15">
        <v>137520.01</v>
      </c>
      <c r="F410" s="16">
        <v>0.1158</v>
      </c>
      <c r="G410" s="16">
        <v>6.7234000000000002E-2</v>
      </c>
    </row>
    <row r="411" spans="1:7" x14ac:dyDescent="0.25">
      <c r="A411" s="17" t="s">
        <v>124</v>
      </c>
      <c r="B411" s="34"/>
      <c r="C411" s="34"/>
      <c r="D411" s="20"/>
      <c r="E411" s="37">
        <v>137520.01</v>
      </c>
      <c r="F411" s="38">
        <v>0.1158</v>
      </c>
      <c r="G411" s="23"/>
    </row>
    <row r="412" spans="1:7" x14ac:dyDescent="0.25">
      <c r="A412" s="13"/>
      <c r="B412" s="33"/>
      <c r="C412" s="33"/>
      <c r="D412" s="14"/>
      <c r="E412" s="15"/>
      <c r="F412" s="16"/>
      <c r="G412" s="16"/>
    </row>
    <row r="413" spans="1:7" x14ac:dyDescent="0.25">
      <c r="A413" s="24" t="s">
        <v>131</v>
      </c>
      <c r="B413" s="35"/>
      <c r="C413" s="35"/>
      <c r="D413" s="25"/>
      <c r="E413" s="21">
        <v>137520.01</v>
      </c>
      <c r="F413" s="22">
        <v>0.1158</v>
      </c>
      <c r="G413" s="23"/>
    </row>
    <row r="414" spans="1:7" x14ac:dyDescent="0.25">
      <c r="A414" s="13" t="s">
        <v>181</v>
      </c>
      <c r="B414" s="33"/>
      <c r="C414" s="33"/>
      <c r="D414" s="14"/>
      <c r="E414" s="15">
        <v>336.18466699999999</v>
      </c>
      <c r="F414" s="16">
        <v>2.8299999999999999E-4</v>
      </c>
      <c r="G414" s="16"/>
    </row>
    <row r="415" spans="1:7" x14ac:dyDescent="0.25">
      <c r="A415" s="13" t="s">
        <v>182</v>
      </c>
      <c r="B415" s="33"/>
      <c r="C415" s="33"/>
      <c r="D415" s="14"/>
      <c r="E415" s="26">
        <v>-70641.494667000006</v>
      </c>
      <c r="F415" s="27">
        <v>-5.9683E-2</v>
      </c>
      <c r="G415" s="16">
        <v>6.7234000000000002E-2</v>
      </c>
    </row>
    <row r="416" spans="1:7" x14ac:dyDescent="0.25">
      <c r="A416" s="28" t="s">
        <v>183</v>
      </c>
      <c r="B416" s="36"/>
      <c r="C416" s="36"/>
      <c r="D416" s="29"/>
      <c r="E416" s="30">
        <v>1187617.81</v>
      </c>
      <c r="F416" s="31">
        <v>1</v>
      </c>
      <c r="G416" s="31"/>
    </row>
    <row r="418" spans="1:5" x14ac:dyDescent="0.25">
      <c r="A418" s="1" t="s">
        <v>1777</v>
      </c>
    </row>
    <row r="419" spans="1:5" x14ac:dyDescent="0.25">
      <c r="A419" s="1" t="s">
        <v>184</v>
      </c>
    </row>
    <row r="420" spans="1:5" x14ac:dyDescent="0.25">
      <c r="A420" s="1" t="s">
        <v>185</v>
      </c>
    </row>
    <row r="421" spans="1:5" x14ac:dyDescent="0.25">
      <c r="A421" s="1" t="s">
        <v>186</v>
      </c>
    </row>
    <row r="422" spans="1:5" x14ac:dyDescent="0.25">
      <c r="A422" s="53" t="s">
        <v>187</v>
      </c>
      <c r="B422" s="3" t="s">
        <v>121</v>
      </c>
    </row>
    <row r="423" spans="1:5" x14ac:dyDescent="0.25">
      <c r="A423" t="s">
        <v>188</v>
      </c>
    </row>
    <row r="424" spans="1:5" x14ac:dyDescent="0.25">
      <c r="A424" t="s">
        <v>189</v>
      </c>
      <c r="B424" t="s">
        <v>190</v>
      </c>
      <c r="C424" t="s">
        <v>190</v>
      </c>
    </row>
    <row r="425" spans="1:5" x14ac:dyDescent="0.25">
      <c r="B425" s="54">
        <v>45443</v>
      </c>
      <c r="C425" s="54">
        <v>45471</v>
      </c>
    </row>
    <row r="426" spans="1:5" x14ac:dyDescent="0.25">
      <c r="A426" t="s">
        <v>194</v>
      </c>
      <c r="B426">
        <v>19.177700000000002</v>
      </c>
      <c r="C426">
        <v>19.3049</v>
      </c>
      <c r="E426" s="2"/>
    </row>
    <row r="427" spans="1:5" x14ac:dyDescent="0.25">
      <c r="A427" t="s">
        <v>195</v>
      </c>
      <c r="B427">
        <v>13.710100000000001</v>
      </c>
      <c r="C427">
        <v>13.8011</v>
      </c>
      <c r="E427" s="2"/>
    </row>
    <row r="428" spans="1:5" x14ac:dyDescent="0.25">
      <c r="A428" t="s">
        <v>674</v>
      </c>
      <c r="B428">
        <v>15.7547</v>
      </c>
      <c r="C428">
        <v>15.859299999999999</v>
      </c>
      <c r="E428" s="2"/>
    </row>
    <row r="429" spans="1:5" x14ac:dyDescent="0.25">
      <c r="A429" t="s">
        <v>203</v>
      </c>
      <c r="B429">
        <v>18.007999999999999</v>
      </c>
      <c r="C429">
        <v>18.117999999999999</v>
      </c>
      <c r="E429" s="2"/>
    </row>
    <row r="430" spans="1:5" x14ac:dyDescent="0.25">
      <c r="A430" t="s">
        <v>677</v>
      </c>
      <c r="B430">
        <v>18.003900000000002</v>
      </c>
      <c r="C430">
        <v>18.113900000000001</v>
      </c>
      <c r="E430" s="2"/>
    </row>
    <row r="431" spans="1:5" x14ac:dyDescent="0.25">
      <c r="A431" t="s">
        <v>678</v>
      </c>
      <c r="B431">
        <v>13.2119</v>
      </c>
      <c r="C431">
        <v>13.2926</v>
      </c>
      <c r="E431" s="2"/>
    </row>
    <row r="432" spans="1:5" x14ac:dyDescent="0.25">
      <c r="A432" t="s">
        <v>679</v>
      </c>
      <c r="B432">
        <v>14.709300000000001</v>
      </c>
      <c r="C432">
        <v>14.799099999999999</v>
      </c>
      <c r="E432" s="2"/>
    </row>
    <row r="433" spans="1:5" x14ac:dyDescent="0.25">
      <c r="E433" s="2"/>
    </row>
    <row r="434" spans="1:5" x14ac:dyDescent="0.25">
      <c r="A434" t="s">
        <v>205</v>
      </c>
      <c r="B434" s="3" t="s">
        <v>121</v>
      </c>
    </row>
    <row r="435" spans="1:5" x14ac:dyDescent="0.25">
      <c r="A435" t="s">
        <v>206</v>
      </c>
      <c r="B435" s="3" t="s">
        <v>121</v>
      </c>
    </row>
    <row r="436" spans="1:5" ht="30" customHeight="1" x14ac:dyDescent="0.25">
      <c r="A436" s="53" t="s">
        <v>207</v>
      </c>
      <c r="B436" s="3" t="s">
        <v>121</v>
      </c>
    </row>
    <row r="437" spans="1:5" ht="30" customHeight="1" x14ac:dyDescent="0.25">
      <c r="A437" s="53" t="s">
        <v>208</v>
      </c>
      <c r="B437" s="3" t="s">
        <v>121</v>
      </c>
    </row>
    <row r="438" spans="1:5" x14ac:dyDescent="0.25">
      <c r="A438" t="s">
        <v>1266</v>
      </c>
      <c r="B438" s="78">
        <v>16.904006697639399</v>
      </c>
    </row>
    <row r="439" spans="1:5" ht="45" customHeight="1" x14ac:dyDescent="0.25">
      <c r="A439" s="53" t="s">
        <v>210</v>
      </c>
      <c r="B439" s="3">
        <v>0</v>
      </c>
    </row>
    <row r="440" spans="1:5" ht="30" customHeight="1" x14ac:dyDescent="0.25">
      <c r="A440" s="53" t="s">
        <v>211</v>
      </c>
      <c r="B440" s="3" t="s">
        <v>121</v>
      </c>
    </row>
    <row r="441" spans="1:5" ht="30" customHeight="1" x14ac:dyDescent="0.25">
      <c r="A441" s="53" t="s">
        <v>212</v>
      </c>
      <c r="B441" s="3" t="s">
        <v>121</v>
      </c>
    </row>
    <row r="442" spans="1:5" x14ac:dyDescent="0.25">
      <c r="A442" t="s">
        <v>213</v>
      </c>
      <c r="B442" s="3" t="s">
        <v>121</v>
      </c>
    </row>
    <row r="443" spans="1:5" x14ac:dyDescent="0.25">
      <c r="A443" t="s">
        <v>214</v>
      </c>
      <c r="B443" s="3" t="s">
        <v>121</v>
      </c>
    </row>
    <row r="445" spans="1:5" ht="69.95" customHeight="1" x14ac:dyDescent="0.25">
      <c r="A445" s="81" t="s">
        <v>224</v>
      </c>
      <c r="B445" s="81" t="s">
        <v>225</v>
      </c>
      <c r="C445" s="81" t="s">
        <v>5</v>
      </c>
      <c r="D445" s="81" t="s">
        <v>6</v>
      </c>
    </row>
    <row r="446" spans="1:5" ht="69.95" customHeight="1" x14ac:dyDescent="0.25">
      <c r="A446" s="81" t="s">
        <v>1778</v>
      </c>
      <c r="B446" s="81"/>
      <c r="C446" s="81" t="s">
        <v>51</v>
      </c>
      <c r="D446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17"/>
  <sheetViews>
    <sheetView showGridLines="0" workbookViewId="0">
      <pane ySplit="4" topLeftCell="A197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1779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1780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1270</v>
      </c>
      <c r="B8" s="33" t="s">
        <v>1271</v>
      </c>
      <c r="C8" s="33" t="s">
        <v>1195</v>
      </c>
      <c r="D8" s="14">
        <v>4294800</v>
      </c>
      <c r="E8" s="15">
        <v>72315.839999999997</v>
      </c>
      <c r="F8" s="16">
        <v>6.1699999999999998E-2</v>
      </c>
      <c r="G8" s="16"/>
    </row>
    <row r="9" spans="1:8" x14ac:dyDescent="0.25">
      <c r="A9" s="13" t="s">
        <v>1193</v>
      </c>
      <c r="B9" s="33" t="s">
        <v>1194</v>
      </c>
      <c r="C9" s="33" t="s">
        <v>1195</v>
      </c>
      <c r="D9" s="14">
        <v>4583974</v>
      </c>
      <c r="E9" s="15">
        <v>54989.35</v>
      </c>
      <c r="F9" s="16">
        <v>4.6899999999999997E-2</v>
      </c>
      <c r="G9" s="16"/>
    </row>
    <row r="10" spans="1:8" x14ac:dyDescent="0.25">
      <c r="A10" s="13" t="s">
        <v>1196</v>
      </c>
      <c r="B10" s="33" t="s">
        <v>1197</v>
      </c>
      <c r="C10" s="33" t="s">
        <v>1198</v>
      </c>
      <c r="D10" s="14">
        <v>1203620</v>
      </c>
      <c r="E10" s="15">
        <v>37682.93</v>
      </c>
      <c r="F10" s="16">
        <v>3.2199999999999999E-2</v>
      </c>
      <c r="G10" s="16"/>
    </row>
    <row r="11" spans="1:8" x14ac:dyDescent="0.25">
      <c r="A11" s="13" t="s">
        <v>1245</v>
      </c>
      <c r="B11" s="33" t="s">
        <v>1246</v>
      </c>
      <c r="C11" s="33" t="s">
        <v>1195</v>
      </c>
      <c r="D11" s="14">
        <v>2490457</v>
      </c>
      <c r="E11" s="15">
        <v>31510.51</v>
      </c>
      <c r="F11" s="16">
        <v>2.69E-2</v>
      </c>
      <c r="G11" s="16"/>
    </row>
    <row r="12" spans="1:8" x14ac:dyDescent="0.25">
      <c r="A12" s="13" t="s">
        <v>1187</v>
      </c>
      <c r="B12" s="33" t="s">
        <v>1188</v>
      </c>
      <c r="C12" s="33" t="s">
        <v>1189</v>
      </c>
      <c r="D12" s="14">
        <v>1999794</v>
      </c>
      <c r="E12" s="15">
        <v>28878.03</v>
      </c>
      <c r="F12" s="16">
        <v>2.46E-2</v>
      </c>
      <c r="G12" s="16"/>
    </row>
    <row r="13" spans="1:8" x14ac:dyDescent="0.25">
      <c r="A13" s="13" t="s">
        <v>1464</v>
      </c>
      <c r="B13" s="33" t="s">
        <v>1465</v>
      </c>
      <c r="C13" s="33" t="s">
        <v>1348</v>
      </c>
      <c r="D13" s="14">
        <v>1692067</v>
      </c>
      <c r="E13" s="15">
        <v>26510.46</v>
      </c>
      <c r="F13" s="16">
        <v>2.2599999999999999E-2</v>
      </c>
      <c r="G13" s="16"/>
    </row>
    <row r="14" spans="1:8" x14ac:dyDescent="0.25">
      <c r="A14" s="13" t="s">
        <v>1211</v>
      </c>
      <c r="B14" s="33" t="s">
        <v>1212</v>
      </c>
      <c r="C14" s="33" t="s">
        <v>1201</v>
      </c>
      <c r="D14" s="14">
        <v>202914</v>
      </c>
      <c r="E14" s="15">
        <v>24418.37</v>
      </c>
      <c r="F14" s="16">
        <v>2.0799999999999999E-2</v>
      </c>
      <c r="G14" s="16"/>
    </row>
    <row r="15" spans="1:8" x14ac:dyDescent="0.25">
      <c r="A15" s="13" t="s">
        <v>1225</v>
      </c>
      <c r="B15" s="33" t="s">
        <v>1226</v>
      </c>
      <c r="C15" s="33" t="s">
        <v>1227</v>
      </c>
      <c r="D15" s="14">
        <v>591140</v>
      </c>
      <c r="E15" s="15">
        <v>20976.31</v>
      </c>
      <c r="F15" s="16">
        <v>1.7899999999999999E-2</v>
      </c>
      <c r="G15" s="16"/>
    </row>
    <row r="16" spans="1:8" x14ac:dyDescent="0.25">
      <c r="A16" s="13" t="s">
        <v>1241</v>
      </c>
      <c r="B16" s="33" t="s">
        <v>1242</v>
      </c>
      <c r="C16" s="33" t="s">
        <v>1195</v>
      </c>
      <c r="D16" s="14">
        <v>2437967</v>
      </c>
      <c r="E16" s="15">
        <v>20697.12</v>
      </c>
      <c r="F16" s="16">
        <v>1.77E-2</v>
      </c>
      <c r="G16" s="16"/>
    </row>
    <row r="17" spans="1:7" x14ac:dyDescent="0.25">
      <c r="A17" s="13" t="s">
        <v>1217</v>
      </c>
      <c r="B17" s="33" t="s">
        <v>1218</v>
      </c>
      <c r="C17" s="33" t="s">
        <v>1219</v>
      </c>
      <c r="D17" s="14">
        <v>5245465</v>
      </c>
      <c r="E17" s="15">
        <v>19846.22</v>
      </c>
      <c r="F17" s="16">
        <v>1.6899999999999998E-2</v>
      </c>
      <c r="G17" s="16"/>
    </row>
    <row r="18" spans="1:7" x14ac:dyDescent="0.25">
      <c r="A18" s="13" t="s">
        <v>1243</v>
      </c>
      <c r="B18" s="33" t="s">
        <v>1244</v>
      </c>
      <c r="C18" s="33" t="s">
        <v>1201</v>
      </c>
      <c r="D18" s="14">
        <v>747135</v>
      </c>
      <c r="E18" s="15">
        <v>17668.62</v>
      </c>
      <c r="F18" s="16">
        <v>1.5100000000000001E-2</v>
      </c>
      <c r="G18" s="16"/>
    </row>
    <row r="19" spans="1:7" x14ac:dyDescent="0.25">
      <c r="A19" s="13" t="s">
        <v>1239</v>
      </c>
      <c r="B19" s="33" t="s">
        <v>1781</v>
      </c>
      <c r="C19" s="33" t="s">
        <v>1201</v>
      </c>
      <c r="D19" s="14">
        <v>2612103</v>
      </c>
      <c r="E19" s="15">
        <v>17386.16</v>
      </c>
      <c r="F19" s="16">
        <v>1.4800000000000001E-2</v>
      </c>
      <c r="G19" s="16"/>
    </row>
    <row r="20" spans="1:7" x14ac:dyDescent="0.25">
      <c r="A20" s="13" t="s">
        <v>1382</v>
      </c>
      <c r="B20" s="33" t="s">
        <v>1383</v>
      </c>
      <c r="C20" s="33" t="s">
        <v>1348</v>
      </c>
      <c r="D20" s="14">
        <v>439924</v>
      </c>
      <c r="E20" s="15">
        <v>17175.29</v>
      </c>
      <c r="F20" s="16">
        <v>1.47E-2</v>
      </c>
      <c r="G20" s="16"/>
    </row>
    <row r="21" spans="1:7" x14ac:dyDescent="0.25">
      <c r="A21" s="13" t="s">
        <v>1316</v>
      </c>
      <c r="B21" s="33" t="s">
        <v>1317</v>
      </c>
      <c r="C21" s="33" t="s">
        <v>1292</v>
      </c>
      <c r="D21" s="14">
        <v>239199</v>
      </c>
      <c r="E21" s="15">
        <v>17020.32</v>
      </c>
      <c r="F21" s="16">
        <v>1.4500000000000001E-2</v>
      </c>
      <c r="G21" s="16"/>
    </row>
    <row r="22" spans="1:7" x14ac:dyDescent="0.25">
      <c r="A22" s="13" t="s">
        <v>1208</v>
      </c>
      <c r="B22" s="33" t="s">
        <v>1209</v>
      </c>
      <c r="C22" s="33" t="s">
        <v>1210</v>
      </c>
      <c r="D22" s="14">
        <v>3951719</v>
      </c>
      <c r="E22" s="15">
        <v>16790.849999999999</v>
      </c>
      <c r="F22" s="16">
        <v>1.43E-2</v>
      </c>
      <c r="G22" s="16"/>
    </row>
    <row r="23" spans="1:7" x14ac:dyDescent="0.25">
      <c r="A23" s="13" t="s">
        <v>1274</v>
      </c>
      <c r="B23" s="33" t="s">
        <v>1275</v>
      </c>
      <c r="C23" s="33" t="s">
        <v>1189</v>
      </c>
      <c r="D23" s="14">
        <v>4289140</v>
      </c>
      <c r="E23" s="15">
        <v>16097.14</v>
      </c>
      <c r="F23" s="16">
        <v>1.37E-2</v>
      </c>
      <c r="G23" s="16"/>
    </row>
    <row r="24" spans="1:7" x14ac:dyDescent="0.25">
      <c r="A24" s="13" t="s">
        <v>1373</v>
      </c>
      <c r="B24" s="33" t="s">
        <v>1374</v>
      </c>
      <c r="C24" s="33" t="s">
        <v>1195</v>
      </c>
      <c r="D24" s="14">
        <v>1011814</v>
      </c>
      <c r="E24" s="15">
        <v>14818.02</v>
      </c>
      <c r="F24" s="16">
        <v>1.26E-2</v>
      </c>
      <c r="G24" s="16"/>
    </row>
    <row r="25" spans="1:7" x14ac:dyDescent="0.25">
      <c r="A25" s="13" t="s">
        <v>1357</v>
      </c>
      <c r="B25" s="33" t="s">
        <v>1358</v>
      </c>
      <c r="C25" s="33" t="s">
        <v>1192</v>
      </c>
      <c r="D25" s="14">
        <v>921727</v>
      </c>
      <c r="E25" s="15">
        <v>13648.93</v>
      </c>
      <c r="F25" s="16">
        <v>1.1599999999999999E-2</v>
      </c>
      <c r="G25" s="16"/>
    </row>
    <row r="26" spans="1:7" x14ac:dyDescent="0.25">
      <c r="A26" s="13" t="s">
        <v>1782</v>
      </c>
      <c r="B26" s="33" t="s">
        <v>1783</v>
      </c>
      <c r="C26" s="33" t="s">
        <v>1307</v>
      </c>
      <c r="D26" s="14">
        <v>892843</v>
      </c>
      <c r="E26" s="15">
        <v>12039.1</v>
      </c>
      <c r="F26" s="16">
        <v>1.03E-2</v>
      </c>
      <c r="G26" s="16"/>
    </row>
    <row r="27" spans="1:7" x14ac:dyDescent="0.25">
      <c r="A27" s="13" t="s">
        <v>1447</v>
      </c>
      <c r="B27" s="33" t="s">
        <v>1448</v>
      </c>
      <c r="C27" s="33" t="s">
        <v>1449</v>
      </c>
      <c r="D27" s="14">
        <v>5129522</v>
      </c>
      <c r="E27" s="15">
        <v>11261.87</v>
      </c>
      <c r="F27" s="16">
        <v>9.5999999999999992E-3</v>
      </c>
      <c r="G27" s="16"/>
    </row>
    <row r="28" spans="1:7" x14ac:dyDescent="0.25">
      <c r="A28" s="13" t="s">
        <v>1784</v>
      </c>
      <c r="B28" s="33" t="s">
        <v>1785</v>
      </c>
      <c r="C28" s="33" t="s">
        <v>1338</v>
      </c>
      <c r="D28" s="14">
        <v>1737782</v>
      </c>
      <c r="E28" s="15">
        <v>10862.01</v>
      </c>
      <c r="F28" s="16">
        <v>9.2999999999999992E-3</v>
      </c>
      <c r="G28" s="16"/>
    </row>
    <row r="29" spans="1:7" x14ac:dyDescent="0.25">
      <c r="A29" s="13" t="s">
        <v>1339</v>
      </c>
      <c r="B29" s="33" t="s">
        <v>1340</v>
      </c>
      <c r="C29" s="33" t="s">
        <v>1224</v>
      </c>
      <c r="D29" s="14">
        <v>3551250</v>
      </c>
      <c r="E29" s="15">
        <v>10683.94</v>
      </c>
      <c r="F29" s="16">
        <v>9.1000000000000004E-3</v>
      </c>
      <c r="G29" s="16"/>
    </row>
    <row r="30" spans="1:7" x14ac:dyDescent="0.25">
      <c r="A30" s="13" t="s">
        <v>1302</v>
      </c>
      <c r="B30" s="33" t="s">
        <v>1303</v>
      </c>
      <c r="C30" s="33" t="s">
        <v>1304</v>
      </c>
      <c r="D30" s="14">
        <v>249165</v>
      </c>
      <c r="E30" s="15">
        <v>10535.32</v>
      </c>
      <c r="F30" s="16">
        <v>8.9999999999999993E-3</v>
      </c>
      <c r="G30" s="16"/>
    </row>
    <row r="31" spans="1:7" x14ac:dyDescent="0.25">
      <c r="A31" s="13" t="s">
        <v>1323</v>
      </c>
      <c r="B31" s="33" t="s">
        <v>1324</v>
      </c>
      <c r="C31" s="33" t="s">
        <v>1238</v>
      </c>
      <c r="D31" s="14">
        <v>87210</v>
      </c>
      <c r="E31" s="15">
        <v>10440.17</v>
      </c>
      <c r="F31" s="16">
        <v>8.8999999999999999E-3</v>
      </c>
      <c r="G31" s="16"/>
    </row>
    <row r="32" spans="1:7" x14ac:dyDescent="0.25">
      <c r="A32" s="13" t="s">
        <v>1284</v>
      </c>
      <c r="B32" s="33" t="s">
        <v>1285</v>
      </c>
      <c r="C32" s="33" t="s">
        <v>1286</v>
      </c>
      <c r="D32" s="14">
        <v>2114449</v>
      </c>
      <c r="E32" s="15">
        <v>10004.52</v>
      </c>
      <c r="F32" s="16">
        <v>8.5000000000000006E-3</v>
      </c>
      <c r="G32" s="16"/>
    </row>
    <row r="33" spans="1:7" x14ac:dyDescent="0.25">
      <c r="A33" s="13" t="s">
        <v>1427</v>
      </c>
      <c r="B33" s="33" t="s">
        <v>1428</v>
      </c>
      <c r="C33" s="33" t="s">
        <v>1219</v>
      </c>
      <c r="D33" s="14">
        <v>3018989</v>
      </c>
      <c r="E33" s="15">
        <v>9991.34</v>
      </c>
      <c r="F33" s="16">
        <v>8.5000000000000006E-3</v>
      </c>
      <c r="G33" s="16"/>
    </row>
    <row r="34" spans="1:7" x14ac:dyDescent="0.25">
      <c r="A34" s="13" t="s">
        <v>1786</v>
      </c>
      <c r="B34" s="33" t="s">
        <v>1787</v>
      </c>
      <c r="C34" s="33" t="s">
        <v>1392</v>
      </c>
      <c r="D34" s="14">
        <v>4747146</v>
      </c>
      <c r="E34" s="15">
        <v>9520.8799999999992</v>
      </c>
      <c r="F34" s="16">
        <v>8.0999999999999996E-3</v>
      </c>
      <c r="G34" s="16"/>
    </row>
    <row r="35" spans="1:7" x14ac:dyDescent="0.25">
      <c r="A35" s="13" t="s">
        <v>1548</v>
      </c>
      <c r="B35" s="33" t="s">
        <v>1549</v>
      </c>
      <c r="C35" s="33" t="s">
        <v>1201</v>
      </c>
      <c r="D35" s="14">
        <v>200373</v>
      </c>
      <c r="E35" s="15">
        <v>9363.33</v>
      </c>
      <c r="F35" s="16">
        <v>8.0000000000000002E-3</v>
      </c>
      <c r="G35" s="16"/>
    </row>
    <row r="36" spans="1:7" x14ac:dyDescent="0.25">
      <c r="A36" s="13" t="s">
        <v>1788</v>
      </c>
      <c r="B36" s="33" t="s">
        <v>1789</v>
      </c>
      <c r="C36" s="33" t="s">
        <v>1233</v>
      </c>
      <c r="D36" s="14">
        <v>529069</v>
      </c>
      <c r="E36" s="15">
        <v>9207.92</v>
      </c>
      <c r="F36" s="16">
        <v>7.9000000000000008E-3</v>
      </c>
      <c r="G36" s="16"/>
    </row>
    <row r="37" spans="1:7" x14ac:dyDescent="0.25">
      <c r="A37" s="13" t="s">
        <v>1371</v>
      </c>
      <c r="B37" s="33" t="s">
        <v>1372</v>
      </c>
      <c r="C37" s="33" t="s">
        <v>1210</v>
      </c>
      <c r="D37" s="14">
        <v>370680</v>
      </c>
      <c r="E37" s="15">
        <v>9167.1</v>
      </c>
      <c r="F37" s="16">
        <v>7.7999999999999996E-3</v>
      </c>
      <c r="G37" s="16"/>
    </row>
    <row r="38" spans="1:7" x14ac:dyDescent="0.25">
      <c r="A38" s="13" t="s">
        <v>1790</v>
      </c>
      <c r="B38" s="33" t="s">
        <v>1791</v>
      </c>
      <c r="C38" s="33" t="s">
        <v>1292</v>
      </c>
      <c r="D38" s="14">
        <v>622599</v>
      </c>
      <c r="E38" s="15">
        <v>9049.48</v>
      </c>
      <c r="F38" s="16">
        <v>7.7000000000000002E-3</v>
      </c>
      <c r="G38" s="16"/>
    </row>
    <row r="39" spans="1:7" x14ac:dyDescent="0.25">
      <c r="A39" s="13" t="s">
        <v>1386</v>
      </c>
      <c r="B39" s="33" t="s">
        <v>1387</v>
      </c>
      <c r="C39" s="33" t="s">
        <v>1348</v>
      </c>
      <c r="D39" s="14">
        <v>358468</v>
      </c>
      <c r="E39" s="15">
        <v>8805.9500000000007</v>
      </c>
      <c r="F39" s="16">
        <v>7.4999999999999997E-3</v>
      </c>
      <c r="G39" s="16"/>
    </row>
    <row r="40" spans="1:7" x14ac:dyDescent="0.25">
      <c r="A40" s="13" t="s">
        <v>1215</v>
      </c>
      <c r="B40" s="33" t="s">
        <v>1216</v>
      </c>
      <c r="C40" s="33" t="s">
        <v>1204</v>
      </c>
      <c r="D40" s="14">
        <v>343442</v>
      </c>
      <c r="E40" s="15">
        <v>8763.44</v>
      </c>
      <c r="F40" s="16">
        <v>7.4999999999999997E-3</v>
      </c>
      <c r="G40" s="16"/>
    </row>
    <row r="41" spans="1:7" x14ac:dyDescent="0.25">
      <c r="A41" s="13" t="s">
        <v>1213</v>
      </c>
      <c r="B41" s="33" t="s">
        <v>1214</v>
      </c>
      <c r="C41" s="33" t="s">
        <v>1192</v>
      </c>
      <c r="D41" s="14">
        <v>136220</v>
      </c>
      <c r="E41" s="15">
        <v>8721.2800000000007</v>
      </c>
      <c r="F41" s="16">
        <v>7.4000000000000003E-3</v>
      </c>
      <c r="G41" s="16"/>
    </row>
    <row r="42" spans="1:7" x14ac:dyDescent="0.25">
      <c r="A42" s="13" t="s">
        <v>1552</v>
      </c>
      <c r="B42" s="33" t="s">
        <v>1553</v>
      </c>
      <c r="C42" s="33" t="s">
        <v>1381</v>
      </c>
      <c r="D42" s="14">
        <v>275812</v>
      </c>
      <c r="E42" s="15">
        <v>8712.76</v>
      </c>
      <c r="F42" s="16">
        <v>7.4000000000000003E-3</v>
      </c>
      <c r="G42" s="16"/>
    </row>
    <row r="43" spans="1:7" x14ac:dyDescent="0.25">
      <c r="A43" s="13" t="s">
        <v>1364</v>
      </c>
      <c r="B43" s="33" t="s">
        <v>1365</v>
      </c>
      <c r="C43" s="33" t="s">
        <v>1198</v>
      </c>
      <c r="D43" s="14">
        <v>2838734</v>
      </c>
      <c r="E43" s="15">
        <v>8628.33</v>
      </c>
      <c r="F43" s="16">
        <v>7.4000000000000003E-3</v>
      </c>
      <c r="G43" s="16"/>
    </row>
    <row r="44" spans="1:7" x14ac:dyDescent="0.25">
      <c r="A44" s="13" t="s">
        <v>1390</v>
      </c>
      <c r="B44" s="33" t="s">
        <v>1391</v>
      </c>
      <c r="C44" s="33" t="s">
        <v>1392</v>
      </c>
      <c r="D44" s="14">
        <v>157273</v>
      </c>
      <c r="E44" s="15">
        <v>8618.32</v>
      </c>
      <c r="F44" s="16">
        <v>7.4000000000000003E-3</v>
      </c>
      <c r="G44" s="16"/>
    </row>
    <row r="45" spans="1:7" x14ac:dyDescent="0.25">
      <c r="A45" s="13" t="s">
        <v>1460</v>
      </c>
      <c r="B45" s="33" t="s">
        <v>1461</v>
      </c>
      <c r="C45" s="33" t="s">
        <v>1304</v>
      </c>
      <c r="D45" s="14">
        <v>819076</v>
      </c>
      <c r="E45" s="15">
        <v>8538.0499999999993</v>
      </c>
      <c r="F45" s="16">
        <v>7.3000000000000001E-3</v>
      </c>
      <c r="G45" s="16"/>
    </row>
    <row r="46" spans="1:7" x14ac:dyDescent="0.25">
      <c r="A46" s="13" t="s">
        <v>1403</v>
      </c>
      <c r="B46" s="33" t="s">
        <v>1404</v>
      </c>
      <c r="C46" s="33" t="s">
        <v>1295</v>
      </c>
      <c r="D46" s="14">
        <v>4898577</v>
      </c>
      <c r="E46" s="15">
        <v>8524.01</v>
      </c>
      <c r="F46" s="16">
        <v>7.3000000000000001E-3</v>
      </c>
      <c r="G46" s="16"/>
    </row>
    <row r="47" spans="1:7" x14ac:dyDescent="0.25">
      <c r="A47" s="13" t="s">
        <v>1425</v>
      </c>
      <c r="B47" s="33" t="s">
        <v>1426</v>
      </c>
      <c r="C47" s="33" t="s">
        <v>1361</v>
      </c>
      <c r="D47" s="14">
        <v>209485</v>
      </c>
      <c r="E47" s="15">
        <v>8219.98</v>
      </c>
      <c r="F47" s="16">
        <v>7.0000000000000001E-3</v>
      </c>
      <c r="G47" s="16"/>
    </row>
    <row r="48" spans="1:7" x14ac:dyDescent="0.25">
      <c r="A48" s="13" t="s">
        <v>1554</v>
      </c>
      <c r="B48" s="33" t="s">
        <v>1555</v>
      </c>
      <c r="C48" s="33" t="s">
        <v>1348</v>
      </c>
      <c r="D48" s="14">
        <v>528007</v>
      </c>
      <c r="E48" s="15">
        <v>7706.79</v>
      </c>
      <c r="F48" s="16">
        <v>6.6E-3</v>
      </c>
      <c r="G48" s="16"/>
    </row>
    <row r="49" spans="1:7" x14ac:dyDescent="0.25">
      <c r="A49" s="13" t="s">
        <v>1290</v>
      </c>
      <c r="B49" s="33" t="s">
        <v>1291</v>
      </c>
      <c r="C49" s="33" t="s">
        <v>1292</v>
      </c>
      <c r="D49" s="14">
        <v>1464913</v>
      </c>
      <c r="E49" s="15">
        <v>7696.65</v>
      </c>
      <c r="F49" s="16">
        <v>6.6E-3</v>
      </c>
      <c r="G49" s="16"/>
    </row>
    <row r="50" spans="1:7" x14ac:dyDescent="0.25">
      <c r="A50" s="13" t="s">
        <v>1441</v>
      </c>
      <c r="B50" s="33" t="s">
        <v>1442</v>
      </c>
      <c r="C50" s="33" t="s">
        <v>1348</v>
      </c>
      <c r="D50" s="14">
        <v>179723</v>
      </c>
      <c r="E50" s="15">
        <v>7622.86</v>
      </c>
      <c r="F50" s="16">
        <v>6.4999999999999997E-3</v>
      </c>
      <c r="G50" s="16"/>
    </row>
    <row r="51" spans="1:7" x14ac:dyDescent="0.25">
      <c r="A51" s="13" t="s">
        <v>1205</v>
      </c>
      <c r="B51" s="33" t="s">
        <v>1206</v>
      </c>
      <c r="C51" s="33" t="s">
        <v>1207</v>
      </c>
      <c r="D51" s="14">
        <v>60222</v>
      </c>
      <c r="E51" s="15">
        <v>7026.64</v>
      </c>
      <c r="F51" s="16">
        <v>6.0000000000000001E-3</v>
      </c>
      <c r="G51" s="16"/>
    </row>
    <row r="52" spans="1:7" x14ac:dyDescent="0.25">
      <c r="A52" s="13" t="s">
        <v>1792</v>
      </c>
      <c r="B52" s="33" t="s">
        <v>1793</v>
      </c>
      <c r="C52" s="33" t="s">
        <v>1195</v>
      </c>
      <c r="D52" s="14">
        <v>1281901</v>
      </c>
      <c r="E52" s="15">
        <v>6992.77</v>
      </c>
      <c r="F52" s="16">
        <v>6.0000000000000001E-3</v>
      </c>
      <c r="G52" s="16"/>
    </row>
    <row r="53" spans="1:7" x14ac:dyDescent="0.25">
      <c r="A53" s="13" t="s">
        <v>1433</v>
      </c>
      <c r="B53" s="33" t="s">
        <v>1434</v>
      </c>
      <c r="C53" s="33" t="s">
        <v>1292</v>
      </c>
      <c r="D53" s="14">
        <v>439941</v>
      </c>
      <c r="E53" s="15">
        <v>6986.92</v>
      </c>
      <c r="F53" s="16">
        <v>6.0000000000000001E-3</v>
      </c>
      <c r="G53" s="16"/>
    </row>
    <row r="54" spans="1:7" x14ac:dyDescent="0.25">
      <c r="A54" s="13" t="s">
        <v>1435</v>
      </c>
      <c r="B54" s="33" t="s">
        <v>1436</v>
      </c>
      <c r="C54" s="33" t="s">
        <v>1437</v>
      </c>
      <c r="D54" s="14">
        <v>520017</v>
      </c>
      <c r="E54" s="15">
        <v>6638.02</v>
      </c>
      <c r="F54" s="16">
        <v>5.7000000000000002E-3</v>
      </c>
      <c r="G54" s="16"/>
    </row>
    <row r="55" spans="1:7" x14ac:dyDescent="0.25">
      <c r="A55" s="13" t="s">
        <v>1503</v>
      </c>
      <c r="B55" s="33" t="s">
        <v>1504</v>
      </c>
      <c r="C55" s="33" t="s">
        <v>1320</v>
      </c>
      <c r="D55" s="14">
        <v>936003</v>
      </c>
      <c r="E55" s="15">
        <v>6491.65</v>
      </c>
      <c r="F55" s="16">
        <v>5.4999999999999997E-3</v>
      </c>
      <c r="G55" s="16"/>
    </row>
    <row r="56" spans="1:7" x14ac:dyDescent="0.25">
      <c r="A56" s="13" t="s">
        <v>1341</v>
      </c>
      <c r="B56" s="33" t="s">
        <v>1342</v>
      </c>
      <c r="C56" s="33" t="s">
        <v>1343</v>
      </c>
      <c r="D56" s="14">
        <v>2610838</v>
      </c>
      <c r="E56" s="15">
        <v>6423.97</v>
      </c>
      <c r="F56" s="16">
        <v>5.4999999999999997E-3</v>
      </c>
      <c r="G56" s="16"/>
    </row>
    <row r="57" spans="1:7" x14ac:dyDescent="0.25">
      <c r="A57" s="13" t="s">
        <v>1190</v>
      </c>
      <c r="B57" s="33" t="s">
        <v>1191</v>
      </c>
      <c r="C57" s="33" t="s">
        <v>1192</v>
      </c>
      <c r="D57" s="14">
        <v>417725</v>
      </c>
      <c r="E57" s="15">
        <v>6352.97</v>
      </c>
      <c r="F57" s="16">
        <v>5.4000000000000003E-3</v>
      </c>
      <c r="G57" s="16"/>
    </row>
    <row r="58" spans="1:7" x14ac:dyDescent="0.25">
      <c r="A58" s="13" t="s">
        <v>1472</v>
      </c>
      <c r="B58" s="33" t="s">
        <v>1473</v>
      </c>
      <c r="C58" s="33" t="s">
        <v>1201</v>
      </c>
      <c r="D58" s="14">
        <v>219295</v>
      </c>
      <c r="E58" s="15">
        <v>6286.42</v>
      </c>
      <c r="F58" s="16">
        <v>5.4000000000000003E-3</v>
      </c>
      <c r="G58" s="16"/>
    </row>
    <row r="59" spans="1:7" x14ac:dyDescent="0.25">
      <c r="A59" s="13" t="s">
        <v>1308</v>
      </c>
      <c r="B59" s="33" t="s">
        <v>1309</v>
      </c>
      <c r="C59" s="33" t="s">
        <v>1219</v>
      </c>
      <c r="D59" s="14">
        <v>1400000</v>
      </c>
      <c r="E59" s="15">
        <v>6168.4</v>
      </c>
      <c r="F59" s="16">
        <v>5.3E-3</v>
      </c>
      <c r="G59" s="16"/>
    </row>
    <row r="60" spans="1:7" x14ac:dyDescent="0.25">
      <c r="A60" s="13" t="s">
        <v>1349</v>
      </c>
      <c r="B60" s="33" t="s">
        <v>1350</v>
      </c>
      <c r="C60" s="33" t="s">
        <v>1281</v>
      </c>
      <c r="D60" s="14">
        <v>2012391</v>
      </c>
      <c r="E60" s="15">
        <v>6155.9</v>
      </c>
      <c r="F60" s="16">
        <v>5.3E-3</v>
      </c>
      <c r="G60" s="16"/>
    </row>
    <row r="61" spans="1:7" x14ac:dyDescent="0.25">
      <c r="A61" s="13" t="s">
        <v>1351</v>
      </c>
      <c r="B61" s="33" t="s">
        <v>1352</v>
      </c>
      <c r="C61" s="33" t="s">
        <v>1348</v>
      </c>
      <c r="D61" s="14">
        <v>1186739</v>
      </c>
      <c r="E61" s="15">
        <v>6109.93</v>
      </c>
      <c r="F61" s="16">
        <v>5.1999999999999998E-3</v>
      </c>
      <c r="G61" s="16"/>
    </row>
    <row r="62" spans="1:7" x14ac:dyDescent="0.25">
      <c r="A62" s="13" t="s">
        <v>1794</v>
      </c>
      <c r="B62" s="33" t="s">
        <v>1795</v>
      </c>
      <c r="C62" s="33" t="s">
        <v>1333</v>
      </c>
      <c r="D62" s="14">
        <v>1822428</v>
      </c>
      <c r="E62" s="15">
        <v>5984.85</v>
      </c>
      <c r="F62" s="16">
        <v>5.1000000000000004E-3</v>
      </c>
      <c r="G62" s="16"/>
    </row>
    <row r="63" spans="1:7" x14ac:dyDescent="0.25">
      <c r="A63" s="13" t="s">
        <v>1796</v>
      </c>
      <c r="B63" s="33" t="s">
        <v>1797</v>
      </c>
      <c r="C63" s="33" t="s">
        <v>1392</v>
      </c>
      <c r="D63" s="14">
        <v>126237</v>
      </c>
      <c r="E63" s="15">
        <v>5954.28</v>
      </c>
      <c r="F63" s="16">
        <v>5.1000000000000004E-3</v>
      </c>
      <c r="G63" s="16"/>
    </row>
    <row r="64" spans="1:7" x14ac:dyDescent="0.25">
      <c r="A64" s="13" t="s">
        <v>1300</v>
      </c>
      <c r="B64" s="33" t="s">
        <v>1301</v>
      </c>
      <c r="C64" s="33" t="s">
        <v>1292</v>
      </c>
      <c r="D64" s="14">
        <v>1114071</v>
      </c>
      <c r="E64" s="15">
        <v>5404.36</v>
      </c>
      <c r="F64" s="16">
        <v>4.5999999999999999E-3</v>
      </c>
      <c r="G64" s="16"/>
    </row>
    <row r="65" spans="1:7" x14ac:dyDescent="0.25">
      <c r="A65" s="13" t="s">
        <v>1366</v>
      </c>
      <c r="B65" s="33" t="s">
        <v>1367</v>
      </c>
      <c r="C65" s="33" t="s">
        <v>1292</v>
      </c>
      <c r="D65" s="14">
        <v>299423</v>
      </c>
      <c r="E65" s="15">
        <v>5377.19</v>
      </c>
      <c r="F65" s="16">
        <v>4.5999999999999999E-3</v>
      </c>
      <c r="G65" s="16"/>
    </row>
    <row r="66" spans="1:7" x14ac:dyDescent="0.25">
      <c r="A66" s="13" t="s">
        <v>1368</v>
      </c>
      <c r="B66" s="33" t="s">
        <v>1369</v>
      </c>
      <c r="C66" s="33" t="s">
        <v>1370</v>
      </c>
      <c r="D66" s="14">
        <v>2144830</v>
      </c>
      <c r="E66" s="15">
        <v>5188.13</v>
      </c>
      <c r="F66" s="16">
        <v>4.4000000000000003E-3</v>
      </c>
      <c r="G66" s="16"/>
    </row>
    <row r="67" spans="1:7" x14ac:dyDescent="0.25">
      <c r="A67" s="13" t="s">
        <v>1798</v>
      </c>
      <c r="B67" s="33" t="s">
        <v>1799</v>
      </c>
      <c r="C67" s="33" t="s">
        <v>1307</v>
      </c>
      <c r="D67" s="14">
        <v>139045</v>
      </c>
      <c r="E67" s="15">
        <v>4989.3500000000004</v>
      </c>
      <c r="F67" s="16">
        <v>4.3E-3</v>
      </c>
      <c r="G67" s="16"/>
    </row>
    <row r="68" spans="1:7" x14ac:dyDescent="0.25">
      <c r="A68" s="13" t="s">
        <v>1263</v>
      </c>
      <c r="B68" s="33" t="s">
        <v>1264</v>
      </c>
      <c r="C68" s="33" t="s">
        <v>1192</v>
      </c>
      <c r="D68" s="14">
        <v>173780</v>
      </c>
      <c r="E68" s="15">
        <v>4850.72</v>
      </c>
      <c r="F68" s="16">
        <v>4.1000000000000003E-3</v>
      </c>
      <c r="G68" s="16"/>
    </row>
    <row r="69" spans="1:7" x14ac:dyDescent="0.25">
      <c r="A69" s="13" t="s">
        <v>1329</v>
      </c>
      <c r="B69" s="33" t="s">
        <v>1330</v>
      </c>
      <c r="C69" s="33" t="s">
        <v>1201</v>
      </c>
      <c r="D69" s="14">
        <v>86913</v>
      </c>
      <c r="E69" s="15">
        <v>4849.3999999999996</v>
      </c>
      <c r="F69" s="16">
        <v>4.1000000000000003E-3</v>
      </c>
      <c r="G69" s="16"/>
    </row>
    <row r="70" spans="1:7" x14ac:dyDescent="0.25">
      <c r="A70" s="13" t="s">
        <v>1458</v>
      </c>
      <c r="B70" s="33" t="s">
        <v>1459</v>
      </c>
      <c r="C70" s="33" t="s">
        <v>1348</v>
      </c>
      <c r="D70" s="14">
        <v>336009</v>
      </c>
      <c r="E70" s="15">
        <v>4806.1000000000004</v>
      </c>
      <c r="F70" s="16">
        <v>4.1000000000000003E-3</v>
      </c>
      <c r="G70" s="16"/>
    </row>
    <row r="71" spans="1:7" x14ac:dyDescent="0.25">
      <c r="A71" s="13" t="s">
        <v>1800</v>
      </c>
      <c r="B71" s="33" t="s">
        <v>1801</v>
      </c>
      <c r="C71" s="33" t="s">
        <v>1802</v>
      </c>
      <c r="D71" s="14">
        <v>338213</v>
      </c>
      <c r="E71" s="15">
        <v>4725.68</v>
      </c>
      <c r="F71" s="16">
        <v>4.0000000000000001E-3</v>
      </c>
      <c r="G71" s="16"/>
    </row>
    <row r="72" spans="1:7" x14ac:dyDescent="0.25">
      <c r="A72" s="13" t="s">
        <v>1362</v>
      </c>
      <c r="B72" s="33" t="s">
        <v>1363</v>
      </c>
      <c r="C72" s="33" t="s">
        <v>1192</v>
      </c>
      <c r="D72" s="14">
        <v>385960</v>
      </c>
      <c r="E72" s="15">
        <v>4660.8500000000004</v>
      </c>
      <c r="F72" s="16">
        <v>4.0000000000000001E-3</v>
      </c>
      <c r="G72" s="16"/>
    </row>
    <row r="73" spans="1:7" x14ac:dyDescent="0.25">
      <c r="A73" s="13" t="s">
        <v>1803</v>
      </c>
      <c r="B73" s="33" t="s">
        <v>1804</v>
      </c>
      <c r="C73" s="33" t="s">
        <v>1307</v>
      </c>
      <c r="D73" s="14">
        <v>246151</v>
      </c>
      <c r="E73" s="15">
        <v>4658.6499999999996</v>
      </c>
      <c r="F73" s="16">
        <v>4.0000000000000001E-3</v>
      </c>
      <c r="G73" s="16"/>
    </row>
    <row r="74" spans="1:7" x14ac:dyDescent="0.25">
      <c r="A74" s="13" t="s">
        <v>1805</v>
      </c>
      <c r="B74" s="33" t="s">
        <v>1806</v>
      </c>
      <c r="C74" s="33" t="s">
        <v>1348</v>
      </c>
      <c r="D74" s="14">
        <v>283596</v>
      </c>
      <c r="E74" s="15">
        <v>4636.09</v>
      </c>
      <c r="F74" s="16">
        <v>4.0000000000000001E-3</v>
      </c>
      <c r="G74" s="16"/>
    </row>
    <row r="75" spans="1:7" x14ac:dyDescent="0.25">
      <c r="A75" s="13" t="s">
        <v>1272</v>
      </c>
      <c r="B75" s="33" t="s">
        <v>1273</v>
      </c>
      <c r="C75" s="33" t="s">
        <v>1189</v>
      </c>
      <c r="D75" s="14">
        <v>25683710</v>
      </c>
      <c r="E75" s="15">
        <v>4594.82</v>
      </c>
      <c r="F75" s="16">
        <v>3.8999999999999998E-3</v>
      </c>
      <c r="G75" s="16"/>
    </row>
    <row r="76" spans="1:7" x14ac:dyDescent="0.25">
      <c r="A76" s="13" t="s">
        <v>1486</v>
      </c>
      <c r="B76" s="33" t="s">
        <v>1487</v>
      </c>
      <c r="C76" s="33" t="s">
        <v>1224</v>
      </c>
      <c r="D76" s="14">
        <v>53626</v>
      </c>
      <c r="E76" s="15">
        <v>4553.33</v>
      </c>
      <c r="F76" s="16">
        <v>3.8999999999999998E-3</v>
      </c>
      <c r="G76" s="16"/>
    </row>
    <row r="77" spans="1:7" x14ac:dyDescent="0.25">
      <c r="A77" s="13" t="s">
        <v>1807</v>
      </c>
      <c r="B77" s="33" t="s">
        <v>1808</v>
      </c>
      <c r="C77" s="33" t="s">
        <v>1233</v>
      </c>
      <c r="D77" s="14">
        <v>76213</v>
      </c>
      <c r="E77" s="15">
        <v>4539.17</v>
      </c>
      <c r="F77" s="16">
        <v>3.8999999999999998E-3</v>
      </c>
      <c r="G77" s="16"/>
    </row>
    <row r="78" spans="1:7" x14ac:dyDescent="0.25">
      <c r="A78" s="13" t="s">
        <v>1809</v>
      </c>
      <c r="B78" s="33" t="s">
        <v>1810</v>
      </c>
      <c r="C78" s="33" t="s">
        <v>1192</v>
      </c>
      <c r="D78" s="14">
        <v>168738</v>
      </c>
      <c r="E78" s="15">
        <v>4473.24</v>
      </c>
      <c r="F78" s="16">
        <v>3.8E-3</v>
      </c>
      <c r="G78" s="16"/>
    </row>
    <row r="79" spans="1:7" x14ac:dyDescent="0.25">
      <c r="A79" s="13" t="s">
        <v>1811</v>
      </c>
      <c r="B79" s="33" t="s">
        <v>1812</v>
      </c>
      <c r="C79" s="33" t="s">
        <v>1361</v>
      </c>
      <c r="D79" s="14">
        <v>172115</v>
      </c>
      <c r="E79" s="15">
        <v>4444.96</v>
      </c>
      <c r="F79" s="16">
        <v>3.8E-3</v>
      </c>
      <c r="G79" s="16"/>
    </row>
    <row r="80" spans="1:7" x14ac:dyDescent="0.25">
      <c r="A80" s="13" t="s">
        <v>1550</v>
      </c>
      <c r="B80" s="33" t="s">
        <v>1551</v>
      </c>
      <c r="C80" s="33" t="s">
        <v>1492</v>
      </c>
      <c r="D80" s="14">
        <v>116343</v>
      </c>
      <c r="E80" s="15">
        <v>4419.58</v>
      </c>
      <c r="F80" s="16">
        <v>3.8E-3</v>
      </c>
      <c r="G80" s="16"/>
    </row>
    <row r="81" spans="1:7" x14ac:dyDescent="0.25">
      <c r="A81" s="13" t="s">
        <v>1813</v>
      </c>
      <c r="B81" s="33" t="s">
        <v>1814</v>
      </c>
      <c r="C81" s="33" t="s">
        <v>1292</v>
      </c>
      <c r="D81" s="14">
        <v>93823</v>
      </c>
      <c r="E81" s="15">
        <v>4402.08</v>
      </c>
      <c r="F81" s="16">
        <v>3.8E-3</v>
      </c>
      <c r="G81" s="16"/>
    </row>
    <row r="82" spans="1:7" x14ac:dyDescent="0.25">
      <c r="A82" s="13" t="s">
        <v>1296</v>
      </c>
      <c r="B82" s="33" t="s">
        <v>1297</v>
      </c>
      <c r="C82" s="33" t="s">
        <v>1238</v>
      </c>
      <c r="D82" s="14">
        <v>294983</v>
      </c>
      <c r="E82" s="15">
        <v>4342.74</v>
      </c>
      <c r="F82" s="16">
        <v>3.7000000000000002E-3</v>
      </c>
      <c r="G82" s="16"/>
    </row>
    <row r="83" spans="1:7" x14ac:dyDescent="0.25">
      <c r="A83" s="13" t="s">
        <v>1478</v>
      </c>
      <c r="B83" s="33" t="s">
        <v>1479</v>
      </c>
      <c r="C83" s="33" t="s">
        <v>1192</v>
      </c>
      <c r="D83" s="14">
        <v>15692</v>
      </c>
      <c r="E83" s="15">
        <v>4334.7700000000004</v>
      </c>
      <c r="F83" s="16">
        <v>3.7000000000000002E-3</v>
      </c>
      <c r="G83" s="16"/>
    </row>
    <row r="84" spans="1:7" x14ac:dyDescent="0.25">
      <c r="A84" s="13" t="s">
        <v>1815</v>
      </c>
      <c r="B84" s="33" t="s">
        <v>1816</v>
      </c>
      <c r="C84" s="33" t="s">
        <v>1348</v>
      </c>
      <c r="D84" s="14">
        <v>61883</v>
      </c>
      <c r="E84" s="15">
        <v>4332.68</v>
      </c>
      <c r="F84" s="16">
        <v>3.7000000000000002E-3</v>
      </c>
      <c r="G84" s="16"/>
    </row>
    <row r="85" spans="1:7" x14ac:dyDescent="0.25">
      <c r="A85" s="13" t="s">
        <v>1817</v>
      </c>
      <c r="B85" s="33" t="s">
        <v>1818</v>
      </c>
      <c r="C85" s="33" t="s">
        <v>1292</v>
      </c>
      <c r="D85" s="14">
        <v>325283</v>
      </c>
      <c r="E85" s="15">
        <v>4300.57</v>
      </c>
      <c r="F85" s="16">
        <v>3.7000000000000002E-3</v>
      </c>
      <c r="G85" s="16"/>
    </row>
    <row r="86" spans="1:7" x14ac:dyDescent="0.25">
      <c r="A86" s="13" t="s">
        <v>1202</v>
      </c>
      <c r="B86" s="33" t="s">
        <v>1203</v>
      </c>
      <c r="C86" s="33" t="s">
        <v>1204</v>
      </c>
      <c r="D86" s="14">
        <v>78368</v>
      </c>
      <c r="E86" s="15">
        <v>4291.08</v>
      </c>
      <c r="F86" s="16">
        <v>3.7000000000000002E-3</v>
      </c>
      <c r="G86" s="16"/>
    </row>
    <row r="87" spans="1:7" x14ac:dyDescent="0.25">
      <c r="A87" s="13" t="s">
        <v>1509</v>
      </c>
      <c r="B87" s="33" t="s">
        <v>1510</v>
      </c>
      <c r="C87" s="33" t="s">
        <v>1230</v>
      </c>
      <c r="D87" s="14">
        <v>703598</v>
      </c>
      <c r="E87" s="15">
        <v>4226.51</v>
      </c>
      <c r="F87" s="16">
        <v>3.5999999999999999E-3</v>
      </c>
      <c r="G87" s="16"/>
    </row>
    <row r="88" spans="1:7" x14ac:dyDescent="0.25">
      <c r="A88" s="13" t="s">
        <v>1819</v>
      </c>
      <c r="B88" s="33" t="s">
        <v>1820</v>
      </c>
      <c r="C88" s="33" t="s">
        <v>1255</v>
      </c>
      <c r="D88" s="14">
        <v>74898</v>
      </c>
      <c r="E88" s="15">
        <v>4150.51</v>
      </c>
      <c r="F88" s="16">
        <v>3.5000000000000001E-3</v>
      </c>
      <c r="G88" s="16"/>
    </row>
    <row r="89" spans="1:7" x14ac:dyDescent="0.25">
      <c r="A89" s="13" t="s">
        <v>1821</v>
      </c>
      <c r="B89" s="33" t="s">
        <v>1822</v>
      </c>
      <c r="C89" s="33" t="s">
        <v>1823</v>
      </c>
      <c r="D89" s="14">
        <v>9914</v>
      </c>
      <c r="E89" s="15">
        <v>3876.31</v>
      </c>
      <c r="F89" s="16">
        <v>3.3E-3</v>
      </c>
      <c r="G89" s="16"/>
    </row>
    <row r="90" spans="1:7" x14ac:dyDescent="0.25">
      <c r="A90" s="13" t="s">
        <v>1220</v>
      </c>
      <c r="B90" s="33" t="s">
        <v>1221</v>
      </c>
      <c r="C90" s="33" t="s">
        <v>1192</v>
      </c>
      <c r="D90" s="14">
        <v>237271</v>
      </c>
      <c r="E90" s="15">
        <v>3846.99</v>
      </c>
      <c r="F90" s="16">
        <v>3.3E-3</v>
      </c>
      <c r="G90" s="16"/>
    </row>
    <row r="91" spans="1:7" x14ac:dyDescent="0.25">
      <c r="A91" s="13" t="s">
        <v>1375</v>
      </c>
      <c r="B91" s="33" t="s">
        <v>1376</v>
      </c>
      <c r="C91" s="33" t="s">
        <v>1292</v>
      </c>
      <c r="D91" s="14">
        <v>1710000</v>
      </c>
      <c r="E91" s="15">
        <v>3555.09</v>
      </c>
      <c r="F91" s="16">
        <v>3.0000000000000001E-3</v>
      </c>
      <c r="G91" s="16"/>
    </row>
    <row r="92" spans="1:7" x14ac:dyDescent="0.25">
      <c r="A92" s="13" t="s">
        <v>1397</v>
      </c>
      <c r="B92" s="33" t="s">
        <v>1398</v>
      </c>
      <c r="C92" s="33" t="s">
        <v>1198</v>
      </c>
      <c r="D92" s="14">
        <v>1061166</v>
      </c>
      <c r="E92" s="15">
        <v>3524.13</v>
      </c>
      <c r="F92" s="16">
        <v>3.0000000000000001E-3</v>
      </c>
      <c r="G92" s="16"/>
    </row>
    <row r="93" spans="1:7" x14ac:dyDescent="0.25">
      <c r="A93" s="13" t="s">
        <v>1276</v>
      </c>
      <c r="B93" s="33" t="s">
        <v>1277</v>
      </c>
      <c r="C93" s="33" t="s">
        <v>1278</v>
      </c>
      <c r="D93" s="14">
        <v>88800</v>
      </c>
      <c r="E93" s="15">
        <v>2821.31</v>
      </c>
      <c r="F93" s="16">
        <v>2.3999999999999998E-3</v>
      </c>
      <c r="G93" s="16"/>
    </row>
    <row r="94" spans="1:7" x14ac:dyDescent="0.25">
      <c r="A94" s="13" t="s">
        <v>1824</v>
      </c>
      <c r="B94" s="33" t="s">
        <v>1825</v>
      </c>
      <c r="C94" s="33" t="s">
        <v>1307</v>
      </c>
      <c r="D94" s="14">
        <v>987600</v>
      </c>
      <c r="E94" s="15">
        <v>2617.2399999999998</v>
      </c>
      <c r="F94" s="16">
        <v>2.2000000000000001E-3</v>
      </c>
      <c r="G94" s="16"/>
    </row>
    <row r="95" spans="1:7" x14ac:dyDescent="0.25">
      <c r="A95" s="13" t="s">
        <v>1293</v>
      </c>
      <c r="B95" s="33" t="s">
        <v>1294</v>
      </c>
      <c r="C95" s="33" t="s">
        <v>1295</v>
      </c>
      <c r="D95" s="14">
        <v>1687259</v>
      </c>
      <c r="E95" s="15">
        <v>2508.11</v>
      </c>
      <c r="F95" s="16">
        <v>2.0999999999999999E-3</v>
      </c>
      <c r="G95" s="16"/>
    </row>
    <row r="96" spans="1:7" x14ac:dyDescent="0.25">
      <c r="A96" s="13" t="s">
        <v>1826</v>
      </c>
      <c r="B96" s="33" t="s">
        <v>1827</v>
      </c>
      <c r="C96" s="33" t="s">
        <v>1219</v>
      </c>
      <c r="D96" s="14">
        <v>164250</v>
      </c>
      <c r="E96" s="15">
        <v>2461.12</v>
      </c>
      <c r="F96" s="16">
        <v>2.0999999999999999E-3</v>
      </c>
      <c r="G96" s="16"/>
    </row>
    <row r="97" spans="1:7" x14ac:dyDescent="0.25">
      <c r="A97" s="13" t="s">
        <v>1532</v>
      </c>
      <c r="B97" s="33" t="s">
        <v>1533</v>
      </c>
      <c r="C97" s="33" t="s">
        <v>1207</v>
      </c>
      <c r="D97" s="14">
        <v>291898</v>
      </c>
      <c r="E97" s="15">
        <v>2441.58</v>
      </c>
      <c r="F97" s="16">
        <v>2.0999999999999999E-3</v>
      </c>
      <c r="G97" s="16"/>
    </row>
    <row r="98" spans="1:7" x14ac:dyDescent="0.25">
      <c r="A98" s="13" t="s">
        <v>1828</v>
      </c>
      <c r="B98" s="33" t="s">
        <v>1829</v>
      </c>
      <c r="C98" s="33" t="s">
        <v>1255</v>
      </c>
      <c r="D98" s="14">
        <v>110212</v>
      </c>
      <c r="E98" s="15">
        <v>2427.09</v>
      </c>
      <c r="F98" s="16">
        <v>2.0999999999999999E-3</v>
      </c>
      <c r="G98" s="16"/>
    </row>
    <row r="99" spans="1:7" x14ac:dyDescent="0.25">
      <c r="A99" s="13" t="s">
        <v>1484</v>
      </c>
      <c r="B99" s="33" t="s">
        <v>1485</v>
      </c>
      <c r="C99" s="33" t="s">
        <v>1207</v>
      </c>
      <c r="D99" s="14">
        <v>7482</v>
      </c>
      <c r="E99" s="15">
        <v>2085.2600000000002</v>
      </c>
      <c r="F99" s="16">
        <v>1.8E-3</v>
      </c>
      <c r="G99" s="16"/>
    </row>
    <row r="100" spans="1:7" x14ac:dyDescent="0.25">
      <c r="A100" s="13" t="s">
        <v>1287</v>
      </c>
      <c r="B100" s="33" t="s">
        <v>1288</v>
      </c>
      <c r="C100" s="33" t="s">
        <v>1289</v>
      </c>
      <c r="D100" s="14">
        <v>172500</v>
      </c>
      <c r="E100" s="15">
        <v>783.15</v>
      </c>
      <c r="F100" s="16">
        <v>6.9999999999999999E-4</v>
      </c>
      <c r="G100" s="16"/>
    </row>
    <row r="101" spans="1:7" x14ac:dyDescent="0.25">
      <c r="A101" s="13" t="s">
        <v>1830</v>
      </c>
      <c r="B101" s="33" t="s">
        <v>1831</v>
      </c>
      <c r="C101" s="33" t="s">
        <v>1440</v>
      </c>
      <c r="D101" s="14">
        <v>179180</v>
      </c>
      <c r="E101" s="15">
        <v>621.13</v>
      </c>
      <c r="F101" s="16">
        <v>5.0000000000000001E-4</v>
      </c>
      <c r="G101" s="16"/>
    </row>
    <row r="102" spans="1:7" x14ac:dyDescent="0.25">
      <c r="A102" s="13" t="s">
        <v>1331</v>
      </c>
      <c r="B102" s="33" t="s">
        <v>1332</v>
      </c>
      <c r="C102" s="33" t="s">
        <v>1333</v>
      </c>
      <c r="D102" s="14">
        <v>607500</v>
      </c>
      <c r="E102" s="15">
        <v>586.66</v>
      </c>
      <c r="F102" s="16">
        <v>5.0000000000000001E-4</v>
      </c>
      <c r="G102" s="16"/>
    </row>
    <row r="103" spans="1:7" x14ac:dyDescent="0.25">
      <c r="A103" s="13" t="s">
        <v>1325</v>
      </c>
      <c r="B103" s="33" t="s">
        <v>1326</v>
      </c>
      <c r="C103" s="33" t="s">
        <v>1195</v>
      </c>
      <c r="D103" s="14">
        <v>23600</v>
      </c>
      <c r="E103" s="15">
        <v>425.39</v>
      </c>
      <c r="F103" s="16">
        <v>4.0000000000000002E-4</v>
      </c>
      <c r="G103" s="16"/>
    </row>
    <row r="104" spans="1:7" x14ac:dyDescent="0.25">
      <c r="A104" s="13" t="s">
        <v>1239</v>
      </c>
      <c r="B104" s="33" t="s">
        <v>1240</v>
      </c>
      <c r="C104" s="33" t="s">
        <v>1201</v>
      </c>
      <c r="D104" s="14">
        <v>41325</v>
      </c>
      <c r="E104" s="15">
        <v>409.01</v>
      </c>
      <c r="F104" s="16">
        <v>2.9999999999999997E-4</v>
      </c>
      <c r="G104" s="16"/>
    </row>
    <row r="105" spans="1:7" x14ac:dyDescent="0.25">
      <c r="A105" s="13" t="s">
        <v>1832</v>
      </c>
      <c r="B105" s="33" t="s">
        <v>1833</v>
      </c>
      <c r="C105" s="33" t="s">
        <v>1207</v>
      </c>
      <c r="D105" s="14">
        <v>84240</v>
      </c>
      <c r="E105" s="15">
        <v>176.9</v>
      </c>
      <c r="F105" s="16">
        <v>2.0000000000000001E-4</v>
      </c>
      <c r="G105" s="16"/>
    </row>
    <row r="106" spans="1:7" x14ac:dyDescent="0.25">
      <c r="A106" s="17" t="s">
        <v>124</v>
      </c>
      <c r="B106" s="34"/>
      <c r="C106" s="34"/>
      <c r="D106" s="20"/>
      <c r="E106" s="37">
        <v>935407.62</v>
      </c>
      <c r="F106" s="38">
        <v>0.79830000000000001</v>
      </c>
      <c r="G106" s="23"/>
    </row>
    <row r="107" spans="1:7" x14ac:dyDescent="0.25">
      <c r="A107" s="17" t="s">
        <v>1265</v>
      </c>
      <c r="B107" s="33"/>
      <c r="C107" s="33"/>
      <c r="D107" s="14"/>
      <c r="E107" s="15"/>
      <c r="F107" s="16"/>
      <c r="G107" s="16"/>
    </row>
    <row r="108" spans="1:7" x14ac:dyDescent="0.25">
      <c r="A108" s="17" t="s">
        <v>124</v>
      </c>
      <c r="B108" s="33"/>
      <c r="C108" s="33"/>
      <c r="D108" s="14"/>
      <c r="E108" s="39" t="s">
        <v>121</v>
      </c>
      <c r="F108" s="40" t="s">
        <v>121</v>
      </c>
      <c r="G108" s="16"/>
    </row>
    <row r="109" spans="1:7" x14ac:dyDescent="0.25">
      <c r="A109" s="17" t="s">
        <v>1834</v>
      </c>
      <c r="B109" s="33"/>
      <c r="C109" s="33"/>
      <c r="D109" s="14"/>
      <c r="E109" s="59"/>
      <c r="F109" s="60"/>
      <c r="G109" s="16"/>
    </row>
    <row r="110" spans="1:7" x14ac:dyDescent="0.25">
      <c r="A110" s="13" t="s">
        <v>1835</v>
      </c>
      <c r="B110" s="33" t="s">
        <v>1836</v>
      </c>
      <c r="C110" s="33"/>
      <c r="D110" s="14">
        <v>9000</v>
      </c>
      <c r="E110" s="15">
        <v>9901.25</v>
      </c>
      <c r="F110" s="16">
        <v>8.3999999999999995E-3</v>
      </c>
      <c r="G110" s="16">
        <v>2.8874E-2</v>
      </c>
    </row>
    <row r="111" spans="1:7" x14ac:dyDescent="0.25">
      <c r="A111" s="17" t="s">
        <v>124</v>
      </c>
      <c r="B111" s="33"/>
      <c r="C111" s="33"/>
      <c r="D111" s="14"/>
      <c r="E111" s="47">
        <f>SUM(E110)</f>
        <v>9901.25</v>
      </c>
      <c r="F111" s="48">
        <f>SUM(F110)</f>
        <v>8.3999999999999995E-3</v>
      </c>
      <c r="G111" s="23"/>
    </row>
    <row r="112" spans="1:7" x14ac:dyDescent="0.25">
      <c r="A112" s="17"/>
      <c r="B112" s="33"/>
      <c r="C112" s="33"/>
      <c r="D112" s="14"/>
      <c r="E112" s="59"/>
      <c r="F112" s="60"/>
      <c r="G112" s="16"/>
    </row>
    <row r="113" spans="1:7" x14ac:dyDescent="0.25">
      <c r="A113" s="24" t="s">
        <v>131</v>
      </c>
      <c r="B113" s="35"/>
      <c r="C113" s="35"/>
      <c r="D113" s="25"/>
      <c r="E113" s="30">
        <f>+E106+E111</f>
        <v>945308.87</v>
      </c>
      <c r="F113" s="31">
        <f>+F106+F111</f>
        <v>0.80669999999999997</v>
      </c>
      <c r="G113" s="23"/>
    </row>
    <row r="114" spans="1:7" x14ac:dyDescent="0.25">
      <c r="A114" s="13"/>
      <c r="B114" s="33"/>
      <c r="C114" s="33"/>
      <c r="D114" s="14"/>
      <c r="E114" s="15"/>
      <c r="F114" s="16"/>
      <c r="G114" s="16"/>
    </row>
    <row r="115" spans="1:7" x14ac:dyDescent="0.25">
      <c r="A115" s="17" t="s">
        <v>1566</v>
      </c>
      <c r="B115" s="33"/>
      <c r="C115" s="33"/>
      <c r="D115" s="14"/>
      <c r="E115" s="15"/>
      <c r="F115" s="16"/>
      <c r="G115" s="16"/>
    </row>
    <row r="116" spans="1:7" x14ac:dyDescent="0.25">
      <c r="A116" s="17" t="s">
        <v>1567</v>
      </c>
      <c r="B116" s="33"/>
      <c r="C116" s="33"/>
      <c r="D116" s="14"/>
      <c r="E116" s="15"/>
      <c r="F116" s="16"/>
      <c r="G116" s="16"/>
    </row>
    <row r="117" spans="1:7" x14ac:dyDescent="0.25">
      <c r="A117" s="13" t="s">
        <v>1837</v>
      </c>
      <c r="B117" s="33"/>
      <c r="C117" s="33" t="s">
        <v>1823</v>
      </c>
      <c r="D117" s="14">
        <v>6660</v>
      </c>
      <c r="E117" s="15">
        <v>2592.1</v>
      </c>
      <c r="F117" s="16">
        <v>2.2109999999999999E-3</v>
      </c>
      <c r="G117" s="16"/>
    </row>
    <row r="118" spans="1:7" x14ac:dyDescent="0.25">
      <c r="A118" s="13" t="s">
        <v>1570</v>
      </c>
      <c r="B118" s="33"/>
      <c r="C118" s="33" t="s">
        <v>1192</v>
      </c>
      <c r="D118" s="14">
        <v>7125</v>
      </c>
      <c r="E118" s="15">
        <v>454.69</v>
      </c>
      <c r="F118" s="16">
        <v>3.8699999999999997E-4</v>
      </c>
      <c r="G118" s="16"/>
    </row>
    <row r="119" spans="1:7" x14ac:dyDescent="0.25">
      <c r="A119" s="13" t="s">
        <v>1665</v>
      </c>
      <c r="B119" s="33"/>
      <c r="C119" s="33" t="s">
        <v>1198</v>
      </c>
      <c r="D119" s="41">
        <v>-48600</v>
      </c>
      <c r="E119" s="26">
        <v>-162.30000000000001</v>
      </c>
      <c r="F119" s="27">
        <v>-1.3799999999999999E-4</v>
      </c>
      <c r="G119" s="16"/>
    </row>
    <row r="120" spans="1:7" x14ac:dyDescent="0.25">
      <c r="A120" s="13" t="s">
        <v>1703</v>
      </c>
      <c r="B120" s="33"/>
      <c r="C120" s="33" t="s">
        <v>1195</v>
      </c>
      <c r="D120" s="41">
        <v>-23600</v>
      </c>
      <c r="E120" s="26">
        <v>-428.32</v>
      </c>
      <c r="F120" s="27">
        <v>-3.6499999999999998E-4</v>
      </c>
      <c r="G120" s="16"/>
    </row>
    <row r="121" spans="1:7" x14ac:dyDescent="0.25">
      <c r="A121" s="13" t="s">
        <v>1699</v>
      </c>
      <c r="B121" s="33"/>
      <c r="C121" s="33" t="s">
        <v>1333</v>
      </c>
      <c r="D121" s="41">
        <v>-607500</v>
      </c>
      <c r="E121" s="26">
        <v>-589.88</v>
      </c>
      <c r="F121" s="27">
        <v>-5.0299999999999997E-4</v>
      </c>
      <c r="G121" s="16"/>
    </row>
    <row r="122" spans="1:7" x14ac:dyDescent="0.25">
      <c r="A122" s="13" t="s">
        <v>1682</v>
      </c>
      <c r="B122" s="33"/>
      <c r="C122" s="33" t="s">
        <v>1198</v>
      </c>
      <c r="D122" s="41">
        <v>-205200</v>
      </c>
      <c r="E122" s="26">
        <v>-625.96</v>
      </c>
      <c r="F122" s="27">
        <v>-5.3399999999999997E-4</v>
      </c>
      <c r="G122" s="16"/>
    </row>
    <row r="123" spans="1:7" x14ac:dyDescent="0.25">
      <c r="A123" s="13" t="s">
        <v>1728</v>
      </c>
      <c r="B123" s="33"/>
      <c r="C123" s="33" t="s">
        <v>1289</v>
      </c>
      <c r="D123" s="41">
        <v>-172500</v>
      </c>
      <c r="E123" s="26">
        <v>-788.76</v>
      </c>
      <c r="F123" s="27">
        <v>-6.7199999999999996E-4</v>
      </c>
      <c r="G123" s="16"/>
    </row>
    <row r="124" spans="1:7" x14ac:dyDescent="0.25">
      <c r="A124" s="13" t="s">
        <v>1704</v>
      </c>
      <c r="B124" s="33"/>
      <c r="C124" s="33" t="s">
        <v>1201</v>
      </c>
      <c r="D124" s="41">
        <v>-34650</v>
      </c>
      <c r="E124" s="26">
        <v>-822.76</v>
      </c>
      <c r="F124" s="27">
        <v>-7.0100000000000002E-4</v>
      </c>
      <c r="G124" s="16"/>
    </row>
    <row r="125" spans="1:7" x14ac:dyDescent="0.25">
      <c r="A125" s="13" t="s">
        <v>1718</v>
      </c>
      <c r="B125" s="33"/>
      <c r="C125" s="33" t="s">
        <v>1292</v>
      </c>
      <c r="D125" s="41">
        <v>-201500</v>
      </c>
      <c r="E125" s="26">
        <v>-982.82</v>
      </c>
      <c r="F125" s="27">
        <v>-8.3799999999999999E-4</v>
      </c>
      <c r="G125" s="16"/>
    </row>
    <row r="126" spans="1:7" x14ac:dyDescent="0.25">
      <c r="A126" s="13" t="s">
        <v>1730</v>
      </c>
      <c r="B126" s="33"/>
      <c r="C126" s="33" t="s">
        <v>1198</v>
      </c>
      <c r="D126" s="41">
        <v>-36000</v>
      </c>
      <c r="E126" s="26">
        <v>-1134.52</v>
      </c>
      <c r="F126" s="27">
        <v>-9.6699999999999998E-4</v>
      </c>
      <c r="G126" s="16"/>
    </row>
    <row r="127" spans="1:7" x14ac:dyDescent="0.25">
      <c r="A127" s="13" t="s">
        <v>1729</v>
      </c>
      <c r="B127" s="33"/>
      <c r="C127" s="33" t="s">
        <v>1286</v>
      </c>
      <c r="D127" s="41">
        <v>-315000</v>
      </c>
      <c r="E127" s="26">
        <v>-1500.03</v>
      </c>
      <c r="F127" s="27">
        <v>-1.279E-3</v>
      </c>
      <c r="G127" s="16"/>
    </row>
    <row r="128" spans="1:7" x14ac:dyDescent="0.25">
      <c r="A128" s="13" t="s">
        <v>1725</v>
      </c>
      <c r="B128" s="33"/>
      <c r="C128" s="33" t="s">
        <v>1201</v>
      </c>
      <c r="D128" s="41">
        <v>-156750</v>
      </c>
      <c r="E128" s="26">
        <v>-1556.92</v>
      </c>
      <c r="F128" s="27">
        <v>-1.328E-3</v>
      </c>
      <c r="G128" s="16"/>
    </row>
    <row r="129" spans="1:7" x14ac:dyDescent="0.25">
      <c r="A129" s="13" t="s">
        <v>1696</v>
      </c>
      <c r="B129" s="33"/>
      <c r="C129" s="33" t="s">
        <v>1224</v>
      </c>
      <c r="D129" s="41">
        <v>-551250</v>
      </c>
      <c r="E129" s="26">
        <v>-1668.08</v>
      </c>
      <c r="F129" s="27">
        <v>-1.423E-3</v>
      </c>
      <c r="G129" s="16"/>
    </row>
    <row r="130" spans="1:7" x14ac:dyDescent="0.25">
      <c r="A130" s="13" t="s">
        <v>1733</v>
      </c>
      <c r="B130" s="33"/>
      <c r="C130" s="33" t="s">
        <v>1278</v>
      </c>
      <c r="D130" s="41">
        <v>-88800</v>
      </c>
      <c r="E130" s="26">
        <v>-2840.31</v>
      </c>
      <c r="F130" s="27">
        <v>-2.4229999999999998E-3</v>
      </c>
      <c r="G130" s="16"/>
    </row>
    <row r="131" spans="1:7" x14ac:dyDescent="0.25">
      <c r="A131" s="13" t="s">
        <v>1717</v>
      </c>
      <c r="B131" s="33"/>
      <c r="C131" s="33" t="s">
        <v>1195</v>
      </c>
      <c r="D131" s="41">
        <v>-357000</v>
      </c>
      <c r="E131" s="26">
        <v>-3051.81</v>
      </c>
      <c r="F131" s="27">
        <v>-2.6029999999999998E-3</v>
      </c>
      <c r="G131" s="16"/>
    </row>
    <row r="132" spans="1:7" x14ac:dyDescent="0.25">
      <c r="A132" s="13" t="s">
        <v>1736</v>
      </c>
      <c r="B132" s="33"/>
      <c r="C132" s="33" t="s">
        <v>1195</v>
      </c>
      <c r="D132" s="41">
        <v>-204050</v>
      </c>
      <c r="E132" s="26">
        <v>-3457.83</v>
      </c>
      <c r="F132" s="27">
        <v>-2.9499999999999999E-3</v>
      </c>
      <c r="G132" s="16"/>
    </row>
    <row r="133" spans="1:7" x14ac:dyDescent="0.25">
      <c r="A133" s="13" t="s">
        <v>1677</v>
      </c>
      <c r="B133" s="33"/>
      <c r="C133" s="33" t="s">
        <v>1292</v>
      </c>
      <c r="D133" s="41">
        <v>-1710000</v>
      </c>
      <c r="E133" s="26">
        <v>-3573.05</v>
      </c>
      <c r="F133" s="27">
        <v>-3.0479999999999999E-3</v>
      </c>
      <c r="G133" s="16"/>
    </row>
    <row r="134" spans="1:7" x14ac:dyDescent="0.25">
      <c r="A134" s="13" t="s">
        <v>1734</v>
      </c>
      <c r="B134" s="33"/>
      <c r="C134" s="33" t="s">
        <v>1189</v>
      </c>
      <c r="D134" s="41">
        <v>-1190000</v>
      </c>
      <c r="E134" s="26">
        <v>-4496.42</v>
      </c>
      <c r="F134" s="27">
        <v>-3.836E-3</v>
      </c>
      <c r="G134" s="16"/>
    </row>
    <row r="135" spans="1:7" x14ac:dyDescent="0.25">
      <c r="A135" s="13" t="s">
        <v>1838</v>
      </c>
      <c r="B135" s="33"/>
      <c r="C135" s="33" t="s">
        <v>1839</v>
      </c>
      <c r="D135" s="41">
        <v>-100000</v>
      </c>
      <c r="E135" s="26">
        <v>-24132.25</v>
      </c>
      <c r="F135" s="27">
        <v>-2.0589E-2</v>
      </c>
      <c r="G135" s="16"/>
    </row>
    <row r="136" spans="1:7" x14ac:dyDescent="0.25">
      <c r="A136" s="17" t="s">
        <v>124</v>
      </c>
      <c r="B136" s="34"/>
      <c r="C136" s="34"/>
      <c r="D136" s="20"/>
      <c r="E136" s="42">
        <v>-48765.23</v>
      </c>
      <c r="F136" s="43">
        <v>-4.1598999999999997E-2</v>
      </c>
      <c r="G136" s="23"/>
    </row>
    <row r="137" spans="1:7" x14ac:dyDescent="0.25">
      <c r="A137" s="13"/>
      <c r="B137" s="33"/>
      <c r="C137" s="33"/>
      <c r="D137" s="14"/>
      <c r="E137" s="15"/>
      <c r="F137" s="16"/>
      <c r="G137" s="16"/>
    </row>
    <row r="138" spans="1:7" x14ac:dyDescent="0.25">
      <c r="A138" s="13"/>
      <c r="B138" s="33"/>
      <c r="C138" s="33"/>
      <c r="D138" s="14"/>
      <c r="E138" s="15"/>
      <c r="F138" s="16"/>
      <c r="G138" s="16"/>
    </row>
    <row r="139" spans="1:7" x14ac:dyDescent="0.25">
      <c r="A139" s="17" t="s">
        <v>1840</v>
      </c>
      <c r="B139" s="34"/>
      <c r="C139" s="34"/>
      <c r="D139" s="20"/>
      <c r="E139" s="46"/>
      <c r="F139" s="23"/>
      <c r="G139" s="23"/>
    </row>
    <row r="140" spans="1:7" x14ac:dyDescent="0.25">
      <c r="A140" s="13" t="s">
        <v>1841</v>
      </c>
      <c r="B140" s="33"/>
      <c r="C140" s="33" t="s">
        <v>1842</v>
      </c>
      <c r="D140" s="14">
        <v>500000</v>
      </c>
      <c r="E140" s="15">
        <v>4580</v>
      </c>
      <c r="F140" s="16">
        <v>3.8999999999999998E-3</v>
      </c>
      <c r="G140" s="16"/>
    </row>
    <row r="141" spans="1:7" x14ac:dyDescent="0.25">
      <c r="A141" s="17" t="s">
        <v>124</v>
      </c>
      <c r="B141" s="34"/>
      <c r="C141" s="34"/>
      <c r="D141" s="20"/>
      <c r="E141" s="37">
        <v>4580</v>
      </c>
      <c r="F141" s="38">
        <v>3.8999999999999998E-3</v>
      </c>
      <c r="G141" s="23"/>
    </row>
    <row r="142" spans="1:7" x14ac:dyDescent="0.25">
      <c r="A142" s="13"/>
      <c r="B142" s="33"/>
      <c r="C142" s="33"/>
      <c r="D142" s="14"/>
      <c r="E142" s="15"/>
      <c r="F142" s="16"/>
      <c r="G142" s="16"/>
    </row>
    <row r="143" spans="1:7" x14ac:dyDescent="0.25">
      <c r="A143" s="24" t="s">
        <v>131</v>
      </c>
      <c r="B143" s="35"/>
      <c r="C143" s="35"/>
      <c r="D143" s="25"/>
      <c r="E143" s="21">
        <v>4580</v>
      </c>
      <c r="F143" s="22">
        <v>3.8999999999999998E-3</v>
      </c>
      <c r="G143" s="23"/>
    </row>
    <row r="144" spans="1:7" x14ac:dyDescent="0.25">
      <c r="A144" s="17" t="s">
        <v>122</v>
      </c>
      <c r="B144" s="33"/>
      <c r="C144" s="33"/>
      <c r="D144" s="14"/>
      <c r="E144" s="15"/>
      <c r="F144" s="16"/>
      <c r="G144" s="16"/>
    </row>
    <row r="145" spans="1:7" x14ac:dyDescent="0.25">
      <c r="A145" s="17" t="s">
        <v>228</v>
      </c>
      <c r="B145" s="33"/>
      <c r="C145" s="33"/>
      <c r="D145" s="14"/>
      <c r="E145" s="15"/>
      <c r="F145" s="16"/>
      <c r="G145" s="16"/>
    </row>
    <row r="146" spans="1:7" x14ac:dyDescent="0.25">
      <c r="A146" s="13" t="s">
        <v>1843</v>
      </c>
      <c r="B146" s="33" t="s">
        <v>1844</v>
      </c>
      <c r="C146" s="33" t="s">
        <v>234</v>
      </c>
      <c r="D146" s="14">
        <v>17500000</v>
      </c>
      <c r="E146" s="15">
        <v>17431.259999999998</v>
      </c>
      <c r="F146" s="16">
        <v>1.49E-2</v>
      </c>
      <c r="G146" s="16">
        <v>7.7100000000000002E-2</v>
      </c>
    </row>
    <row r="147" spans="1:7" x14ac:dyDescent="0.25">
      <c r="A147" s="13" t="s">
        <v>768</v>
      </c>
      <c r="B147" s="33" t="s">
        <v>769</v>
      </c>
      <c r="C147" s="33" t="s">
        <v>234</v>
      </c>
      <c r="D147" s="14">
        <v>15000000</v>
      </c>
      <c r="E147" s="15">
        <v>14937.74</v>
      </c>
      <c r="F147" s="16">
        <v>1.2699999999999999E-2</v>
      </c>
      <c r="G147" s="16">
        <v>7.6350000000000001E-2</v>
      </c>
    </row>
    <row r="148" spans="1:7" x14ac:dyDescent="0.25">
      <c r="A148" s="13" t="s">
        <v>918</v>
      </c>
      <c r="B148" s="33" t="s">
        <v>919</v>
      </c>
      <c r="C148" s="33" t="s">
        <v>234</v>
      </c>
      <c r="D148" s="14">
        <v>10000000</v>
      </c>
      <c r="E148" s="15">
        <v>10016.799999999999</v>
      </c>
      <c r="F148" s="16">
        <v>8.5000000000000006E-3</v>
      </c>
      <c r="G148" s="16">
        <v>7.7200000000000005E-2</v>
      </c>
    </row>
    <row r="149" spans="1:7" x14ac:dyDescent="0.25">
      <c r="A149" s="13" t="s">
        <v>1845</v>
      </c>
      <c r="B149" s="33" t="s">
        <v>1846</v>
      </c>
      <c r="C149" s="33" t="s">
        <v>234</v>
      </c>
      <c r="D149" s="14">
        <v>10000000</v>
      </c>
      <c r="E149" s="15">
        <v>9991.86</v>
      </c>
      <c r="F149" s="16">
        <v>8.5000000000000006E-3</v>
      </c>
      <c r="G149" s="16">
        <v>7.5992000000000004E-2</v>
      </c>
    </row>
    <row r="150" spans="1:7" x14ac:dyDescent="0.25">
      <c r="A150" s="13" t="s">
        <v>1847</v>
      </c>
      <c r="B150" s="33" t="s">
        <v>1848</v>
      </c>
      <c r="C150" s="33" t="s">
        <v>234</v>
      </c>
      <c r="D150" s="14">
        <v>10000000</v>
      </c>
      <c r="E150" s="15">
        <v>9946.2999999999993</v>
      </c>
      <c r="F150" s="16">
        <v>8.5000000000000006E-3</v>
      </c>
      <c r="G150" s="16">
        <v>8.2974999999999993E-2</v>
      </c>
    </row>
    <row r="151" spans="1:7" x14ac:dyDescent="0.25">
      <c r="A151" s="13" t="s">
        <v>770</v>
      </c>
      <c r="B151" s="33" t="s">
        <v>771</v>
      </c>
      <c r="C151" s="33" t="s">
        <v>234</v>
      </c>
      <c r="D151" s="14">
        <v>10000000</v>
      </c>
      <c r="E151" s="15">
        <v>9788.24</v>
      </c>
      <c r="F151" s="16">
        <v>8.3999999999999995E-3</v>
      </c>
      <c r="G151" s="16">
        <v>7.8E-2</v>
      </c>
    </row>
    <row r="152" spans="1:7" x14ac:dyDescent="0.25">
      <c r="A152" s="13" t="s">
        <v>1849</v>
      </c>
      <c r="B152" s="33" t="s">
        <v>1850</v>
      </c>
      <c r="C152" s="33" t="s">
        <v>234</v>
      </c>
      <c r="D152" s="14">
        <v>7500000</v>
      </c>
      <c r="E152" s="15">
        <v>7500.74</v>
      </c>
      <c r="F152" s="16">
        <v>6.4000000000000003E-3</v>
      </c>
      <c r="G152" s="16">
        <v>7.6982999999999996E-2</v>
      </c>
    </row>
    <row r="153" spans="1:7" x14ac:dyDescent="0.25">
      <c r="A153" s="13" t="s">
        <v>772</v>
      </c>
      <c r="B153" s="33" t="s">
        <v>773</v>
      </c>
      <c r="C153" s="33" t="s">
        <v>245</v>
      </c>
      <c r="D153" s="14">
        <v>7500000</v>
      </c>
      <c r="E153" s="15">
        <v>7457.15</v>
      </c>
      <c r="F153" s="16">
        <v>6.4000000000000003E-3</v>
      </c>
      <c r="G153" s="16">
        <v>7.8E-2</v>
      </c>
    </row>
    <row r="154" spans="1:7" x14ac:dyDescent="0.25">
      <c r="A154" s="13" t="s">
        <v>1851</v>
      </c>
      <c r="B154" s="33" t="s">
        <v>1852</v>
      </c>
      <c r="C154" s="33" t="s">
        <v>234</v>
      </c>
      <c r="D154" s="14">
        <v>2500000</v>
      </c>
      <c r="E154" s="15">
        <v>2525.92</v>
      </c>
      <c r="F154" s="16">
        <v>2.2000000000000001E-3</v>
      </c>
      <c r="G154" s="16">
        <v>7.9896999999999996E-2</v>
      </c>
    </row>
    <row r="155" spans="1:7" x14ac:dyDescent="0.25">
      <c r="A155" s="13" t="s">
        <v>1853</v>
      </c>
      <c r="B155" s="33" t="s">
        <v>1854</v>
      </c>
      <c r="C155" s="33" t="s">
        <v>342</v>
      </c>
      <c r="D155" s="14">
        <v>2500000</v>
      </c>
      <c r="E155" s="15">
        <v>2473.83</v>
      </c>
      <c r="F155" s="16">
        <v>2.0999999999999999E-3</v>
      </c>
      <c r="G155" s="16">
        <v>8.1250000000000003E-2</v>
      </c>
    </row>
    <row r="156" spans="1:7" x14ac:dyDescent="0.25">
      <c r="A156" s="13" t="s">
        <v>286</v>
      </c>
      <c r="B156" s="33" t="s">
        <v>287</v>
      </c>
      <c r="C156" s="33" t="s">
        <v>234</v>
      </c>
      <c r="D156" s="14">
        <v>2500000</v>
      </c>
      <c r="E156" s="15">
        <v>2465.23</v>
      </c>
      <c r="F156" s="16">
        <v>2.0999999999999999E-3</v>
      </c>
      <c r="G156" s="16">
        <v>7.5499999999999998E-2</v>
      </c>
    </row>
    <row r="157" spans="1:7" x14ac:dyDescent="0.25">
      <c r="A157" s="17" t="s">
        <v>124</v>
      </c>
      <c r="B157" s="34"/>
      <c r="C157" s="34"/>
      <c r="D157" s="20"/>
      <c r="E157" s="37">
        <f>SUM(E146:E156)</f>
        <v>94535.07</v>
      </c>
      <c r="F157" s="38">
        <f>SUM(F146:F156)</f>
        <v>8.0700000000000008E-2</v>
      </c>
      <c r="G157" s="23"/>
    </row>
    <row r="158" spans="1:7" x14ac:dyDescent="0.25">
      <c r="A158" s="13"/>
      <c r="B158" s="33"/>
      <c r="C158" s="33"/>
      <c r="D158" s="14"/>
      <c r="E158" s="15"/>
      <c r="F158" s="16"/>
      <c r="G158" s="16"/>
    </row>
    <row r="159" spans="1:7" x14ac:dyDescent="0.25">
      <c r="A159" s="17" t="s">
        <v>464</v>
      </c>
      <c r="B159" s="33"/>
      <c r="C159" s="33"/>
      <c r="D159" s="14"/>
      <c r="E159" s="15"/>
      <c r="F159" s="16"/>
      <c r="G159" s="16"/>
    </row>
    <row r="160" spans="1:7" x14ac:dyDescent="0.25">
      <c r="A160" s="13" t="s">
        <v>465</v>
      </c>
      <c r="B160" s="33" t="s">
        <v>466</v>
      </c>
      <c r="C160" s="33" t="s">
        <v>128</v>
      </c>
      <c r="D160" s="14">
        <v>20000000</v>
      </c>
      <c r="E160" s="15">
        <v>20059.66</v>
      </c>
      <c r="F160" s="16">
        <v>1.7100000000000001E-2</v>
      </c>
      <c r="G160" s="16">
        <v>7.1452712099999996E-2</v>
      </c>
    </row>
    <row r="161" spans="1:7" x14ac:dyDescent="0.25">
      <c r="A161" s="13" t="s">
        <v>671</v>
      </c>
      <c r="B161" s="33" t="s">
        <v>672</v>
      </c>
      <c r="C161" s="33" t="s">
        <v>128</v>
      </c>
      <c r="D161" s="14">
        <v>5000000</v>
      </c>
      <c r="E161" s="15">
        <v>5053.1000000000004</v>
      </c>
      <c r="F161" s="16">
        <v>4.3E-3</v>
      </c>
      <c r="G161" s="16">
        <v>7.0981788806000007E-2</v>
      </c>
    </row>
    <row r="162" spans="1:7" x14ac:dyDescent="0.25">
      <c r="A162" s="13" t="s">
        <v>1855</v>
      </c>
      <c r="B162" s="33" t="s">
        <v>1856</v>
      </c>
      <c r="C162" s="33" t="s">
        <v>128</v>
      </c>
      <c r="D162" s="14">
        <v>500000</v>
      </c>
      <c r="E162" s="15">
        <v>486.92</v>
      </c>
      <c r="F162" s="16">
        <v>4.0000000000000002E-4</v>
      </c>
      <c r="G162" s="16">
        <v>7.0718944780000001E-2</v>
      </c>
    </row>
    <row r="163" spans="1:7" x14ac:dyDescent="0.25">
      <c r="A163" s="17" t="s">
        <v>124</v>
      </c>
      <c r="B163" s="34"/>
      <c r="C163" s="34"/>
      <c r="D163" s="20"/>
      <c r="E163" s="37">
        <v>25599.68</v>
      </c>
      <c r="F163" s="38">
        <v>2.18E-2</v>
      </c>
      <c r="G163" s="23"/>
    </row>
    <row r="164" spans="1:7" x14ac:dyDescent="0.25">
      <c r="A164" s="13"/>
      <c r="B164" s="33"/>
      <c r="C164" s="33"/>
      <c r="D164" s="14"/>
      <c r="E164" s="15"/>
      <c r="F164" s="16"/>
      <c r="G164" s="16"/>
    </row>
    <row r="165" spans="1:7" x14ac:dyDescent="0.25">
      <c r="A165" s="17" t="s">
        <v>129</v>
      </c>
      <c r="B165" s="33"/>
      <c r="C165" s="33"/>
      <c r="D165" s="14"/>
      <c r="E165" s="15"/>
      <c r="F165" s="16"/>
      <c r="G165" s="16"/>
    </row>
    <row r="166" spans="1:7" x14ac:dyDescent="0.25">
      <c r="A166" s="17" t="s">
        <v>124</v>
      </c>
      <c r="B166" s="33"/>
      <c r="C166" s="33"/>
      <c r="D166" s="14"/>
      <c r="E166" s="39" t="s">
        <v>121</v>
      </c>
      <c r="F166" s="40" t="s">
        <v>121</v>
      </c>
      <c r="G166" s="16"/>
    </row>
    <row r="167" spans="1:7" x14ac:dyDescent="0.25">
      <c r="A167" s="13"/>
      <c r="B167" s="33"/>
      <c r="C167" s="33"/>
      <c r="D167" s="14"/>
      <c r="E167" s="15"/>
      <c r="F167" s="16"/>
      <c r="G167" s="16"/>
    </row>
    <row r="168" spans="1:7" x14ac:dyDescent="0.25">
      <c r="A168" s="17" t="s">
        <v>130</v>
      </c>
      <c r="B168" s="33"/>
      <c r="C168" s="33"/>
      <c r="D168" s="14"/>
      <c r="E168" s="15"/>
      <c r="F168" s="16"/>
      <c r="G168" s="16"/>
    </row>
    <row r="169" spans="1:7" x14ac:dyDescent="0.25">
      <c r="A169" s="17" t="s">
        <v>124</v>
      </c>
      <c r="B169" s="33"/>
      <c r="C169" s="33"/>
      <c r="D169" s="14"/>
      <c r="E169" s="39" t="s">
        <v>121</v>
      </c>
      <c r="F169" s="40" t="s">
        <v>121</v>
      </c>
      <c r="G169" s="16"/>
    </row>
    <row r="170" spans="1:7" x14ac:dyDescent="0.25">
      <c r="A170" s="13"/>
      <c r="B170" s="33"/>
      <c r="C170" s="33"/>
      <c r="D170" s="14"/>
      <c r="E170" s="15"/>
      <c r="F170" s="16"/>
      <c r="G170" s="16"/>
    </row>
    <row r="171" spans="1:7" x14ac:dyDescent="0.25">
      <c r="A171" s="24" t="s">
        <v>131</v>
      </c>
      <c r="B171" s="35"/>
      <c r="C171" s="35"/>
      <c r="D171" s="25"/>
      <c r="E171" s="21">
        <f>+E157+E163</f>
        <v>120134.75</v>
      </c>
      <c r="F171" s="22">
        <f>+F157+F163</f>
        <v>0.10250000000000001</v>
      </c>
      <c r="G171" s="23"/>
    </row>
    <row r="172" spans="1:7" x14ac:dyDescent="0.25">
      <c r="A172" s="13"/>
      <c r="B172" s="33"/>
      <c r="C172" s="33"/>
      <c r="D172" s="14"/>
      <c r="E172" s="15"/>
      <c r="F172" s="16"/>
      <c r="G172" s="16"/>
    </row>
    <row r="173" spans="1:7" x14ac:dyDescent="0.25">
      <c r="A173" s="13"/>
      <c r="B173" s="33"/>
      <c r="C173" s="33"/>
      <c r="D173" s="14"/>
      <c r="E173" s="15"/>
      <c r="F173" s="16"/>
      <c r="G173" s="16"/>
    </row>
    <row r="174" spans="1:7" x14ac:dyDescent="0.25">
      <c r="A174" s="17" t="s">
        <v>179</v>
      </c>
      <c r="B174" s="33"/>
      <c r="C174" s="33"/>
      <c r="D174" s="14"/>
      <c r="E174" s="15"/>
      <c r="F174" s="16"/>
      <c r="G174" s="16"/>
    </row>
    <row r="175" spans="1:7" x14ac:dyDescent="0.25">
      <c r="A175" s="13" t="s">
        <v>180</v>
      </c>
      <c r="B175" s="33"/>
      <c r="C175" s="33"/>
      <c r="D175" s="14"/>
      <c r="E175" s="15">
        <v>96825.49</v>
      </c>
      <c r="F175" s="16">
        <v>8.2600000000000007E-2</v>
      </c>
      <c r="G175" s="16">
        <v>6.7234000000000002E-2</v>
      </c>
    </row>
    <row r="176" spans="1:7" x14ac:dyDescent="0.25">
      <c r="A176" s="17" t="s">
        <v>124</v>
      </c>
      <c r="B176" s="34"/>
      <c r="C176" s="34"/>
      <c r="D176" s="20"/>
      <c r="E176" s="37">
        <v>96825.49</v>
      </c>
      <c r="F176" s="38">
        <v>8.2600000000000007E-2</v>
      </c>
      <c r="G176" s="23"/>
    </row>
    <row r="177" spans="1:7" x14ac:dyDescent="0.25">
      <c r="A177" s="13"/>
      <c r="B177" s="33"/>
      <c r="C177" s="33"/>
      <c r="D177" s="14"/>
      <c r="E177" s="15"/>
      <c r="F177" s="16"/>
      <c r="G177" s="16"/>
    </row>
    <row r="178" spans="1:7" x14ac:dyDescent="0.25">
      <c r="A178" s="24" t="s">
        <v>131</v>
      </c>
      <c r="B178" s="35"/>
      <c r="C178" s="35"/>
      <c r="D178" s="25"/>
      <c r="E178" s="21">
        <v>96825.49</v>
      </c>
      <c r="F178" s="22">
        <v>8.2600000000000007E-2</v>
      </c>
      <c r="G178" s="23"/>
    </row>
    <row r="179" spans="1:7" x14ac:dyDescent="0.25">
      <c r="A179" s="13" t="s">
        <v>181</v>
      </c>
      <c r="B179" s="33"/>
      <c r="C179" s="33"/>
      <c r="D179" s="14"/>
      <c r="E179" s="15">
        <v>4352.6151732999997</v>
      </c>
      <c r="F179" s="16">
        <v>3.7130000000000002E-3</v>
      </c>
      <c r="G179" s="16"/>
    </row>
    <row r="180" spans="1:7" x14ac:dyDescent="0.25">
      <c r="A180" s="13" t="s">
        <v>182</v>
      </c>
      <c r="B180" s="33"/>
      <c r="C180" s="33"/>
      <c r="D180" s="14"/>
      <c r="E180" s="15">
        <v>853.30482670000004</v>
      </c>
      <c r="F180" s="16">
        <v>5.8699999999999996E-4</v>
      </c>
      <c r="G180" s="16">
        <v>6.7234000000000002E-2</v>
      </c>
    </row>
    <row r="181" spans="1:7" x14ac:dyDescent="0.25">
      <c r="A181" s="28" t="s">
        <v>183</v>
      </c>
      <c r="B181" s="36"/>
      <c r="C181" s="36"/>
      <c r="D181" s="29"/>
      <c r="E181" s="30">
        <v>1172055.03</v>
      </c>
      <c r="F181" s="31">
        <v>1</v>
      </c>
      <c r="G181" s="31"/>
    </row>
    <row r="183" spans="1:7" x14ac:dyDescent="0.25">
      <c r="A183" s="1" t="s">
        <v>1777</v>
      </c>
    </row>
    <row r="184" spans="1:7" x14ac:dyDescent="0.25">
      <c r="A184" s="1" t="s">
        <v>185</v>
      </c>
    </row>
    <row r="186" spans="1:7" x14ac:dyDescent="0.25">
      <c r="A186" s="1" t="s">
        <v>186</v>
      </c>
    </row>
    <row r="187" spans="1:7" x14ac:dyDescent="0.25">
      <c r="A187" s="53" t="s">
        <v>187</v>
      </c>
      <c r="B187" s="3" t="s">
        <v>121</v>
      </c>
    </row>
    <row r="188" spans="1:7" x14ac:dyDescent="0.25">
      <c r="A188" t="s">
        <v>188</v>
      </c>
    </row>
    <row r="189" spans="1:7" x14ac:dyDescent="0.25">
      <c r="A189" t="s">
        <v>189</v>
      </c>
      <c r="B189" t="s">
        <v>190</v>
      </c>
      <c r="C189" t="s">
        <v>190</v>
      </c>
    </row>
    <row r="190" spans="1:7" x14ac:dyDescent="0.25">
      <c r="B190" s="54">
        <v>45443</v>
      </c>
      <c r="C190" s="54">
        <v>45471</v>
      </c>
    </row>
    <row r="191" spans="1:7" x14ac:dyDescent="0.25">
      <c r="A191" t="s">
        <v>1857</v>
      </c>
      <c r="B191">
        <v>27.47</v>
      </c>
      <c r="C191">
        <v>28.29</v>
      </c>
      <c r="E191" s="2"/>
    </row>
    <row r="192" spans="1:7" x14ac:dyDescent="0.25">
      <c r="A192" t="s">
        <v>194</v>
      </c>
      <c r="B192">
        <v>52.78</v>
      </c>
      <c r="C192">
        <v>54.74</v>
      </c>
      <c r="E192" s="2"/>
    </row>
    <row r="193" spans="1:5" x14ac:dyDescent="0.25">
      <c r="A193" t="s">
        <v>674</v>
      </c>
      <c r="B193">
        <v>26.86</v>
      </c>
      <c r="C193">
        <v>27.71</v>
      </c>
      <c r="E193" s="2"/>
    </row>
    <row r="194" spans="1:5" x14ac:dyDescent="0.25">
      <c r="A194" t="s">
        <v>1858</v>
      </c>
      <c r="B194">
        <v>21</v>
      </c>
      <c r="C194">
        <v>21.56</v>
      </c>
      <c r="E194" s="2"/>
    </row>
    <row r="195" spans="1:5" x14ac:dyDescent="0.25">
      <c r="A195" t="s">
        <v>677</v>
      </c>
      <c r="B195">
        <v>47.03</v>
      </c>
      <c r="C195">
        <v>48.74</v>
      </c>
      <c r="E195" s="2"/>
    </row>
    <row r="196" spans="1:5" x14ac:dyDescent="0.25">
      <c r="A196" t="s">
        <v>679</v>
      </c>
      <c r="B196">
        <v>22.52</v>
      </c>
      <c r="C196">
        <v>23.19</v>
      </c>
      <c r="E196" s="2"/>
    </row>
    <row r="197" spans="1:5" x14ac:dyDescent="0.25">
      <c r="E197" s="2"/>
    </row>
    <row r="198" spans="1:5" x14ac:dyDescent="0.25">
      <c r="A198" t="s">
        <v>681</v>
      </c>
    </row>
    <row r="200" spans="1:5" x14ac:dyDescent="0.25">
      <c r="A200" s="56" t="s">
        <v>682</v>
      </c>
      <c r="B200" s="56" t="s">
        <v>683</v>
      </c>
      <c r="C200" s="56" t="s">
        <v>684</v>
      </c>
      <c r="D200" s="56" t="s">
        <v>685</v>
      </c>
    </row>
    <row r="201" spans="1:5" x14ac:dyDescent="0.25">
      <c r="A201" s="56" t="s">
        <v>1859</v>
      </c>
      <c r="B201" s="56"/>
      <c r="C201" s="56">
        <v>0.2</v>
      </c>
      <c r="D201" s="56">
        <v>0.2</v>
      </c>
    </row>
    <row r="202" spans="1:5" x14ac:dyDescent="0.25">
      <c r="A202" s="56" t="s">
        <v>1860</v>
      </c>
      <c r="B202" s="56"/>
      <c r="C202" s="56">
        <v>0.15</v>
      </c>
      <c r="D202" s="56">
        <v>0.15</v>
      </c>
    </row>
    <row r="203" spans="1:5" x14ac:dyDescent="0.25">
      <c r="A203" s="56" t="s">
        <v>1861</v>
      </c>
      <c r="B203" s="56"/>
      <c r="C203" s="56">
        <v>0.15</v>
      </c>
      <c r="D203" s="56">
        <v>0.15</v>
      </c>
    </row>
    <row r="204" spans="1:5" x14ac:dyDescent="0.25">
      <c r="A204" s="56" t="s">
        <v>1862</v>
      </c>
      <c r="B204" s="56"/>
      <c r="C204" s="56">
        <v>0.2</v>
      </c>
      <c r="D204" s="56">
        <v>0.2</v>
      </c>
    </row>
    <row r="206" spans="1:5" x14ac:dyDescent="0.25">
      <c r="A206" t="s">
        <v>206</v>
      </c>
      <c r="B206" s="3" t="s">
        <v>121</v>
      </c>
    </row>
    <row r="207" spans="1:5" ht="30" customHeight="1" x14ac:dyDescent="0.25">
      <c r="A207" s="53" t="s">
        <v>207</v>
      </c>
      <c r="B207" s="3" t="s">
        <v>121</v>
      </c>
    </row>
    <row r="208" spans="1:5" ht="30" customHeight="1" x14ac:dyDescent="0.25">
      <c r="A208" s="53" t="s">
        <v>208</v>
      </c>
      <c r="B208" s="3" t="s">
        <v>121</v>
      </c>
    </row>
    <row r="209" spans="1:4" x14ac:dyDescent="0.25">
      <c r="A209" t="s">
        <v>1266</v>
      </c>
      <c r="B209" s="78">
        <v>2.1405861044262302</v>
      </c>
    </row>
    <row r="210" spans="1:4" ht="45" customHeight="1" x14ac:dyDescent="0.25">
      <c r="A210" s="53" t="s">
        <v>210</v>
      </c>
      <c r="B210" s="3">
        <v>7626.7840775000004</v>
      </c>
    </row>
    <row r="211" spans="1:4" ht="30" customHeight="1" x14ac:dyDescent="0.25">
      <c r="A211" s="53" t="s">
        <v>211</v>
      </c>
      <c r="B211" s="3" t="s">
        <v>121</v>
      </c>
    </row>
    <row r="212" spans="1:4" ht="30" customHeight="1" x14ac:dyDescent="0.25">
      <c r="A212" s="53" t="s">
        <v>212</v>
      </c>
      <c r="B212" s="3" t="s">
        <v>121</v>
      </c>
    </row>
    <row r="213" spans="1:4" x14ac:dyDescent="0.25">
      <c r="A213" t="s">
        <v>213</v>
      </c>
      <c r="B213" s="3" t="s">
        <v>121</v>
      </c>
    </row>
    <row r="214" spans="1:4" x14ac:dyDescent="0.25">
      <c r="A214" t="s">
        <v>214</v>
      </c>
      <c r="B214" s="3" t="s">
        <v>121</v>
      </c>
    </row>
    <row r="216" spans="1:4" ht="69.95" customHeight="1" x14ac:dyDescent="0.25">
      <c r="A216" s="81" t="s">
        <v>224</v>
      </c>
      <c r="B216" s="81" t="s">
        <v>225</v>
      </c>
      <c r="C216" s="81" t="s">
        <v>5</v>
      </c>
      <c r="D216" s="81" t="s">
        <v>6</v>
      </c>
    </row>
    <row r="217" spans="1:4" ht="69.95" customHeight="1" x14ac:dyDescent="0.25">
      <c r="A217" s="81" t="s">
        <v>1863</v>
      </c>
      <c r="B217" s="81"/>
      <c r="C217" s="81" t="s">
        <v>53</v>
      </c>
      <c r="D217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53"/>
  <sheetViews>
    <sheetView showGridLines="0" workbookViewId="0">
      <pane ySplit="4" topLeftCell="A129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1864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1865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1270</v>
      </c>
      <c r="B8" s="33" t="s">
        <v>1271</v>
      </c>
      <c r="C8" s="33" t="s">
        <v>1195</v>
      </c>
      <c r="D8" s="14">
        <v>397188</v>
      </c>
      <c r="E8" s="15">
        <v>6687.85</v>
      </c>
      <c r="F8" s="16">
        <v>6.8599999999999994E-2</v>
      </c>
      <c r="G8" s="16"/>
    </row>
    <row r="9" spans="1:8" x14ac:dyDescent="0.25">
      <c r="A9" s="13" t="s">
        <v>1193</v>
      </c>
      <c r="B9" s="33" t="s">
        <v>1194</v>
      </c>
      <c r="C9" s="33" t="s">
        <v>1195</v>
      </c>
      <c r="D9" s="14">
        <v>555906</v>
      </c>
      <c r="E9" s="15">
        <v>6668.65</v>
      </c>
      <c r="F9" s="16">
        <v>6.8400000000000002E-2</v>
      </c>
      <c r="G9" s="16"/>
    </row>
    <row r="10" spans="1:8" x14ac:dyDescent="0.25">
      <c r="A10" s="13" t="s">
        <v>1196</v>
      </c>
      <c r="B10" s="33" t="s">
        <v>1197</v>
      </c>
      <c r="C10" s="33" t="s">
        <v>1198</v>
      </c>
      <c r="D10" s="14">
        <v>161624</v>
      </c>
      <c r="E10" s="15">
        <v>5060.12</v>
      </c>
      <c r="F10" s="16">
        <v>5.1900000000000002E-2</v>
      </c>
      <c r="G10" s="16"/>
    </row>
    <row r="11" spans="1:8" x14ac:dyDescent="0.25">
      <c r="A11" s="13" t="s">
        <v>1225</v>
      </c>
      <c r="B11" s="33" t="s">
        <v>1226</v>
      </c>
      <c r="C11" s="33" t="s">
        <v>1227</v>
      </c>
      <c r="D11" s="14">
        <v>110293</v>
      </c>
      <c r="E11" s="15">
        <v>3913.69</v>
      </c>
      <c r="F11" s="16">
        <v>4.0099999999999997E-2</v>
      </c>
      <c r="G11" s="16"/>
    </row>
    <row r="12" spans="1:8" x14ac:dyDescent="0.25">
      <c r="A12" s="13" t="s">
        <v>1464</v>
      </c>
      <c r="B12" s="33" t="s">
        <v>1465</v>
      </c>
      <c r="C12" s="33" t="s">
        <v>1348</v>
      </c>
      <c r="D12" s="14">
        <v>198029</v>
      </c>
      <c r="E12" s="15">
        <v>3102.62</v>
      </c>
      <c r="F12" s="16">
        <v>3.1800000000000002E-2</v>
      </c>
      <c r="G12" s="16"/>
    </row>
    <row r="13" spans="1:8" x14ac:dyDescent="0.25">
      <c r="A13" s="13" t="s">
        <v>1245</v>
      </c>
      <c r="B13" s="33" t="s">
        <v>1246</v>
      </c>
      <c r="C13" s="33" t="s">
        <v>1195</v>
      </c>
      <c r="D13" s="14">
        <v>232440</v>
      </c>
      <c r="E13" s="15">
        <v>2940.95</v>
      </c>
      <c r="F13" s="16">
        <v>3.0200000000000001E-2</v>
      </c>
      <c r="G13" s="16"/>
    </row>
    <row r="14" spans="1:8" x14ac:dyDescent="0.25">
      <c r="A14" s="13" t="s">
        <v>1208</v>
      </c>
      <c r="B14" s="33" t="s">
        <v>1209</v>
      </c>
      <c r="C14" s="33" t="s">
        <v>1210</v>
      </c>
      <c r="D14" s="14">
        <v>666588</v>
      </c>
      <c r="E14" s="15">
        <v>2832.33</v>
      </c>
      <c r="F14" s="16">
        <v>2.9100000000000001E-2</v>
      </c>
      <c r="G14" s="16"/>
    </row>
    <row r="15" spans="1:8" x14ac:dyDescent="0.25">
      <c r="A15" s="13" t="s">
        <v>1187</v>
      </c>
      <c r="B15" s="33" t="s">
        <v>1188</v>
      </c>
      <c r="C15" s="33" t="s">
        <v>1189</v>
      </c>
      <c r="D15" s="14">
        <v>189895</v>
      </c>
      <c r="E15" s="15">
        <v>2742.18</v>
      </c>
      <c r="F15" s="16">
        <v>2.81E-2</v>
      </c>
      <c r="G15" s="16"/>
    </row>
    <row r="16" spans="1:8" x14ac:dyDescent="0.25">
      <c r="A16" s="13" t="s">
        <v>1211</v>
      </c>
      <c r="B16" s="33" t="s">
        <v>1212</v>
      </c>
      <c r="C16" s="33" t="s">
        <v>1201</v>
      </c>
      <c r="D16" s="14">
        <v>20350</v>
      </c>
      <c r="E16" s="15">
        <v>2448.89</v>
      </c>
      <c r="F16" s="16">
        <v>2.5100000000000001E-2</v>
      </c>
      <c r="G16" s="16"/>
    </row>
    <row r="17" spans="1:7" x14ac:dyDescent="0.25">
      <c r="A17" s="13" t="s">
        <v>1382</v>
      </c>
      <c r="B17" s="33" t="s">
        <v>1383</v>
      </c>
      <c r="C17" s="33" t="s">
        <v>1348</v>
      </c>
      <c r="D17" s="14">
        <v>59962</v>
      </c>
      <c r="E17" s="15">
        <v>2341.0100000000002</v>
      </c>
      <c r="F17" s="16">
        <v>2.4E-2</v>
      </c>
      <c r="G17" s="16"/>
    </row>
    <row r="18" spans="1:7" x14ac:dyDescent="0.25">
      <c r="A18" s="13" t="s">
        <v>1241</v>
      </c>
      <c r="B18" s="33" t="s">
        <v>1242</v>
      </c>
      <c r="C18" s="33" t="s">
        <v>1195</v>
      </c>
      <c r="D18" s="14">
        <v>268877</v>
      </c>
      <c r="E18" s="15">
        <v>2282.63</v>
      </c>
      <c r="F18" s="16">
        <v>2.3400000000000001E-2</v>
      </c>
      <c r="G18" s="16"/>
    </row>
    <row r="19" spans="1:7" x14ac:dyDescent="0.25">
      <c r="A19" s="13" t="s">
        <v>1239</v>
      </c>
      <c r="B19" s="33" t="s">
        <v>1781</v>
      </c>
      <c r="C19" s="33" t="s">
        <v>1201</v>
      </c>
      <c r="D19" s="14">
        <v>333728</v>
      </c>
      <c r="E19" s="15">
        <v>2221.29</v>
      </c>
      <c r="F19" s="16">
        <v>2.2800000000000001E-2</v>
      </c>
      <c r="G19" s="16"/>
    </row>
    <row r="20" spans="1:7" x14ac:dyDescent="0.25">
      <c r="A20" s="13" t="s">
        <v>1217</v>
      </c>
      <c r="B20" s="33" t="s">
        <v>1218</v>
      </c>
      <c r="C20" s="33" t="s">
        <v>1219</v>
      </c>
      <c r="D20" s="14">
        <v>560028</v>
      </c>
      <c r="E20" s="15">
        <v>2118.87</v>
      </c>
      <c r="F20" s="16">
        <v>2.1700000000000001E-2</v>
      </c>
      <c r="G20" s="16"/>
    </row>
    <row r="21" spans="1:7" x14ac:dyDescent="0.25">
      <c r="A21" s="13" t="s">
        <v>1316</v>
      </c>
      <c r="B21" s="33" t="s">
        <v>1317</v>
      </c>
      <c r="C21" s="33" t="s">
        <v>1292</v>
      </c>
      <c r="D21" s="14">
        <v>29091</v>
      </c>
      <c r="E21" s="15">
        <v>2069.98</v>
      </c>
      <c r="F21" s="16">
        <v>2.12E-2</v>
      </c>
      <c r="G21" s="16"/>
    </row>
    <row r="22" spans="1:7" x14ac:dyDescent="0.25">
      <c r="A22" s="13" t="s">
        <v>1472</v>
      </c>
      <c r="B22" s="33" t="s">
        <v>1473</v>
      </c>
      <c r="C22" s="33" t="s">
        <v>1201</v>
      </c>
      <c r="D22" s="14">
        <v>71218</v>
      </c>
      <c r="E22" s="15">
        <v>2041.57</v>
      </c>
      <c r="F22" s="16">
        <v>2.0899999999999998E-2</v>
      </c>
      <c r="G22" s="16"/>
    </row>
    <row r="23" spans="1:7" x14ac:dyDescent="0.25">
      <c r="A23" s="13" t="s">
        <v>1357</v>
      </c>
      <c r="B23" s="33" t="s">
        <v>1358</v>
      </c>
      <c r="C23" s="33" t="s">
        <v>1192</v>
      </c>
      <c r="D23" s="14">
        <v>122406</v>
      </c>
      <c r="E23" s="15">
        <v>1812.59</v>
      </c>
      <c r="F23" s="16">
        <v>1.8599999999999998E-2</v>
      </c>
      <c r="G23" s="16"/>
    </row>
    <row r="24" spans="1:7" x14ac:dyDescent="0.25">
      <c r="A24" s="13" t="s">
        <v>1190</v>
      </c>
      <c r="B24" s="33" t="s">
        <v>1191</v>
      </c>
      <c r="C24" s="33" t="s">
        <v>1192</v>
      </c>
      <c r="D24" s="14">
        <v>97255</v>
      </c>
      <c r="E24" s="15">
        <v>1479.1</v>
      </c>
      <c r="F24" s="16">
        <v>1.52E-2</v>
      </c>
      <c r="G24" s="16"/>
    </row>
    <row r="25" spans="1:7" x14ac:dyDescent="0.25">
      <c r="A25" s="13" t="s">
        <v>1325</v>
      </c>
      <c r="B25" s="33" t="s">
        <v>1326</v>
      </c>
      <c r="C25" s="33" t="s">
        <v>1195</v>
      </c>
      <c r="D25" s="14">
        <v>65932</v>
      </c>
      <c r="E25" s="15">
        <v>1188.42</v>
      </c>
      <c r="F25" s="16">
        <v>1.2200000000000001E-2</v>
      </c>
      <c r="G25" s="16"/>
    </row>
    <row r="26" spans="1:7" x14ac:dyDescent="0.25">
      <c r="A26" s="13" t="s">
        <v>1205</v>
      </c>
      <c r="B26" s="33" t="s">
        <v>1206</v>
      </c>
      <c r="C26" s="33" t="s">
        <v>1207</v>
      </c>
      <c r="D26" s="14">
        <v>9331</v>
      </c>
      <c r="E26" s="15">
        <v>1088.73</v>
      </c>
      <c r="F26" s="16">
        <v>1.12E-2</v>
      </c>
      <c r="G26" s="16"/>
    </row>
    <row r="27" spans="1:7" x14ac:dyDescent="0.25">
      <c r="A27" s="13" t="s">
        <v>1433</v>
      </c>
      <c r="B27" s="33" t="s">
        <v>1434</v>
      </c>
      <c r="C27" s="33" t="s">
        <v>1292</v>
      </c>
      <c r="D27" s="14">
        <v>65993</v>
      </c>
      <c r="E27" s="15">
        <v>1048.07</v>
      </c>
      <c r="F27" s="16">
        <v>1.0800000000000001E-2</v>
      </c>
      <c r="G27" s="16"/>
    </row>
    <row r="28" spans="1:7" x14ac:dyDescent="0.25">
      <c r="A28" s="13" t="s">
        <v>1503</v>
      </c>
      <c r="B28" s="33" t="s">
        <v>1504</v>
      </c>
      <c r="C28" s="33" t="s">
        <v>1320</v>
      </c>
      <c r="D28" s="14">
        <v>146704</v>
      </c>
      <c r="E28" s="15">
        <v>1017.47</v>
      </c>
      <c r="F28" s="16">
        <v>1.04E-2</v>
      </c>
      <c r="G28" s="16"/>
    </row>
    <row r="29" spans="1:7" x14ac:dyDescent="0.25">
      <c r="A29" s="13" t="s">
        <v>1866</v>
      </c>
      <c r="B29" s="33" t="s">
        <v>1867</v>
      </c>
      <c r="C29" s="33" t="s">
        <v>1868</v>
      </c>
      <c r="D29" s="14">
        <v>70894</v>
      </c>
      <c r="E29" s="15">
        <v>960.26</v>
      </c>
      <c r="F29" s="16">
        <v>9.7999999999999997E-3</v>
      </c>
      <c r="G29" s="16"/>
    </row>
    <row r="30" spans="1:7" x14ac:dyDescent="0.25">
      <c r="A30" s="13" t="s">
        <v>1371</v>
      </c>
      <c r="B30" s="33" t="s">
        <v>1372</v>
      </c>
      <c r="C30" s="33" t="s">
        <v>1210</v>
      </c>
      <c r="D30" s="14">
        <v>37547</v>
      </c>
      <c r="E30" s="15">
        <v>928.56</v>
      </c>
      <c r="F30" s="16">
        <v>9.4999999999999998E-3</v>
      </c>
      <c r="G30" s="16"/>
    </row>
    <row r="31" spans="1:7" x14ac:dyDescent="0.25">
      <c r="A31" s="13" t="s">
        <v>1497</v>
      </c>
      <c r="B31" s="33" t="s">
        <v>1498</v>
      </c>
      <c r="C31" s="33" t="s">
        <v>1292</v>
      </c>
      <c r="D31" s="14">
        <v>64190</v>
      </c>
      <c r="E31" s="15">
        <v>913.74</v>
      </c>
      <c r="F31" s="16">
        <v>9.4000000000000004E-3</v>
      </c>
      <c r="G31" s="16"/>
    </row>
    <row r="32" spans="1:7" x14ac:dyDescent="0.25">
      <c r="A32" s="13" t="s">
        <v>1427</v>
      </c>
      <c r="B32" s="33" t="s">
        <v>1428</v>
      </c>
      <c r="C32" s="33" t="s">
        <v>1219</v>
      </c>
      <c r="D32" s="14">
        <v>275583</v>
      </c>
      <c r="E32" s="15">
        <v>912.04</v>
      </c>
      <c r="F32" s="16">
        <v>9.4000000000000004E-3</v>
      </c>
      <c r="G32" s="16"/>
    </row>
    <row r="33" spans="1:7" x14ac:dyDescent="0.25">
      <c r="A33" s="13" t="s">
        <v>1786</v>
      </c>
      <c r="B33" s="33" t="s">
        <v>1787</v>
      </c>
      <c r="C33" s="33" t="s">
        <v>1392</v>
      </c>
      <c r="D33" s="14">
        <v>434591</v>
      </c>
      <c r="E33" s="15">
        <v>871.62</v>
      </c>
      <c r="F33" s="16">
        <v>8.8999999999999999E-3</v>
      </c>
      <c r="G33" s="16"/>
    </row>
    <row r="34" spans="1:7" x14ac:dyDescent="0.25">
      <c r="A34" s="13" t="s">
        <v>1323</v>
      </c>
      <c r="B34" s="33" t="s">
        <v>1324</v>
      </c>
      <c r="C34" s="33" t="s">
        <v>1238</v>
      </c>
      <c r="D34" s="14">
        <v>7114</v>
      </c>
      <c r="E34" s="15">
        <v>851.64</v>
      </c>
      <c r="F34" s="16">
        <v>8.6999999999999994E-3</v>
      </c>
      <c r="G34" s="16"/>
    </row>
    <row r="35" spans="1:7" x14ac:dyDescent="0.25">
      <c r="A35" s="13" t="s">
        <v>1368</v>
      </c>
      <c r="B35" s="33" t="s">
        <v>1369</v>
      </c>
      <c r="C35" s="33" t="s">
        <v>1370</v>
      </c>
      <c r="D35" s="14">
        <v>340372</v>
      </c>
      <c r="E35" s="15">
        <v>823.33</v>
      </c>
      <c r="F35" s="16">
        <v>8.3999999999999995E-3</v>
      </c>
      <c r="G35" s="16"/>
    </row>
    <row r="36" spans="1:7" x14ac:dyDescent="0.25">
      <c r="A36" s="13" t="s">
        <v>1390</v>
      </c>
      <c r="B36" s="33" t="s">
        <v>1391</v>
      </c>
      <c r="C36" s="33" t="s">
        <v>1392</v>
      </c>
      <c r="D36" s="14">
        <v>14581</v>
      </c>
      <c r="E36" s="15">
        <v>799.02</v>
      </c>
      <c r="F36" s="16">
        <v>8.2000000000000007E-3</v>
      </c>
      <c r="G36" s="16"/>
    </row>
    <row r="37" spans="1:7" x14ac:dyDescent="0.25">
      <c r="A37" s="13" t="s">
        <v>1403</v>
      </c>
      <c r="B37" s="33" t="s">
        <v>1404</v>
      </c>
      <c r="C37" s="33" t="s">
        <v>1295</v>
      </c>
      <c r="D37" s="14">
        <v>457368</v>
      </c>
      <c r="E37" s="15">
        <v>795.87</v>
      </c>
      <c r="F37" s="16">
        <v>8.2000000000000007E-3</v>
      </c>
      <c r="G37" s="16"/>
    </row>
    <row r="38" spans="1:7" x14ac:dyDescent="0.25">
      <c r="A38" s="13" t="s">
        <v>1228</v>
      </c>
      <c r="B38" s="33" t="s">
        <v>1229</v>
      </c>
      <c r="C38" s="33" t="s">
        <v>1230</v>
      </c>
      <c r="D38" s="14">
        <v>26965</v>
      </c>
      <c r="E38" s="15">
        <v>766.66</v>
      </c>
      <c r="F38" s="16">
        <v>7.9000000000000008E-3</v>
      </c>
      <c r="G38" s="16"/>
    </row>
    <row r="39" spans="1:7" x14ac:dyDescent="0.25">
      <c r="A39" s="13" t="s">
        <v>1339</v>
      </c>
      <c r="B39" s="33" t="s">
        <v>1340</v>
      </c>
      <c r="C39" s="33" t="s">
        <v>1224</v>
      </c>
      <c r="D39" s="14">
        <v>250000</v>
      </c>
      <c r="E39" s="15">
        <v>752.13</v>
      </c>
      <c r="F39" s="16">
        <v>7.7000000000000002E-3</v>
      </c>
      <c r="G39" s="16"/>
    </row>
    <row r="40" spans="1:7" x14ac:dyDescent="0.25">
      <c r="A40" s="13" t="s">
        <v>1263</v>
      </c>
      <c r="B40" s="33" t="s">
        <v>1264</v>
      </c>
      <c r="C40" s="33" t="s">
        <v>1192</v>
      </c>
      <c r="D40" s="14">
        <v>26872</v>
      </c>
      <c r="E40" s="15">
        <v>750.08</v>
      </c>
      <c r="F40" s="16">
        <v>7.7000000000000002E-3</v>
      </c>
      <c r="G40" s="16"/>
    </row>
    <row r="41" spans="1:7" x14ac:dyDescent="0.25">
      <c r="A41" s="13" t="s">
        <v>1284</v>
      </c>
      <c r="B41" s="33" t="s">
        <v>1285</v>
      </c>
      <c r="C41" s="33" t="s">
        <v>1286</v>
      </c>
      <c r="D41" s="14">
        <v>157627</v>
      </c>
      <c r="E41" s="15">
        <v>745.81</v>
      </c>
      <c r="F41" s="16">
        <v>7.6E-3</v>
      </c>
      <c r="G41" s="16"/>
    </row>
    <row r="42" spans="1:7" x14ac:dyDescent="0.25">
      <c r="A42" s="13" t="s">
        <v>1805</v>
      </c>
      <c r="B42" s="33" t="s">
        <v>1806</v>
      </c>
      <c r="C42" s="33" t="s">
        <v>1348</v>
      </c>
      <c r="D42" s="14">
        <v>45186</v>
      </c>
      <c r="E42" s="15">
        <v>738.68</v>
      </c>
      <c r="F42" s="16">
        <v>7.6E-3</v>
      </c>
      <c r="G42" s="16"/>
    </row>
    <row r="43" spans="1:7" x14ac:dyDescent="0.25">
      <c r="A43" s="13" t="s">
        <v>1554</v>
      </c>
      <c r="B43" s="33" t="s">
        <v>1555</v>
      </c>
      <c r="C43" s="33" t="s">
        <v>1348</v>
      </c>
      <c r="D43" s="14">
        <v>50041</v>
      </c>
      <c r="E43" s="15">
        <v>730.4</v>
      </c>
      <c r="F43" s="16">
        <v>7.4999999999999997E-3</v>
      </c>
      <c r="G43" s="16"/>
    </row>
    <row r="44" spans="1:7" x14ac:dyDescent="0.25">
      <c r="A44" s="13" t="s">
        <v>1813</v>
      </c>
      <c r="B44" s="33" t="s">
        <v>1814</v>
      </c>
      <c r="C44" s="33" t="s">
        <v>1292</v>
      </c>
      <c r="D44" s="14">
        <v>15555</v>
      </c>
      <c r="E44" s="15">
        <v>729.83</v>
      </c>
      <c r="F44" s="16">
        <v>7.4999999999999997E-3</v>
      </c>
      <c r="G44" s="16"/>
    </row>
    <row r="45" spans="1:7" x14ac:dyDescent="0.25">
      <c r="A45" s="13" t="s">
        <v>1796</v>
      </c>
      <c r="B45" s="33" t="s">
        <v>1797</v>
      </c>
      <c r="C45" s="33" t="s">
        <v>1392</v>
      </c>
      <c r="D45" s="14">
        <v>15467</v>
      </c>
      <c r="E45" s="15">
        <v>729.54</v>
      </c>
      <c r="F45" s="16">
        <v>7.4999999999999997E-3</v>
      </c>
      <c r="G45" s="16"/>
    </row>
    <row r="46" spans="1:7" x14ac:dyDescent="0.25">
      <c r="A46" s="13" t="s">
        <v>1550</v>
      </c>
      <c r="B46" s="33" t="s">
        <v>1551</v>
      </c>
      <c r="C46" s="33" t="s">
        <v>1492</v>
      </c>
      <c r="D46" s="14">
        <v>18832</v>
      </c>
      <c r="E46" s="15">
        <v>715.38</v>
      </c>
      <c r="F46" s="16">
        <v>7.3000000000000001E-3</v>
      </c>
      <c r="G46" s="16"/>
    </row>
    <row r="47" spans="1:7" x14ac:dyDescent="0.25">
      <c r="A47" s="13" t="s">
        <v>1215</v>
      </c>
      <c r="B47" s="33" t="s">
        <v>1216</v>
      </c>
      <c r="C47" s="33" t="s">
        <v>1204</v>
      </c>
      <c r="D47" s="14">
        <v>27846</v>
      </c>
      <c r="E47" s="15">
        <v>710.53</v>
      </c>
      <c r="F47" s="16">
        <v>7.3000000000000001E-3</v>
      </c>
      <c r="G47" s="16"/>
    </row>
    <row r="48" spans="1:7" x14ac:dyDescent="0.25">
      <c r="A48" s="13" t="s">
        <v>1349</v>
      </c>
      <c r="B48" s="33" t="s">
        <v>1350</v>
      </c>
      <c r="C48" s="33" t="s">
        <v>1281</v>
      </c>
      <c r="D48" s="14">
        <v>231232</v>
      </c>
      <c r="E48" s="15">
        <v>707.34</v>
      </c>
      <c r="F48" s="16">
        <v>7.3000000000000001E-3</v>
      </c>
      <c r="G48" s="16"/>
    </row>
    <row r="49" spans="1:7" x14ac:dyDescent="0.25">
      <c r="A49" s="13" t="s">
        <v>1364</v>
      </c>
      <c r="B49" s="33" t="s">
        <v>1365</v>
      </c>
      <c r="C49" s="33" t="s">
        <v>1198</v>
      </c>
      <c r="D49" s="14">
        <v>231166</v>
      </c>
      <c r="E49" s="15">
        <v>702.63</v>
      </c>
      <c r="F49" s="16">
        <v>7.1999999999999998E-3</v>
      </c>
      <c r="G49" s="16"/>
    </row>
    <row r="50" spans="1:7" x14ac:dyDescent="0.25">
      <c r="A50" s="13" t="s">
        <v>1522</v>
      </c>
      <c r="B50" s="33" t="s">
        <v>1523</v>
      </c>
      <c r="C50" s="33" t="s">
        <v>1238</v>
      </c>
      <c r="D50" s="14">
        <v>37952</v>
      </c>
      <c r="E50" s="15">
        <v>691.64</v>
      </c>
      <c r="F50" s="16">
        <v>7.1000000000000004E-3</v>
      </c>
      <c r="G50" s="16"/>
    </row>
    <row r="51" spans="1:7" x14ac:dyDescent="0.25">
      <c r="A51" s="13" t="s">
        <v>1199</v>
      </c>
      <c r="B51" s="33" t="s">
        <v>1200</v>
      </c>
      <c r="C51" s="33" t="s">
        <v>1201</v>
      </c>
      <c r="D51" s="14">
        <v>7185</v>
      </c>
      <c r="E51" s="15">
        <v>682.69</v>
      </c>
      <c r="F51" s="16">
        <v>7.0000000000000001E-3</v>
      </c>
      <c r="G51" s="16"/>
    </row>
    <row r="52" spans="1:7" x14ac:dyDescent="0.25">
      <c r="A52" s="13" t="s">
        <v>1869</v>
      </c>
      <c r="B52" s="33" t="s">
        <v>1870</v>
      </c>
      <c r="C52" s="33" t="s">
        <v>1255</v>
      </c>
      <c r="D52" s="14">
        <v>355965</v>
      </c>
      <c r="E52" s="15">
        <v>677.44</v>
      </c>
      <c r="F52" s="16">
        <v>6.8999999999999999E-3</v>
      </c>
      <c r="G52" s="16"/>
    </row>
    <row r="53" spans="1:7" x14ac:dyDescent="0.25">
      <c r="A53" s="13" t="s">
        <v>1552</v>
      </c>
      <c r="B53" s="33" t="s">
        <v>1553</v>
      </c>
      <c r="C53" s="33" t="s">
        <v>1381</v>
      </c>
      <c r="D53" s="14">
        <v>21233</v>
      </c>
      <c r="E53" s="15">
        <v>670.74</v>
      </c>
      <c r="F53" s="16">
        <v>6.8999999999999999E-3</v>
      </c>
      <c r="G53" s="16"/>
    </row>
    <row r="54" spans="1:7" x14ac:dyDescent="0.25">
      <c r="A54" s="13" t="s">
        <v>1373</v>
      </c>
      <c r="B54" s="33" t="s">
        <v>1374</v>
      </c>
      <c r="C54" s="33" t="s">
        <v>1195</v>
      </c>
      <c r="D54" s="14">
        <v>45751</v>
      </c>
      <c r="E54" s="15">
        <v>670.02</v>
      </c>
      <c r="F54" s="16">
        <v>6.8999999999999999E-3</v>
      </c>
      <c r="G54" s="16"/>
    </row>
    <row r="55" spans="1:7" x14ac:dyDescent="0.25">
      <c r="A55" s="13" t="s">
        <v>1399</v>
      </c>
      <c r="B55" s="33" t="s">
        <v>1400</v>
      </c>
      <c r="C55" s="33" t="s">
        <v>1249</v>
      </c>
      <c r="D55" s="14">
        <v>112199</v>
      </c>
      <c r="E55" s="15">
        <v>667.64</v>
      </c>
      <c r="F55" s="16">
        <v>6.7999999999999996E-3</v>
      </c>
      <c r="G55" s="16"/>
    </row>
    <row r="56" spans="1:7" x14ac:dyDescent="0.25">
      <c r="A56" s="13" t="s">
        <v>1871</v>
      </c>
      <c r="B56" s="33" t="s">
        <v>1872</v>
      </c>
      <c r="C56" s="33" t="s">
        <v>1255</v>
      </c>
      <c r="D56" s="14">
        <v>59871</v>
      </c>
      <c r="E56" s="15">
        <v>653.82000000000005</v>
      </c>
      <c r="F56" s="16">
        <v>6.7000000000000002E-3</v>
      </c>
      <c r="G56" s="16"/>
    </row>
    <row r="57" spans="1:7" x14ac:dyDescent="0.25">
      <c r="A57" s="13" t="s">
        <v>1558</v>
      </c>
      <c r="B57" s="33" t="s">
        <v>1559</v>
      </c>
      <c r="C57" s="33" t="s">
        <v>1348</v>
      </c>
      <c r="D57" s="14">
        <v>11810</v>
      </c>
      <c r="E57" s="15">
        <v>644.67999999999995</v>
      </c>
      <c r="F57" s="16">
        <v>6.6E-3</v>
      </c>
      <c r="G57" s="16"/>
    </row>
    <row r="58" spans="1:7" x14ac:dyDescent="0.25">
      <c r="A58" s="13" t="s">
        <v>1405</v>
      </c>
      <c r="B58" s="33" t="s">
        <v>1406</v>
      </c>
      <c r="C58" s="33" t="s">
        <v>1292</v>
      </c>
      <c r="D58" s="14">
        <v>21566</v>
      </c>
      <c r="E58" s="15">
        <v>627.89</v>
      </c>
      <c r="F58" s="16">
        <v>6.4000000000000003E-3</v>
      </c>
      <c r="G58" s="16"/>
    </row>
    <row r="59" spans="1:7" x14ac:dyDescent="0.25">
      <c r="A59" s="13" t="s">
        <v>1300</v>
      </c>
      <c r="B59" s="33" t="s">
        <v>1301</v>
      </c>
      <c r="C59" s="33" t="s">
        <v>1292</v>
      </c>
      <c r="D59" s="14">
        <v>128090</v>
      </c>
      <c r="E59" s="15">
        <v>621.36</v>
      </c>
      <c r="F59" s="16">
        <v>6.4000000000000003E-3</v>
      </c>
      <c r="G59" s="16"/>
    </row>
    <row r="60" spans="1:7" x14ac:dyDescent="0.25">
      <c r="A60" s="13" t="s">
        <v>1231</v>
      </c>
      <c r="B60" s="33" t="s">
        <v>1232</v>
      </c>
      <c r="C60" s="33" t="s">
        <v>1233</v>
      </c>
      <c r="D60" s="14">
        <v>15100</v>
      </c>
      <c r="E60" s="15">
        <v>598.99</v>
      </c>
      <c r="F60" s="16">
        <v>6.1000000000000004E-3</v>
      </c>
      <c r="G60" s="16"/>
    </row>
    <row r="61" spans="1:7" x14ac:dyDescent="0.25">
      <c r="A61" s="13" t="s">
        <v>1792</v>
      </c>
      <c r="B61" s="33" t="s">
        <v>1793</v>
      </c>
      <c r="C61" s="33" t="s">
        <v>1195</v>
      </c>
      <c r="D61" s="14">
        <v>107714</v>
      </c>
      <c r="E61" s="15">
        <v>587.58000000000004</v>
      </c>
      <c r="F61" s="16">
        <v>6.0000000000000001E-3</v>
      </c>
      <c r="G61" s="16"/>
    </row>
    <row r="62" spans="1:7" x14ac:dyDescent="0.25">
      <c r="A62" s="13" t="s">
        <v>1562</v>
      </c>
      <c r="B62" s="33" t="s">
        <v>1563</v>
      </c>
      <c r="C62" s="33" t="s">
        <v>1238</v>
      </c>
      <c r="D62" s="14">
        <v>20000</v>
      </c>
      <c r="E62" s="15">
        <v>583.41</v>
      </c>
      <c r="F62" s="16">
        <v>6.0000000000000001E-3</v>
      </c>
      <c r="G62" s="16"/>
    </row>
    <row r="63" spans="1:7" x14ac:dyDescent="0.25">
      <c r="A63" s="13" t="s">
        <v>1341</v>
      </c>
      <c r="B63" s="33" t="s">
        <v>1342</v>
      </c>
      <c r="C63" s="33" t="s">
        <v>1343</v>
      </c>
      <c r="D63" s="14">
        <v>233956</v>
      </c>
      <c r="E63" s="15">
        <v>575.65</v>
      </c>
      <c r="F63" s="16">
        <v>5.8999999999999999E-3</v>
      </c>
      <c r="G63" s="16"/>
    </row>
    <row r="64" spans="1:7" x14ac:dyDescent="0.25">
      <c r="A64" s="13" t="s">
        <v>1222</v>
      </c>
      <c r="B64" s="33" t="s">
        <v>1223</v>
      </c>
      <c r="C64" s="33" t="s">
        <v>1224</v>
      </c>
      <c r="D64" s="14">
        <v>7384</v>
      </c>
      <c r="E64" s="15">
        <v>568.9</v>
      </c>
      <c r="F64" s="16">
        <v>5.7999999999999996E-3</v>
      </c>
      <c r="G64" s="16"/>
    </row>
    <row r="65" spans="1:7" x14ac:dyDescent="0.25">
      <c r="A65" s="13" t="s">
        <v>1873</v>
      </c>
      <c r="B65" s="33" t="s">
        <v>1874</v>
      </c>
      <c r="C65" s="33" t="s">
        <v>1361</v>
      </c>
      <c r="D65" s="14">
        <v>23627</v>
      </c>
      <c r="E65" s="15">
        <v>564.04</v>
      </c>
      <c r="F65" s="16">
        <v>5.7999999999999996E-3</v>
      </c>
      <c r="G65" s="16"/>
    </row>
    <row r="66" spans="1:7" x14ac:dyDescent="0.25">
      <c r="A66" s="13" t="s">
        <v>1409</v>
      </c>
      <c r="B66" s="33" t="s">
        <v>1410</v>
      </c>
      <c r="C66" s="33" t="s">
        <v>1192</v>
      </c>
      <c r="D66" s="14">
        <v>11113</v>
      </c>
      <c r="E66" s="15">
        <v>554.69000000000005</v>
      </c>
      <c r="F66" s="16">
        <v>5.7000000000000002E-3</v>
      </c>
      <c r="G66" s="16"/>
    </row>
    <row r="67" spans="1:7" x14ac:dyDescent="0.25">
      <c r="A67" s="13" t="s">
        <v>1875</v>
      </c>
      <c r="B67" s="33" t="s">
        <v>1876</v>
      </c>
      <c r="C67" s="33" t="s">
        <v>1192</v>
      </c>
      <c r="D67" s="14">
        <v>25985</v>
      </c>
      <c r="E67" s="15">
        <v>553.27</v>
      </c>
      <c r="F67" s="16">
        <v>5.7000000000000002E-3</v>
      </c>
      <c r="G67" s="16"/>
    </row>
    <row r="68" spans="1:7" x14ac:dyDescent="0.25">
      <c r="A68" s="13" t="s">
        <v>1308</v>
      </c>
      <c r="B68" s="33" t="s">
        <v>1309</v>
      </c>
      <c r="C68" s="33" t="s">
        <v>1219</v>
      </c>
      <c r="D68" s="14">
        <v>123695</v>
      </c>
      <c r="E68" s="15">
        <v>545</v>
      </c>
      <c r="F68" s="16">
        <v>5.5999999999999999E-3</v>
      </c>
      <c r="G68" s="16"/>
    </row>
    <row r="69" spans="1:7" x14ac:dyDescent="0.25">
      <c r="A69" s="13" t="s">
        <v>1329</v>
      </c>
      <c r="B69" s="33" t="s">
        <v>1330</v>
      </c>
      <c r="C69" s="33" t="s">
        <v>1201</v>
      </c>
      <c r="D69" s="14">
        <v>9518</v>
      </c>
      <c r="E69" s="15">
        <v>531.07000000000005</v>
      </c>
      <c r="F69" s="16">
        <v>5.4000000000000003E-3</v>
      </c>
      <c r="G69" s="16"/>
    </row>
    <row r="70" spans="1:7" x14ac:dyDescent="0.25">
      <c r="A70" s="13" t="s">
        <v>1819</v>
      </c>
      <c r="B70" s="33" t="s">
        <v>1820</v>
      </c>
      <c r="C70" s="33" t="s">
        <v>1255</v>
      </c>
      <c r="D70" s="14">
        <v>9090</v>
      </c>
      <c r="E70" s="15">
        <v>503.73</v>
      </c>
      <c r="F70" s="16">
        <v>5.1999999999999998E-3</v>
      </c>
      <c r="G70" s="16"/>
    </row>
    <row r="71" spans="1:7" x14ac:dyDescent="0.25">
      <c r="A71" s="13" t="s">
        <v>1213</v>
      </c>
      <c r="B71" s="33" t="s">
        <v>1214</v>
      </c>
      <c r="C71" s="33" t="s">
        <v>1192</v>
      </c>
      <c r="D71" s="14">
        <v>7778</v>
      </c>
      <c r="E71" s="15">
        <v>497.97</v>
      </c>
      <c r="F71" s="16">
        <v>5.1000000000000004E-3</v>
      </c>
      <c r="G71" s="16"/>
    </row>
    <row r="72" spans="1:7" x14ac:dyDescent="0.25">
      <c r="A72" s="13" t="s">
        <v>1336</v>
      </c>
      <c r="B72" s="33" t="s">
        <v>1337</v>
      </c>
      <c r="C72" s="33" t="s">
        <v>1338</v>
      </c>
      <c r="D72" s="14">
        <v>50236</v>
      </c>
      <c r="E72" s="15">
        <v>496.96</v>
      </c>
      <c r="F72" s="16">
        <v>5.1000000000000004E-3</v>
      </c>
      <c r="G72" s="16"/>
    </row>
    <row r="73" spans="1:7" x14ac:dyDescent="0.25">
      <c r="A73" s="13" t="s">
        <v>1431</v>
      </c>
      <c r="B73" s="33" t="s">
        <v>1432</v>
      </c>
      <c r="C73" s="33" t="s">
        <v>1361</v>
      </c>
      <c r="D73" s="14">
        <v>12415</v>
      </c>
      <c r="E73" s="15">
        <v>495.77</v>
      </c>
      <c r="F73" s="16">
        <v>5.1000000000000004E-3</v>
      </c>
      <c r="G73" s="16"/>
    </row>
    <row r="74" spans="1:7" x14ac:dyDescent="0.25">
      <c r="A74" s="13" t="s">
        <v>1877</v>
      </c>
      <c r="B74" s="33" t="s">
        <v>1878</v>
      </c>
      <c r="C74" s="33" t="s">
        <v>1189</v>
      </c>
      <c r="D74" s="14">
        <v>43862</v>
      </c>
      <c r="E74" s="15">
        <v>489.87</v>
      </c>
      <c r="F74" s="16">
        <v>5.0000000000000001E-3</v>
      </c>
      <c r="G74" s="16"/>
    </row>
    <row r="75" spans="1:7" x14ac:dyDescent="0.25">
      <c r="A75" s="13" t="s">
        <v>1259</v>
      </c>
      <c r="B75" s="33" t="s">
        <v>1260</v>
      </c>
      <c r="C75" s="33" t="s">
        <v>1192</v>
      </c>
      <c r="D75" s="14">
        <v>45605</v>
      </c>
      <c r="E75" s="15">
        <v>489.77</v>
      </c>
      <c r="F75" s="16">
        <v>5.0000000000000001E-3</v>
      </c>
      <c r="G75" s="16"/>
    </row>
    <row r="76" spans="1:7" x14ac:dyDescent="0.25">
      <c r="A76" s="13" t="s">
        <v>1478</v>
      </c>
      <c r="B76" s="33" t="s">
        <v>1479</v>
      </c>
      <c r="C76" s="33" t="s">
        <v>1192</v>
      </c>
      <c r="D76" s="14">
        <v>1711</v>
      </c>
      <c r="E76" s="15">
        <v>472.65</v>
      </c>
      <c r="F76" s="16">
        <v>4.7999999999999996E-3</v>
      </c>
      <c r="G76" s="16"/>
    </row>
    <row r="77" spans="1:7" x14ac:dyDescent="0.25">
      <c r="A77" s="13" t="s">
        <v>1784</v>
      </c>
      <c r="B77" s="33" t="s">
        <v>1785</v>
      </c>
      <c r="C77" s="33" t="s">
        <v>1338</v>
      </c>
      <c r="D77" s="14">
        <v>75177</v>
      </c>
      <c r="E77" s="15">
        <v>469.89</v>
      </c>
      <c r="F77" s="16">
        <v>4.7999999999999996E-3</v>
      </c>
      <c r="G77" s="16"/>
    </row>
    <row r="78" spans="1:7" x14ac:dyDescent="0.25">
      <c r="A78" s="13" t="s">
        <v>1202</v>
      </c>
      <c r="B78" s="33" t="s">
        <v>1203</v>
      </c>
      <c r="C78" s="33" t="s">
        <v>1204</v>
      </c>
      <c r="D78" s="14">
        <v>8547</v>
      </c>
      <c r="E78" s="15">
        <v>468</v>
      </c>
      <c r="F78" s="16">
        <v>4.7999999999999996E-3</v>
      </c>
      <c r="G78" s="16"/>
    </row>
    <row r="79" spans="1:7" x14ac:dyDescent="0.25">
      <c r="A79" s="13" t="s">
        <v>1256</v>
      </c>
      <c r="B79" s="33" t="s">
        <v>1257</v>
      </c>
      <c r="C79" s="33" t="s">
        <v>1258</v>
      </c>
      <c r="D79" s="14">
        <v>170000</v>
      </c>
      <c r="E79" s="15">
        <v>466.14</v>
      </c>
      <c r="F79" s="16">
        <v>4.7999999999999996E-3</v>
      </c>
      <c r="G79" s="16"/>
    </row>
    <row r="80" spans="1:7" x14ac:dyDescent="0.25">
      <c r="A80" s="13" t="s">
        <v>1362</v>
      </c>
      <c r="B80" s="33" t="s">
        <v>1363</v>
      </c>
      <c r="C80" s="33" t="s">
        <v>1192</v>
      </c>
      <c r="D80" s="14">
        <v>37695</v>
      </c>
      <c r="E80" s="15">
        <v>455.2</v>
      </c>
      <c r="F80" s="16">
        <v>4.7000000000000002E-3</v>
      </c>
      <c r="G80" s="16"/>
    </row>
    <row r="81" spans="1:7" x14ac:dyDescent="0.25">
      <c r="A81" s="13" t="s">
        <v>1548</v>
      </c>
      <c r="B81" s="33" t="s">
        <v>1549</v>
      </c>
      <c r="C81" s="33" t="s">
        <v>1201</v>
      </c>
      <c r="D81" s="14">
        <v>9446</v>
      </c>
      <c r="E81" s="15">
        <v>441.41</v>
      </c>
      <c r="F81" s="16">
        <v>4.4999999999999997E-3</v>
      </c>
      <c r="G81" s="16"/>
    </row>
    <row r="82" spans="1:7" x14ac:dyDescent="0.25">
      <c r="A82" s="13" t="s">
        <v>1236</v>
      </c>
      <c r="B82" s="33" t="s">
        <v>1237</v>
      </c>
      <c r="C82" s="33" t="s">
        <v>1238</v>
      </c>
      <c r="D82" s="14">
        <v>11681</v>
      </c>
      <c r="E82" s="15">
        <v>397.64</v>
      </c>
      <c r="F82" s="16">
        <v>4.1000000000000003E-3</v>
      </c>
      <c r="G82" s="16"/>
    </row>
    <row r="83" spans="1:7" x14ac:dyDescent="0.25">
      <c r="A83" s="13" t="s">
        <v>1312</v>
      </c>
      <c r="B83" s="33" t="s">
        <v>1313</v>
      </c>
      <c r="C83" s="33" t="s">
        <v>1195</v>
      </c>
      <c r="D83" s="14">
        <v>314942</v>
      </c>
      <c r="E83" s="15">
        <v>388.2</v>
      </c>
      <c r="F83" s="16">
        <v>4.0000000000000001E-3</v>
      </c>
      <c r="G83" s="16"/>
    </row>
    <row r="84" spans="1:7" x14ac:dyDescent="0.25">
      <c r="A84" s="13" t="s">
        <v>1220</v>
      </c>
      <c r="B84" s="33" t="s">
        <v>1221</v>
      </c>
      <c r="C84" s="33" t="s">
        <v>1192</v>
      </c>
      <c r="D84" s="14">
        <v>23822</v>
      </c>
      <c r="E84" s="15">
        <v>386.24</v>
      </c>
      <c r="F84" s="16">
        <v>4.0000000000000001E-3</v>
      </c>
      <c r="G84" s="16"/>
    </row>
    <row r="85" spans="1:7" x14ac:dyDescent="0.25">
      <c r="A85" s="13" t="s">
        <v>1293</v>
      </c>
      <c r="B85" s="33" t="s">
        <v>1294</v>
      </c>
      <c r="C85" s="33" t="s">
        <v>1295</v>
      </c>
      <c r="D85" s="14">
        <v>250000</v>
      </c>
      <c r="E85" s="15">
        <v>371.63</v>
      </c>
      <c r="F85" s="16">
        <v>3.8E-3</v>
      </c>
      <c r="G85" s="16"/>
    </row>
    <row r="86" spans="1:7" x14ac:dyDescent="0.25">
      <c r="A86" s="13" t="s">
        <v>1879</v>
      </c>
      <c r="B86" s="33" t="s">
        <v>1880</v>
      </c>
      <c r="C86" s="33" t="s">
        <v>1440</v>
      </c>
      <c r="D86" s="14">
        <v>62461</v>
      </c>
      <c r="E86" s="15">
        <v>347.41</v>
      </c>
      <c r="F86" s="16">
        <v>3.5999999999999999E-3</v>
      </c>
      <c r="G86" s="16"/>
    </row>
    <row r="87" spans="1:7" x14ac:dyDescent="0.25">
      <c r="A87" s="13" t="s">
        <v>1832</v>
      </c>
      <c r="B87" s="33" t="s">
        <v>1833</v>
      </c>
      <c r="C87" s="33" t="s">
        <v>1207</v>
      </c>
      <c r="D87" s="14">
        <v>12376</v>
      </c>
      <c r="E87" s="15">
        <v>25.99</v>
      </c>
      <c r="F87" s="16">
        <v>2.9999999999999997E-4</v>
      </c>
      <c r="G87" s="16"/>
    </row>
    <row r="88" spans="1:7" x14ac:dyDescent="0.25">
      <c r="A88" s="13" t="s">
        <v>1253</v>
      </c>
      <c r="B88" s="33" t="s">
        <v>1254</v>
      </c>
      <c r="C88" s="33" t="s">
        <v>1255</v>
      </c>
      <c r="D88" s="14">
        <v>35</v>
      </c>
      <c r="E88" s="15">
        <v>11.93</v>
      </c>
      <c r="F88" s="16">
        <v>1E-4</v>
      </c>
      <c r="G88" s="16"/>
    </row>
    <row r="89" spans="1:7" x14ac:dyDescent="0.25">
      <c r="A89" s="17" t="s">
        <v>124</v>
      </c>
      <c r="B89" s="34"/>
      <c r="C89" s="34"/>
      <c r="D89" s="20"/>
      <c r="E89" s="37">
        <v>93689.02</v>
      </c>
      <c r="F89" s="38">
        <v>0.96079999999999999</v>
      </c>
      <c r="G89" s="23"/>
    </row>
    <row r="90" spans="1:7" x14ac:dyDescent="0.25">
      <c r="A90" s="17" t="s">
        <v>1265</v>
      </c>
      <c r="B90" s="33"/>
      <c r="C90" s="33"/>
      <c r="D90" s="14"/>
      <c r="E90" s="15"/>
      <c r="F90" s="16"/>
      <c r="G90" s="16"/>
    </row>
    <row r="91" spans="1:7" x14ac:dyDescent="0.25">
      <c r="A91" s="17" t="s">
        <v>124</v>
      </c>
      <c r="B91" s="33"/>
      <c r="C91" s="33"/>
      <c r="D91" s="14"/>
      <c r="E91" s="39" t="s">
        <v>121</v>
      </c>
      <c r="F91" s="40" t="s">
        <v>121</v>
      </c>
      <c r="G91" s="16"/>
    </row>
    <row r="92" spans="1:7" x14ac:dyDescent="0.25">
      <c r="A92" s="24" t="s">
        <v>131</v>
      </c>
      <c r="B92" s="35"/>
      <c r="C92" s="35"/>
      <c r="D92" s="25"/>
      <c r="E92" s="30">
        <v>93689.02</v>
      </c>
      <c r="F92" s="31">
        <v>0.96079999999999999</v>
      </c>
      <c r="G92" s="23"/>
    </row>
    <row r="93" spans="1:7" x14ac:dyDescent="0.25">
      <c r="A93" s="13"/>
      <c r="B93" s="33"/>
      <c r="C93" s="33"/>
      <c r="D93" s="14"/>
      <c r="E93" s="15"/>
      <c r="F93" s="16"/>
      <c r="G93" s="16"/>
    </row>
    <row r="94" spans="1:7" x14ac:dyDescent="0.25">
      <c r="A94" s="17" t="s">
        <v>1566</v>
      </c>
      <c r="B94" s="33"/>
      <c r="C94" s="33"/>
      <c r="D94" s="14"/>
      <c r="E94" s="15"/>
      <c r="F94" s="16"/>
      <c r="G94" s="16"/>
    </row>
    <row r="95" spans="1:7" x14ac:dyDescent="0.25">
      <c r="A95" s="17" t="s">
        <v>1567</v>
      </c>
      <c r="B95" s="33"/>
      <c r="C95" s="33"/>
      <c r="D95" s="14"/>
      <c r="E95" s="15"/>
      <c r="F95" s="16"/>
      <c r="G95" s="16"/>
    </row>
    <row r="96" spans="1:7" x14ac:dyDescent="0.25">
      <c r="A96" s="13" t="s">
        <v>1838</v>
      </c>
      <c r="B96" s="33"/>
      <c r="C96" s="33" t="s">
        <v>1839</v>
      </c>
      <c r="D96" s="14">
        <v>4225</v>
      </c>
      <c r="E96" s="15">
        <v>1019.59</v>
      </c>
      <c r="F96" s="16">
        <v>1.0456999999999999E-2</v>
      </c>
      <c r="G96" s="16"/>
    </row>
    <row r="97" spans="1:7" x14ac:dyDescent="0.25">
      <c r="A97" s="13" t="s">
        <v>1881</v>
      </c>
      <c r="B97" s="33"/>
      <c r="C97" s="33" t="s">
        <v>1839</v>
      </c>
      <c r="D97" s="14">
        <v>1500</v>
      </c>
      <c r="E97" s="15">
        <v>787.95</v>
      </c>
      <c r="F97" s="16">
        <v>8.0820000000000006E-3</v>
      </c>
      <c r="G97" s="16"/>
    </row>
    <row r="98" spans="1:7" x14ac:dyDescent="0.25">
      <c r="A98" s="13" t="s">
        <v>1882</v>
      </c>
      <c r="B98" s="33"/>
      <c r="C98" s="33" t="s">
        <v>1255</v>
      </c>
      <c r="D98" s="14">
        <v>2000</v>
      </c>
      <c r="E98" s="15">
        <v>668.38</v>
      </c>
      <c r="F98" s="16">
        <v>6.855E-3</v>
      </c>
      <c r="G98" s="16"/>
    </row>
    <row r="99" spans="1:7" x14ac:dyDescent="0.25">
      <c r="A99" s="13" t="s">
        <v>1576</v>
      </c>
      <c r="B99" s="33"/>
      <c r="C99" s="33" t="s">
        <v>1348</v>
      </c>
      <c r="D99" s="14">
        <v>4500</v>
      </c>
      <c r="E99" s="15">
        <v>242.9</v>
      </c>
      <c r="F99" s="16">
        <v>2.4910000000000002E-3</v>
      </c>
      <c r="G99" s="16"/>
    </row>
    <row r="100" spans="1:7" x14ac:dyDescent="0.25">
      <c r="A100" s="17" t="s">
        <v>124</v>
      </c>
      <c r="B100" s="34"/>
      <c r="C100" s="34"/>
      <c r="D100" s="20"/>
      <c r="E100" s="37">
        <v>2718.82</v>
      </c>
      <c r="F100" s="38">
        <v>2.7885E-2</v>
      </c>
      <c r="G100" s="23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13"/>
      <c r="B102" s="33"/>
      <c r="C102" s="33"/>
      <c r="D102" s="14"/>
      <c r="E102" s="15"/>
      <c r="F102" s="16"/>
      <c r="G102" s="16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24" t="s">
        <v>131</v>
      </c>
      <c r="B104" s="35"/>
      <c r="C104" s="35"/>
      <c r="D104" s="25"/>
      <c r="E104" s="21">
        <v>2718.82</v>
      </c>
      <c r="F104" s="22">
        <v>2.7885E-2</v>
      </c>
      <c r="G104" s="23"/>
    </row>
    <row r="105" spans="1:7" x14ac:dyDescent="0.25">
      <c r="A105" s="13"/>
      <c r="B105" s="33"/>
      <c r="C105" s="33"/>
      <c r="D105" s="14"/>
      <c r="E105" s="15"/>
      <c r="F105" s="16"/>
      <c r="G105" s="16"/>
    </row>
    <row r="106" spans="1:7" x14ac:dyDescent="0.25">
      <c r="A106" s="17" t="s">
        <v>132</v>
      </c>
      <c r="B106" s="33"/>
      <c r="C106" s="33"/>
      <c r="D106" s="14"/>
      <c r="E106" s="15"/>
      <c r="F106" s="16"/>
      <c r="G106" s="16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17" t="s">
        <v>133</v>
      </c>
      <c r="B108" s="33"/>
      <c r="C108" s="33"/>
      <c r="D108" s="14"/>
      <c r="E108" s="15"/>
      <c r="F108" s="16"/>
      <c r="G108" s="16"/>
    </row>
    <row r="109" spans="1:7" x14ac:dyDescent="0.25">
      <c r="A109" s="13" t="s">
        <v>1883</v>
      </c>
      <c r="B109" s="33" t="s">
        <v>1884</v>
      </c>
      <c r="C109" s="33" t="s">
        <v>128</v>
      </c>
      <c r="D109" s="14">
        <v>200000</v>
      </c>
      <c r="E109" s="15">
        <v>198.09</v>
      </c>
      <c r="F109" s="16">
        <v>2E-3</v>
      </c>
      <c r="G109" s="16">
        <v>6.7766000000000007E-2</v>
      </c>
    </row>
    <row r="110" spans="1:7" x14ac:dyDescent="0.25">
      <c r="A110" s="17" t="s">
        <v>124</v>
      </c>
      <c r="B110" s="34"/>
      <c r="C110" s="34"/>
      <c r="D110" s="20"/>
      <c r="E110" s="37">
        <v>198.09</v>
      </c>
      <c r="F110" s="38">
        <v>2E-3</v>
      </c>
      <c r="G110" s="23"/>
    </row>
    <row r="111" spans="1:7" x14ac:dyDescent="0.25">
      <c r="A111" s="13"/>
      <c r="B111" s="33"/>
      <c r="C111" s="33"/>
      <c r="D111" s="14"/>
      <c r="E111" s="15"/>
      <c r="F111" s="16"/>
      <c r="G111" s="16"/>
    </row>
    <row r="112" spans="1:7" x14ac:dyDescent="0.25">
      <c r="A112" s="24" t="s">
        <v>131</v>
      </c>
      <c r="B112" s="35"/>
      <c r="C112" s="35"/>
      <c r="D112" s="25"/>
      <c r="E112" s="21">
        <v>198.09</v>
      </c>
      <c r="F112" s="22">
        <v>2E-3</v>
      </c>
      <c r="G112" s="23"/>
    </row>
    <row r="113" spans="1:7" x14ac:dyDescent="0.25">
      <c r="A113" s="13"/>
      <c r="B113" s="33"/>
      <c r="C113" s="33"/>
      <c r="D113" s="14"/>
      <c r="E113" s="15"/>
      <c r="F113" s="16"/>
      <c r="G113" s="16"/>
    </row>
    <row r="114" spans="1:7" x14ac:dyDescent="0.25">
      <c r="A114" s="13"/>
      <c r="B114" s="33"/>
      <c r="C114" s="33"/>
      <c r="D114" s="14"/>
      <c r="E114" s="15"/>
      <c r="F114" s="16"/>
      <c r="G114" s="16"/>
    </row>
    <row r="115" spans="1:7" x14ac:dyDescent="0.25">
      <c r="A115" s="17" t="s">
        <v>179</v>
      </c>
      <c r="B115" s="33"/>
      <c r="C115" s="33"/>
      <c r="D115" s="14"/>
      <c r="E115" s="15"/>
      <c r="F115" s="16"/>
      <c r="G115" s="16"/>
    </row>
    <row r="116" spans="1:7" x14ac:dyDescent="0.25">
      <c r="A116" s="13" t="s">
        <v>180</v>
      </c>
      <c r="B116" s="33"/>
      <c r="C116" s="33"/>
      <c r="D116" s="14"/>
      <c r="E116" s="15">
        <v>3332.16</v>
      </c>
      <c r="F116" s="16">
        <v>3.4200000000000001E-2</v>
      </c>
      <c r="G116" s="16">
        <v>6.7234000000000002E-2</v>
      </c>
    </row>
    <row r="117" spans="1:7" x14ac:dyDescent="0.25">
      <c r="A117" s="17" t="s">
        <v>124</v>
      </c>
      <c r="B117" s="34"/>
      <c r="C117" s="34"/>
      <c r="D117" s="20"/>
      <c r="E117" s="37">
        <v>3332.16</v>
      </c>
      <c r="F117" s="38">
        <v>3.4200000000000001E-2</v>
      </c>
      <c r="G117" s="23"/>
    </row>
    <row r="118" spans="1:7" x14ac:dyDescent="0.25">
      <c r="A118" s="13"/>
      <c r="B118" s="33"/>
      <c r="C118" s="33"/>
      <c r="D118" s="14"/>
      <c r="E118" s="15"/>
      <c r="F118" s="16"/>
      <c r="G118" s="16"/>
    </row>
    <row r="119" spans="1:7" x14ac:dyDescent="0.25">
      <c r="A119" s="24" t="s">
        <v>131</v>
      </c>
      <c r="B119" s="35"/>
      <c r="C119" s="35"/>
      <c r="D119" s="25"/>
      <c r="E119" s="21">
        <v>3332.16</v>
      </c>
      <c r="F119" s="22">
        <v>3.4200000000000001E-2</v>
      </c>
      <c r="G119" s="23"/>
    </row>
    <row r="120" spans="1:7" x14ac:dyDescent="0.25">
      <c r="A120" s="13" t="s">
        <v>181</v>
      </c>
      <c r="B120" s="33"/>
      <c r="C120" s="33"/>
      <c r="D120" s="14"/>
      <c r="E120" s="15">
        <v>1.8413782000000001</v>
      </c>
      <c r="F120" s="16">
        <v>1.8E-5</v>
      </c>
      <c r="G120" s="16"/>
    </row>
    <row r="121" spans="1:7" x14ac:dyDescent="0.25">
      <c r="A121" s="13" t="s">
        <v>182</v>
      </c>
      <c r="B121" s="33"/>
      <c r="C121" s="33"/>
      <c r="D121" s="14"/>
      <c r="E121" s="15">
        <v>272.50862180000001</v>
      </c>
      <c r="F121" s="16">
        <v>2.9819999999999998E-3</v>
      </c>
      <c r="G121" s="16">
        <v>6.7234000000000002E-2</v>
      </c>
    </row>
    <row r="122" spans="1:7" x14ac:dyDescent="0.25">
      <c r="A122" s="28" t="s">
        <v>183</v>
      </c>
      <c r="B122" s="36"/>
      <c r="C122" s="36"/>
      <c r="D122" s="29"/>
      <c r="E122" s="30">
        <v>97493.62</v>
      </c>
      <c r="F122" s="31">
        <v>1</v>
      </c>
      <c r="G122" s="31"/>
    </row>
    <row r="124" spans="1:7" x14ac:dyDescent="0.25">
      <c r="A124" s="1" t="s">
        <v>1777</v>
      </c>
    </row>
    <row r="127" spans="1:7" x14ac:dyDescent="0.25">
      <c r="A127" s="1" t="s">
        <v>186</v>
      </c>
    </row>
    <row r="128" spans="1:7" x14ac:dyDescent="0.25">
      <c r="A128" s="53" t="s">
        <v>187</v>
      </c>
      <c r="B128" s="3" t="s">
        <v>121</v>
      </c>
    </row>
    <row r="129" spans="1:5" x14ac:dyDescent="0.25">
      <c r="A129" t="s">
        <v>188</v>
      </c>
    </row>
    <row r="130" spans="1:5" x14ac:dyDescent="0.25">
      <c r="A130" t="s">
        <v>189</v>
      </c>
      <c r="B130" t="s">
        <v>190</v>
      </c>
      <c r="C130" t="s">
        <v>190</v>
      </c>
    </row>
    <row r="131" spans="1:5" x14ac:dyDescent="0.25">
      <c r="B131" s="54">
        <v>45443</v>
      </c>
      <c r="C131" s="54">
        <v>45471</v>
      </c>
    </row>
    <row r="132" spans="1:5" x14ac:dyDescent="0.25">
      <c r="A132" t="s">
        <v>194</v>
      </c>
      <c r="B132">
        <v>86.6</v>
      </c>
      <c r="C132">
        <v>92.41</v>
      </c>
      <c r="E132" s="2"/>
    </row>
    <row r="133" spans="1:5" x14ac:dyDescent="0.25">
      <c r="A133" t="s">
        <v>195</v>
      </c>
      <c r="B133">
        <v>37.020000000000003</v>
      </c>
      <c r="C133">
        <v>39.5</v>
      </c>
      <c r="E133" s="2"/>
    </row>
    <row r="134" spans="1:5" x14ac:dyDescent="0.25">
      <c r="A134" t="s">
        <v>1885</v>
      </c>
      <c r="B134">
        <v>77.22</v>
      </c>
      <c r="C134">
        <v>82.3</v>
      </c>
      <c r="E134" s="2"/>
    </row>
    <row r="135" spans="1:5" x14ac:dyDescent="0.25">
      <c r="A135" t="s">
        <v>1886</v>
      </c>
      <c r="B135">
        <v>78.14</v>
      </c>
      <c r="C135">
        <v>83.27</v>
      </c>
      <c r="E135" s="2"/>
    </row>
    <row r="136" spans="1:5" x14ac:dyDescent="0.25">
      <c r="A136" t="s">
        <v>1887</v>
      </c>
      <c r="B136">
        <v>76.209999999999994</v>
      </c>
      <c r="C136">
        <v>81.22</v>
      </c>
      <c r="E136" s="2"/>
    </row>
    <row r="137" spans="1:5" x14ac:dyDescent="0.25">
      <c r="A137" t="s">
        <v>1888</v>
      </c>
      <c r="B137">
        <v>62.29</v>
      </c>
      <c r="C137">
        <v>66.38</v>
      </c>
      <c r="E137" s="2"/>
    </row>
    <row r="138" spans="1:5" x14ac:dyDescent="0.25">
      <c r="A138" t="s">
        <v>677</v>
      </c>
      <c r="B138">
        <v>76.75</v>
      </c>
      <c r="C138">
        <v>81.8</v>
      </c>
      <c r="E138" s="2"/>
    </row>
    <row r="139" spans="1:5" x14ac:dyDescent="0.25">
      <c r="A139" t="s">
        <v>678</v>
      </c>
      <c r="B139">
        <v>27.08</v>
      </c>
      <c r="C139">
        <v>28.86</v>
      </c>
      <c r="E139" s="2"/>
    </row>
    <row r="140" spans="1:5" x14ac:dyDescent="0.25">
      <c r="E140" s="2"/>
    </row>
    <row r="141" spans="1:5" x14ac:dyDescent="0.25">
      <c r="A141" t="s">
        <v>205</v>
      </c>
      <c r="B141" s="3" t="s">
        <v>121</v>
      </c>
    </row>
    <row r="142" spans="1:5" x14ac:dyDescent="0.25">
      <c r="A142" t="s">
        <v>206</v>
      </c>
      <c r="B142" s="3" t="s">
        <v>121</v>
      </c>
    </row>
    <row r="143" spans="1:5" ht="30" customHeight="1" x14ac:dyDescent="0.25">
      <c r="A143" s="53" t="s">
        <v>207</v>
      </c>
      <c r="B143" s="3" t="s">
        <v>121</v>
      </c>
    </row>
    <row r="144" spans="1:5" ht="30" customHeight="1" x14ac:dyDescent="0.25">
      <c r="A144" s="53" t="s">
        <v>208</v>
      </c>
      <c r="B144" s="3" t="s">
        <v>121</v>
      </c>
    </row>
    <row r="145" spans="1:4" x14ac:dyDescent="0.25">
      <c r="A145" t="s">
        <v>1266</v>
      </c>
      <c r="B145" s="78">
        <v>1.2885938245300601</v>
      </c>
    </row>
    <row r="146" spans="1:4" ht="45" customHeight="1" x14ac:dyDescent="0.25">
      <c r="A146" s="53" t="s">
        <v>210</v>
      </c>
      <c r="B146" s="3">
        <v>2718.8203125</v>
      </c>
    </row>
    <row r="147" spans="1:4" ht="30" customHeight="1" x14ac:dyDescent="0.25">
      <c r="A147" s="53" t="s">
        <v>211</v>
      </c>
      <c r="B147" s="3" t="s">
        <v>121</v>
      </c>
    </row>
    <row r="148" spans="1:4" ht="30" customHeight="1" x14ac:dyDescent="0.25">
      <c r="A148" s="53" t="s">
        <v>212</v>
      </c>
      <c r="B148" s="3" t="s">
        <v>121</v>
      </c>
    </row>
    <row r="149" spans="1:4" x14ac:dyDescent="0.25">
      <c r="A149" t="s">
        <v>213</v>
      </c>
      <c r="B149" s="3" t="s">
        <v>121</v>
      </c>
    </row>
    <row r="150" spans="1:4" x14ac:dyDescent="0.25">
      <c r="A150" t="s">
        <v>214</v>
      </c>
      <c r="B150" s="3" t="s">
        <v>121</v>
      </c>
    </row>
    <row r="152" spans="1:4" ht="69.95" customHeight="1" x14ac:dyDescent="0.25">
      <c r="A152" s="81" t="s">
        <v>224</v>
      </c>
      <c r="B152" s="81" t="s">
        <v>225</v>
      </c>
      <c r="C152" s="81" t="s">
        <v>5</v>
      </c>
      <c r="D152" s="81" t="s">
        <v>6</v>
      </c>
    </row>
    <row r="153" spans="1:4" ht="69.95" customHeight="1" x14ac:dyDescent="0.25">
      <c r="A153" s="81" t="s">
        <v>1889</v>
      </c>
      <c r="B153" s="81"/>
      <c r="C153" s="81" t="s">
        <v>55</v>
      </c>
      <c r="D153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20"/>
  <sheetViews>
    <sheetView showGridLines="0" workbookViewId="0">
      <pane ySplit="4" topLeftCell="A88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1890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1891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1270</v>
      </c>
      <c r="B8" s="33" t="s">
        <v>1271</v>
      </c>
      <c r="C8" s="33" t="s">
        <v>1195</v>
      </c>
      <c r="D8" s="14">
        <v>843984</v>
      </c>
      <c r="E8" s="15">
        <v>14211</v>
      </c>
      <c r="F8" s="16">
        <v>6.6400000000000001E-2</v>
      </c>
      <c r="G8" s="16"/>
    </row>
    <row r="9" spans="1:8" x14ac:dyDescent="0.25">
      <c r="A9" s="13" t="s">
        <v>1193</v>
      </c>
      <c r="B9" s="33" t="s">
        <v>1194</v>
      </c>
      <c r="C9" s="33" t="s">
        <v>1195</v>
      </c>
      <c r="D9" s="14">
        <v>865123</v>
      </c>
      <c r="E9" s="15">
        <v>10378.02</v>
      </c>
      <c r="F9" s="16">
        <v>4.8500000000000001E-2</v>
      </c>
      <c r="G9" s="16"/>
    </row>
    <row r="10" spans="1:8" x14ac:dyDescent="0.25">
      <c r="A10" s="13" t="s">
        <v>1196</v>
      </c>
      <c r="B10" s="33" t="s">
        <v>1197</v>
      </c>
      <c r="C10" s="33" t="s">
        <v>1198</v>
      </c>
      <c r="D10" s="14">
        <v>237308</v>
      </c>
      <c r="E10" s="15">
        <v>7429.64</v>
      </c>
      <c r="F10" s="16">
        <v>3.4700000000000002E-2</v>
      </c>
      <c r="G10" s="16"/>
    </row>
    <row r="11" spans="1:8" x14ac:dyDescent="0.25">
      <c r="A11" s="13" t="s">
        <v>1225</v>
      </c>
      <c r="B11" s="33" t="s">
        <v>1226</v>
      </c>
      <c r="C11" s="33" t="s">
        <v>1227</v>
      </c>
      <c r="D11" s="14">
        <v>208332</v>
      </c>
      <c r="E11" s="15">
        <v>7392.56</v>
      </c>
      <c r="F11" s="16">
        <v>3.4599999999999999E-2</v>
      </c>
      <c r="G11" s="16"/>
    </row>
    <row r="12" spans="1:8" x14ac:dyDescent="0.25">
      <c r="A12" s="13" t="s">
        <v>1217</v>
      </c>
      <c r="B12" s="33" t="s">
        <v>1218</v>
      </c>
      <c r="C12" s="33" t="s">
        <v>1219</v>
      </c>
      <c r="D12" s="14">
        <v>1452412</v>
      </c>
      <c r="E12" s="15">
        <v>5495.2</v>
      </c>
      <c r="F12" s="16">
        <v>2.5700000000000001E-2</v>
      </c>
      <c r="G12" s="16"/>
    </row>
    <row r="13" spans="1:8" x14ac:dyDescent="0.25">
      <c r="A13" s="13" t="s">
        <v>1241</v>
      </c>
      <c r="B13" s="33" t="s">
        <v>1242</v>
      </c>
      <c r="C13" s="33" t="s">
        <v>1195</v>
      </c>
      <c r="D13" s="14">
        <v>577768</v>
      </c>
      <c r="E13" s="15">
        <v>4904.96</v>
      </c>
      <c r="F13" s="16">
        <v>2.29E-2</v>
      </c>
      <c r="G13" s="16"/>
    </row>
    <row r="14" spans="1:8" x14ac:dyDescent="0.25">
      <c r="A14" s="13" t="s">
        <v>1205</v>
      </c>
      <c r="B14" s="33" t="s">
        <v>1206</v>
      </c>
      <c r="C14" s="33" t="s">
        <v>1207</v>
      </c>
      <c r="D14" s="14">
        <v>40700</v>
      </c>
      <c r="E14" s="15">
        <v>4748.84</v>
      </c>
      <c r="F14" s="16">
        <v>2.2200000000000001E-2</v>
      </c>
      <c r="G14" s="16"/>
    </row>
    <row r="15" spans="1:8" x14ac:dyDescent="0.25">
      <c r="A15" s="13" t="s">
        <v>1284</v>
      </c>
      <c r="B15" s="33" t="s">
        <v>1285</v>
      </c>
      <c r="C15" s="33" t="s">
        <v>1286</v>
      </c>
      <c r="D15" s="14">
        <v>958346</v>
      </c>
      <c r="E15" s="15">
        <v>4534.41</v>
      </c>
      <c r="F15" s="16">
        <v>2.12E-2</v>
      </c>
      <c r="G15" s="16"/>
    </row>
    <row r="16" spans="1:8" x14ac:dyDescent="0.25">
      <c r="A16" s="13" t="s">
        <v>1869</v>
      </c>
      <c r="B16" s="33" t="s">
        <v>1870</v>
      </c>
      <c r="C16" s="33" t="s">
        <v>1255</v>
      </c>
      <c r="D16" s="14">
        <v>2363969</v>
      </c>
      <c r="E16" s="15">
        <v>4498.87</v>
      </c>
      <c r="F16" s="16">
        <v>2.1000000000000001E-2</v>
      </c>
      <c r="G16" s="16"/>
    </row>
    <row r="17" spans="1:7" x14ac:dyDescent="0.25">
      <c r="A17" s="13" t="s">
        <v>1231</v>
      </c>
      <c r="B17" s="33" t="s">
        <v>1232</v>
      </c>
      <c r="C17" s="33" t="s">
        <v>1233</v>
      </c>
      <c r="D17" s="14">
        <v>112103</v>
      </c>
      <c r="E17" s="15">
        <v>4446.96</v>
      </c>
      <c r="F17" s="16">
        <v>2.0799999999999999E-2</v>
      </c>
      <c r="G17" s="16"/>
    </row>
    <row r="18" spans="1:7" x14ac:dyDescent="0.25">
      <c r="A18" s="13" t="s">
        <v>1390</v>
      </c>
      <c r="B18" s="33" t="s">
        <v>1391</v>
      </c>
      <c r="C18" s="33" t="s">
        <v>1392</v>
      </c>
      <c r="D18" s="14">
        <v>76548</v>
      </c>
      <c r="E18" s="15">
        <v>4194.72</v>
      </c>
      <c r="F18" s="16">
        <v>1.9599999999999999E-2</v>
      </c>
      <c r="G18" s="16"/>
    </row>
    <row r="19" spans="1:7" x14ac:dyDescent="0.25">
      <c r="A19" s="13" t="s">
        <v>1187</v>
      </c>
      <c r="B19" s="33" t="s">
        <v>1188</v>
      </c>
      <c r="C19" s="33" t="s">
        <v>1189</v>
      </c>
      <c r="D19" s="14">
        <v>280472</v>
      </c>
      <c r="E19" s="15">
        <v>4050.16</v>
      </c>
      <c r="F19" s="16">
        <v>1.89E-2</v>
      </c>
      <c r="G19" s="16"/>
    </row>
    <row r="20" spans="1:7" x14ac:dyDescent="0.25">
      <c r="A20" s="13" t="s">
        <v>1441</v>
      </c>
      <c r="B20" s="33" t="s">
        <v>1442</v>
      </c>
      <c r="C20" s="33" t="s">
        <v>1348</v>
      </c>
      <c r="D20" s="14">
        <v>94242</v>
      </c>
      <c r="E20" s="15">
        <v>3997.23</v>
      </c>
      <c r="F20" s="16">
        <v>1.8700000000000001E-2</v>
      </c>
      <c r="G20" s="16"/>
    </row>
    <row r="21" spans="1:7" x14ac:dyDescent="0.25">
      <c r="A21" s="13" t="s">
        <v>1892</v>
      </c>
      <c r="B21" s="33" t="s">
        <v>1893</v>
      </c>
      <c r="C21" s="33" t="s">
        <v>1219</v>
      </c>
      <c r="D21" s="14">
        <v>543010</v>
      </c>
      <c r="E21" s="15">
        <v>3988.41</v>
      </c>
      <c r="F21" s="16">
        <v>1.8599999999999998E-2</v>
      </c>
      <c r="G21" s="16"/>
    </row>
    <row r="22" spans="1:7" x14ac:dyDescent="0.25">
      <c r="A22" s="13" t="s">
        <v>1245</v>
      </c>
      <c r="B22" s="33" t="s">
        <v>1246</v>
      </c>
      <c r="C22" s="33" t="s">
        <v>1195</v>
      </c>
      <c r="D22" s="14">
        <v>310570</v>
      </c>
      <c r="E22" s="15">
        <v>3929.49</v>
      </c>
      <c r="F22" s="16">
        <v>1.84E-2</v>
      </c>
      <c r="G22" s="16"/>
    </row>
    <row r="23" spans="1:7" x14ac:dyDescent="0.25">
      <c r="A23" s="13" t="s">
        <v>1323</v>
      </c>
      <c r="B23" s="33" t="s">
        <v>1324</v>
      </c>
      <c r="C23" s="33" t="s">
        <v>1238</v>
      </c>
      <c r="D23" s="14">
        <v>32106</v>
      </c>
      <c r="E23" s="15">
        <v>3843.51</v>
      </c>
      <c r="F23" s="16">
        <v>1.7999999999999999E-2</v>
      </c>
      <c r="G23" s="16"/>
    </row>
    <row r="24" spans="1:7" x14ac:dyDescent="0.25">
      <c r="A24" s="13" t="s">
        <v>1556</v>
      </c>
      <c r="B24" s="33" t="s">
        <v>1557</v>
      </c>
      <c r="C24" s="33" t="s">
        <v>1307</v>
      </c>
      <c r="D24" s="14">
        <v>115720</v>
      </c>
      <c r="E24" s="15">
        <v>3712.18</v>
      </c>
      <c r="F24" s="16">
        <v>1.7399999999999999E-2</v>
      </c>
      <c r="G24" s="16"/>
    </row>
    <row r="25" spans="1:7" x14ac:dyDescent="0.25">
      <c r="A25" s="13" t="s">
        <v>1199</v>
      </c>
      <c r="B25" s="33" t="s">
        <v>1200</v>
      </c>
      <c r="C25" s="33" t="s">
        <v>1201</v>
      </c>
      <c r="D25" s="14">
        <v>38222</v>
      </c>
      <c r="E25" s="15">
        <v>3631.72</v>
      </c>
      <c r="F25" s="16">
        <v>1.7000000000000001E-2</v>
      </c>
      <c r="G25" s="16"/>
    </row>
    <row r="26" spans="1:7" x14ac:dyDescent="0.25">
      <c r="A26" s="13" t="s">
        <v>1486</v>
      </c>
      <c r="B26" s="33" t="s">
        <v>1487</v>
      </c>
      <c r="C26" s="33" t="s">
        <v>1224</v>
      </c>
      <c r="D26" s="14">
        <v>41317</v>
      </c>
      <c r="E26" s="15">
        <v>3508.19</v>
      </c>
      <c r="F26" s="16">
        <v>1.6400000000000001E-2</v>
      </c>
      <c r="G26" s="16"/>
    </row>
    <row r="27" spans="1:7" x14ac:dyDescent="0.25">
      <c r="A27" s="13" t="s">
        <v>1190</v>
      </c>
      <c r="B27" s="33" t="s">
        <v>1191</v>
      </c>
      <c r="C27" s="33" t="s">
        <v>1192</v>
      </c>
      <c r="D27" s="14">
        <v>228198</v>
      </c>
      <c r="E27" s="15">
        <v>3470.55</v>
      </c>
      <c r="F27" s="16">
        <v>1.6199999999999999E-2</v>
      </c>
      <c r="G27" s="16"/>
    </row>
    <row r="28" spans="1:7" x14ac:dyDescent="0.25">
      <c r="A28" s="13" t="s">
        <v>1239</v>
      </c>
      <c r="B28" s="33" t="s">
        <v>1240</v>
      </c>
      <c r="C28" s="33" t="s">
        <v>1201</v>
      </c>
      <c r="D28" s="14">
        <v>333488</v>
      </c>
      <c r="E28" s="15">
        <v>3300.7</v>
      </c>
      <c r="F28" s="16">
        <v>1.54E-2</v>
      </c>
      <c r="G28" s="16"/>
    </row>
    <row r="29" spans="1:7" x14ac:dyDescent="0.25">
      <c r="A29" s="13" t="s">
        <v>1349</v>
      </c>
      <c r="B29" s="33" t="s">
        <v>1350</v>
      </c>
      <c r="C29" s="33" t="s">
        <v>1281</v>
      </c>
      <c r="D29" s="14">
        <v>1047479</v>
      </c>
      <c r="E29" s="15">
        <v>3204.24</v>
      </c>
      <c r="F29" s="16">
        <v>1.4999999999999999E-2</v>
      </c>
      <c r="G29" s="16"/>
    </row>
    <row r="30" spans="1:7" x14ac:dyDescent="0.25">
      <c r="A30" s="13" t="s">
        <v>1450</v>
      </c>
      <c r="B30" s="33" t="s">
        <v>1451</v>
      </c>
      <c r="C30" s="33" t="s">
        <v>1295</v>
      </c>
      <c r="D30" s="14">
        <v>297357</v>
      </c>
      <c r="E30" s="15">
        <v>3105.6</v>
      </c>
      <c r="F30" s="16">
        <v>1.4500000000000001E-2</v>
      </c>
      <c r="G30" s="16"/>
    </row>
    <row r="31" spans="1:7" x14ac:dyDescent="0.25">
      <c r="A31" s="13" t="s">
        <v>1786</v>
      </c>
      <c r="B31" s="33" t="s">
        <v>1787</v>
      </c>
      <c r="C31" s="33" t="s">
        <v>1392</v>
      </c>
      <c r="D31" s="14">
        <v>1530797</v>
      </c>
      <c r="E31" s="15">
        <v>3070.17</v>
      </c>
      <c r="F31" s="16">
        <v>1.44E-2</v>
      </c>
      <c r="G31" s="16"/>
    </row>
    <row r="32" spans="1:7" x14ac:dyDescent="0.25">
      <c r="A32" s="13" t="s">
        <v>1382</v>
      </c>
      <c r="B32" s="33" t="s">
        <v>1383</v>
      </c>
      <c r="C32" s="33" t="s">
        <v>1348</v>
      </c>
      <c r="D32" s="14">
        <v>77096</v>
      </c>
      <c r="E32" s="15">
        <v>3009.94</v>
      </c>
      <c r="F32" s="16">
        <v>1.41E-2</v>
      </c>
      <c r="G32" s="16"/>
    </row>
    <row r="33" spans="1:7" x14ac:dyDescent="0.25">
      <c r="A33" s="13" t="s">
        <v>1497</v>
      </c>
      <c r="B33" s="33" t="s">
        <v>1498</v>
      </c>
      <c r="C33" s="33" t="s">
        <v>1292</v>
      </c>
      <c r="D33" s="14">
        <v>207502</v>
      </c>
      <c r="E33" s="15">
        <v>2953.79</v>
      </c>
      <c r="F33" s="16">
        <v>1.38E-2</v>
      </c>
      <c r="G33" s="16"/>
    </row>
    <row r="34" spans="1:7" x14ac:dyDescent="0.25">
      <c r="A34" s="13" t="s">
        <v>1894</v>
      </c>
      <c r="B34" s="33" t="s">
        <v>1895</v>
      </c>
      <c r="C34" s="33" t="s">
        <v>1233</v>
      </c>
      <c r="D34" s="14">
        <v>66571</v>
      </c>
      <c r="E34" s="15">
        <v>2942.37</v>
      </c>
      <c r="F34" s="16">
        <v>1.38E-2</v>
      </c>
      <c r="G34" s="16"/>
    </row>
    <row r="35" spans="1:7" x14ac:dyDescent="0.25">
      <c r="A35" s="13" t="s">
        <v>1464</v>
      </c>
      <c r="B35" s="33" t="s">
        <v>1465</v>
      </c>
      <c r="C35" s="33" t="s">
        <v>1348</v>
      </c>
      <c r="D35" s="14">
        <v>182457</v>
      </c>
      <c r="E35" s="15">
        <v>2858.65</v>
      </c>
      <c r="F35" s="16">
        <v>1.34E-2</v>
      </c>
      <c r="G35" s="16"/>
    </row>
    <row r="36" spans="1:7" x14ac:dyDescent="0.25">
      <c r="A36" s="13" t="s">
        <v>1405</v>
      </c>
      <c r="B36" s="33" t="s">
        <v>1406</v>
      </c>
      <c r="C36" s="33" t="s">
        <v>1292</v>
      </c>
      <c r="D36" s="14">
        <v>96594</v>
      </c>
      <c r="E36" s="15">
        <v>2812.33</v>
      </c>
      <c r="F36" s="16">
        <v>1.3100000000000001E-2</v>
      </c>
      <c r="G36" s="16"/>
    </row>
    <row r="37" spans="1:7" x14ac:dyDescent="0.25">
      <c r="A37" s="13" t="s">
        <v>1896</v>
      </c>
      <c r="B37" s="33" t="s">
        <v>1897</v>
      </c>
      <c r="C37" s="33" t="s">
        <v>1868</v>
      </c>
      <c r="D37" s="14">
        <v>148049</v>
      </c>
      <c r="E37" s="15">
        <v>2753.49</v>
      </c>
      <c r="F37" s="16">
        <v>1.29E-2</v>
      </c>
      <c r="G37" s="16"/>
    </row>
    <row r="38" spans="1:7" x14ac:dyDescent="0.25">
      <c r="A38" s="13" t="s">
        <v>1898</v>
      </c>
      <c r="B38" s="33" t="s">
        <v>1899</v>
      </c>
      <c r="C38" s="33" t="s">
        <v>1868</v>
      </c>
      <c r="D38" s="14">
        <v>62457</v>
      </c>
      <c r="E38" s="15">
        <v>2674.07</v>
      </c>
      <c r="F38" s="16">
        <v>1.2500000000000001E-2</v>
      </c>
      <c r="G38" s="16"/>
    </row>
    <row r="39" spans="1:7" x14ac:dyDescent="0.25">
      <c r="A39" s="13" t="s">
        <v>1472</v>
      </c>
      <c r="B39" s="33" t="s">
        <v>1473</v>
      </c>
      <c r="C39" s="33" t="s">
        <v>1201</v>
      </c>
      <c r="D39" s="14">
        <v>92999</v>
      </c>
      <c r="E39" s="15">
        <v>2665.96</v>
      </c>
      <c r="F39" s="16">
        <v>1.2500000000000001E-2</v>
      </c>
      <c r="G39" s="16"/>
    </row>
    <row r="40" spans="1:7" x14ac:dyDescent="0.25">
      <c r="A40" s="13" t="s">
        <v>1813</v>
      </c>
      <c r="B40" s="33" t="s">
        <v>1814</v>
      </c>
      <c r="C40" s="33" t="s">
        <v>1292</v>
      </c>
      <c r="D40" s="14">
        <v>54747</v>
      </c>
      <c r="E40" s="15">
        <v>2568.67</v>
      </c>
      <c r="F40" s="16">
        <v>1.2E-2</v>
      </c>
      <c r="G40" s="16"/>
    </row>
    <row r="41" spans="1:7" x14ac:dyDescent="0.25">
      <c r="A41" s="13" t="s">
        <v>1296</v>
      </c>
      <c r="B41" s="33" t="s">
        <v>1297</v>
      </c>
      <c r="C41" s="33" t="s">
        <v>1238</v>
      </c>
      <c r="D41" s="14">
        <v>171448</v>
      </c>
      <c r="E41" s="15">
        <v>2524.06</v>
      </c>
      <c r="F41" s="16">
        <v>1.18E-2</v>
      </c>
      <c r="G41" s="16"/>
    </row>
    <row r="42" spans="1:7" x14ac:dyDescent="0.25">
      <c r="A42" s="13" t="s">
        <v>1800</v>
      </c>
      <c r="B42" s="33" t="s">
        <v>1801</v>
      </c>
      <c r="C42" s="33" t="s">
        <v>1802</v>
      </c>
      <c r="D42" s="14">
        <v>180314</v>
      </c>
      <c r="E42" s="15">
        <v>2519.44</v>
      </c>
      <c r="F42" s="16">
        <v>1.18E-2</v>
      </c>
      <c r="G42" s="16"/>
    </row>
    <row r="43" spans="1:7" x14ac:dyDescent="0.25">
      <c r="A43" s="13" t="s">
        <v>1243</v>
      </c>
      <c r="B43" s="33" t="s">
        <v>1244</v>
      </c>
      <c r="C43" s="33" t="s">
        <v>1201</v>
      </c>
      <c r="D43" s="14">
        <v>103178</v>
      </c>
      <c r="E43" s="15">
        <v>2440</v>
      </c>
      <c r="F43" s="16">
        <v>1.14E-2</v>
      </c>
      <c r="G43" s="16"/>
    </row>
    <row r="44" spans="1:7" x14ac:dyDescent="0.25">
      <c r="A44" s="13" t="s">
        <v>1554</v>
      </c>
      <c r="B44" s="33" t="s">
        <v>1555</v>
      </c>
      <c r="C44" s="33" t="s">
        <v>1348</v>
      </c>
      <c r="D44" s="14">
        <v>167133</v>
      </c>
      <c r="E44" s="15">
        <v>2439.4699999999998</v>
      </c>
      <c r="F44" s="16">
        <v>1.14E-2</v>
      </c>
      <c r="G44" s="16"/>
    </row>
    <row r="45" spans="1:7" x14ac:dyDescent="0.25">
      <c r="A45" s="13" t="s">
        <v>1900</v>
      </c>
      <c r="B45" s="33" t="s">
        <v>1901</v>
      </c>
      <c r="C45" s="33" t="s">
        <v>1204</v>
      </c>
      <c r="D45" s="14">
        <v>330326</v>
      </c>
      <c r="E45" s="15">
        <v>2363.81</v>
      </c>
      <c r="F45" s="16">
        <v>1.11E-2</v>
      </c>
      <c r="G45" s="16"/>
    </row>
    <row r="46" spans="1:7" x14ac:dyDescent="0.25">
      <c r="A46" s="13" t="s">
        <v>1339</v>
      </c>
      <c r="B46" s="33" t="s">
        <v>1340</v>
      </c>
      <c r="C46" s="33" t="s">
        <v>1224</v>
      </c>
      <c r="D46" s="14">
        <v>747105</v>
      </c>
      <c r="E46" s="15">
        <v>2247.67</v>
      </c>
      <c r="F46" s="16">
        <v>1.0500000000000001E-2</v>
      </c>
      <c r="G46" s="16"/>
    </row>
    <row r="47" spans="1:7" x14ac:dyDescent="0.25">
      <c r="A47" s="13" t="s">
        <v>1902</v>
      </c>
      <c r="B47" s="33" t="s">
        <v>1903</v>
      </c>
      <c r="C47" s="33" t="s">
        <v>1281</v>
      </c>
      <c r="D47" s="14">
        <v>140483</v>
      </c>
      <c r="E47" s="15">
        <v>2242.9499999999998</v>
      </c>
      <c r="F47" s="16">
        <v>1.0500000000000001E-2</v>
      </c>
      <c r="G47" s="16"/>
    </row>
    <row r="48" spans="1:7" x14ac:dyDescent="0.25">
      <c r="A48" s="13" t="s">
        <v>1341</v>
      </c>
      <c r="B48" s="33" t="s">
        <v>1342</v>
      </c>
      <c r="C48" s="33" t="s">
        <v>1343</v>
      </c>
      <c r="D48" s="14">
        <v>887856</v>
      </c>
      <c r="E48" s="15">
        <v>2184.5700000000002</v>
      </c>
      <c r="F48" s="16">
        <v>1.0200000000000001E-2</v>
      </c>
      <c r="G48" s="16"/>
    </row>
    <row r="49" spans="1:7" x14ac:dyDescent="0.25">
      <c r="A49" s="13" t="s">
        <v>1558</v>
      </c>
      <c r="B49" s="33" t="s">
        <v>1559</v>
      </c>
      <c r="C49" s="33" t="s">
        <v>1348</v>
      </c>
      <c r="D49" s="14">
        <v>40005</v>
      </c>
      <c r="E49" s="15">
        <v>2183.79</v>
      </c>
      <c r="F49" s="16">
        <v>1.0200000000000001E-2</v>
      </c>
      <c r="G49" s="16"/>
    </row>
    <row r="50" spans="1:7" x14ac:dyDescent="0.25">
      <c r="A50" s="13" t="s">
        <v>1904</v>
      </c>
      <c r="B50" s="33" t="s">
        <v>1905</v>
      </c>
      <c r="C50" s="33" t="s">
        <v>1292</v>
      </c>
      <c r="D50" s="14">
        <v>208683</v>
      </c>
      <c r="E50" s="15">
        <v>2160.91</v>
      </c>
      <c r="F50" s="16">
        <v>1.01E-2</v>
      </c>
      <c r="G50" s="16"/>
    </row>
    <row r="51" spans="1:7" x14ac:dyDescent="0.25">
      <c r="A51" s="13" t="s">
        <v>1906</v>
      </c>
      <c r="B51" s="33" t="s">
        <v>1907</v>
      </c>
      <c r="C51" s="33" t="s">
        <v>1437</v>
      </c>
      <c r="D51" s="14">
        <v>113575</v>
      </c>
      <c r="E51" s="15">
        <v>2028.96</v>
      </c>
      <c r="F51" s="16">
        <v>9.4999999999999998E-3</v>
      </c>
      <c r="G51" s="16"/>
    </row>
    <row r="52" spans="1:7" x14ac:dyDescent="0.25">
      <c r="A52" s="13" t="s">
        <v>1316</v>
      </c>
      <c r="B52" s="33" t="s">
        <v>1317</v>
      </c>
      <c r="C52" s="33" t="s">
        <v>1292</v>
      </c>
      <c r="D52" s="14">
        <v>27778</v>
      </c>
      <c r="E52" s="15">
        <v>1976.56</v>
      </c>
      <c r="F52" s="16">
        <v>9.1999999999999998E-3</v>
      </c>
      <c r="G52" s="16"/>
    </row>
    <row r="53" spans="1:7" x14ac:dyDescent="0.25">
      <c r="A53" s="13" t="s">
        <v>1300</v>
      </c>
      <c r="B53" s="33" t="s">
        <v>1301</v>
      </c>
      <c r="C53" s="33" t="s">
        <v>1292</v>
      </c>
      <c r="D53" s="14">
        <v>406598</v>
      </c>
      <c r="E53" s="15">
        <v>1972.41</v>
      </c>
      <c r="F53" s="16">
        <v>9.1999999999999998E-3</v>
      </c>
      <c r="G53" s="16"/>
    </row>
    <row r="54" spans="1:7" x14ac:dyDescent="0.25">
      <c r="A54" s="13" t="s">
        <v>1908</v>
      </c>
      <c r="B54" s="33" t="s">
        <v>1909</v>
      </c>
      <c r="C54" s="33" t="s">
        <v>1238</v>
      </c>
      <c r="D54" s="14">
        <v>139205</v>
      </c>
      <c r="E54" s="15">
        <v>1960.22</v>
      </c>
      <c r="F54" s="16">
        <v>9.1999999999999998E-3</v>
      </c>
      <c r="G54" s="16"/>
    </row>
    <row r="55" spans="1:7" x14ac:dyDescent="0.25">
      <c r="A55" s="13" t="s">
        <v>1236</v>
      </c>
      <c r="B55" s="33" t="s">
        <v>1237</v>
      </c>
      <c r="C55" s="33" t="s">
        <v>1238</v>
      </c>
      <c r="D55" s="14">
        <v>55544</v>
      </c>
      <c r="E55" s="15">
        <v>1890.83</v>
      </c>
      <c r="F55" s="16">
        <v>8.8000000000000005E-3</v>
      </c>
      <c r="G55" s="16"/>
    </row>
    <row r="56" spans="1:7" x14ac:dyDescent="0.25">
      <c r="A56" s="13" t="s">
        <v>1373</v>
      </c>
      <c r="B56" s="33" t="s">
        <v>1374</v>
      </c>
      <c r="C56" s="33" t="s">
        <v>1195</v>
      </c>
      <c r="D56" s="14">
        <v>122012</v>
      </c>
      <c r="E56" s="15">
        <v>1786.87</v>
      </c>
      <c r="F56" s="16">
        <v>8.3999999999999995E-3</v>
      </c>
      <c r="G56" s="16"/>
    </row>
    <row r="57" spans="1:7" x14ac:dyDescent="0.25">
      <c r="A57" s="13" t="s">
        <v>1357</v>
      </c>
      <c r="B57" s="33" t="s">
        <v>1358</v>
      </c>
      <c r="C57" s="33" t="s">
        <v>1192</v>
      </c>
      <c r="D57" s="14">
        <v>113703</v>
      </c>
      <c r="E57" s="15">
        <v>1683.71</v>
      </c>
      <c r="F57" s="16">
        <v>7.9000000000000008E-3</v>
      </c>
      <c r="G57" s="16"/>
    </row>
    <row r="58" spans="1:7" x14ac:dyDescent="0.25">
      <c r="A58" s="13" t="s">
        <v>1910</v>
      </c>
      <c r="B58" s="33" t="s">
        <v>1911</v>
      </c>
      <c r="C58" s="33" t="s">
        <v>1224</v>
      </c>
      <c r="D58" s="14">
        <v>227069</v>
      </c>
      <c r="E58" s="15">
        <v>1600.16</v>
      </c>
      <c r="F58" s="16">
        <v>7.4999999999999997E-3</v>
      </c>
      <c r="G58" s="16"/>
    </row>
    <row r="59" spans="1:7" x14ac:dyDescent="0.25">
      <c r="A59" s="13" t="s">
        <v>1509</v>
      </c>
      <c r="B59" s="33" t="s">
        <v>1510</v>
      </c>
      <c r="C59" s="33" t="s">
        <v>1230</v>
      </c>
      <c r="D59" s="14">
        <v>263082</v>
      </c>
      <c r="E59" s="15">
        <v>1580.33</v>
      </c>
      <c r="F59" s="16">
        <v>7.4000000000000003E-3</v>
      </c>
      <c r="G59" s="16"/>
    </row>
    <row r="60" spans="1:7" x14ac:dyDescent="0.25">
      <c r="A60" s="13" t="s">
        <v>1202</v>
      </c>
      <c r="B60" s="33" t="s">
        <v>1203</v>
      </c>
      <c r="C60" s="33" t="s">
        <v>1204</v>
      </c>
      <c r="D60" s="14">
        <v>28214</v>
      </c>
      <c r="E60" s="15">
        <v>1544.87</v>
      </c>
      <c r="F60" s="16">
        <v>7.1999999999999998E-3</v>
      </c>
      <c r="G60" s="16"/>
    </row>
    <row r="61" spans="1:7" x14ac:dyDescent="0.25">
      <c r="A61" s="13" t="s">
        <v>1211</v>
      </c>
      <c r="B61" s="33" t="s">
        <v>1212</v>
      </c>
      <c r="C61" s="33" t="s">
        <v>1201</v>
      </c>
      <c r="D61" s="14">
        <v>12642</v>
      </c>
      <c r="E61" s="15">
        <v>1521.32</v>
      </c>
      <c r="F61" s="16">
        <v>7.1000000000000004E-3</v>
      </c>
      <c r="G61" s="16"/>
    </row>
    <row r="62" spans="1:7" x14ac:dyDescent="0.25">
      <c r="A62" s="13" t="s">
        <v>1215</v>
      </c>
      <c r="B62" s="33" t="s">
        <v>1216</v>
      </c>
      <c r="C62" s="33" t="s">
        <v>1204</v>
      </c>
      <c r="D62" s="14">
        <v>58758</v>
      </c>
      <c r="E62" s="15">
        <v>1499.3</v>
      </c>
      <c r="F62" s="16">
        <v>7.0000000000000001E-3</v>
      </c>
      <c r="G62" s="16"/>
    </row>
    <row r="63" spans="1:7" x14ac:dyDescent="0.25">
      <c r="A63" s="13" t="s">
        <v>1344</v>
      </c>
      <c r="B63" s="33" t="s">
        <v>1345</v>
      </c>
      <c r="C63" s="33" t="s">
        <v>1195</v>
      </c>
      <c r="D63" s="14">
        <v>795307</v>
      </c>
      <c r="E63" s="15">
        <v>1409.68</v>
      </c>
      <c r="F63" s="16">
        <v>6.6E-3</v>
      </c>
      <c r="G63" s="16"/>
    </row>
    <row r="64" spans="1:7" x14ac:dyDescent="0.25">
      <c r="A64" s="13" t="s">
        <v>1912</v>
      </c>
      <c r="B64" s="33" t="s">
        <v>1913</v>
      </c>
      <c r="C64" s="33" t="s">
        <v>1195</v>
      </c>
      <c r="D64" s="14">
        <v>676251</v>
      </c>
      <c r="E64" s="15">
        <v>1398.01</v>
      </c>
      <c r="F64" s="16">
        <v>6.4999999999999997E-3</v>
      </c>
      <c r="G64" s="16"/>
    </row>
    <row r="65" spans="1:7" x14ac:dyDescent="0.25">
      <c r="A65" s="13" t="s">
        <v>1425</v>
      </c>
      <c r="B65" s="33" t="s">
        <v>1426</v>
      </c>
      <c r="C65" s="33" t="s">
        <v>1361</v>
      </c>
      <c r="D65" s="14">
        <v>32418</v>
      </c>
      <c r="E65" s="15">
        <v>1272.05</v>
      </c>
      <c r="F65" s="16">
        <v>5.8999999999999999E-3</v>
      </c>
      <c r="G65" s="16"/>
    </row>
    <row r="66" spans="1:7" x14ac:dyDescent="0.25">
      <c r="A66" s="13" t="s">
        <v>1914</v>
      </c>
      <c r="B66" s="33" t="s">
        <v>1915</v>
      </c>
      <c r="C66" s="33" t="s">
        <v>1233</v>
      </c>
      <c r="D66" s="14">
        <v>81572</v>
      </c>
      <c r="E66" s="15">
        <v>1268.69</v>
      </c>
      <c r="F66" s="16">
        <v>5.8999999999999999E-3</v>
      </c>
      <c r="G66" s="16"/>
    </row>
    <row r="67" spans="1:7" x14ac:dyDescent="0.25">
      <c r="A67" s="13" t="s">
        <v>1916</v>
      </c>
      <c r="B67" s="33" t="s">
        <v>1917</v>
      </c>
      <c r="C67" s="33" t="s">
        <v>1255</v>
      </c>
      <c r="D67" s="14">
        <v>46183</v>
      </c>
      <c r="E67" s="15">
        <v>1236.8499999999999</v>
      </c>
      <c r="F67" s="16">
        <v>5.7999999999999996E-3</v>
      </c>
      <c r="G67" s="16"/>
    </row>
    <row r="68" spans="1:7" x14ac:dyDescent="0.25">
      <c r="A68" s="13" t="s">
        <v>1526</v>
      </c>
      <c r="B68" s="33" t="s">
        <v>1527</v>
      </c>
      <c r="C68" s="33" t="s">
        <v>1292</v>
      </c>
      <c r="D68" s="14">
        <v>125346</v>
      </c>
      <c r="E68" s="15">
        <v>1147.17</v>
      </c>
      <c r="F68" s="16">
        <v>5.4000000000000003E-3</v>
      </c>
      <c r="G68" s="16"/>
    </row>
    <row r="69" spans="1:7" x14ac:dyDescent="0.25">
      <c r="A69" s="13" t="s">
        <v>1792</v>
      </c>
      <c r="B69" s="33" t="s">
        <v>1793</v>
      </c>
      <c r="C69" s="33" t="s">
        <v>1195</v>
      </c>
      <c r="D69" s="14">
        <v>206837</v>
      </c>
      <c r="E69" s="15">
        <v>1128.3</v>
      </c>
      <c r="F69" s="16">
        <v>5.3E-3</v>
      </c>
      <c r="G69" s="16"/>
    </row>
    <row r="70" spans="1:7" x14ac:dyDescent="0.25">
      <c r="A70" s="13" t="s">
        <v>1784</v>
      </c>
      <c r="B70" s="33" t="s">
        <v>1785</v>
      </c>
      <c r="C70" s="33" t="s">
        <v>1338</v>
      </c>
      <c r="D70" s="14">
        <v>172525</v>
      </c>
      <c r="E70" s="15">
        <v>1078.3699999999999</v>
      </c>
      <c r="F70" s="16">
        <v>5.0000000000000001E-3</v>
      </c>
      <c r="G70" s="16"/>
    </row>
    <row r="71" spans="1:7" x14ac:dyDescent="0.25">
      <c r="A71" s="13" t="s">
        <v>1503</v>
      </c>
      <c r="B71" s="33" t="s">
        <v>1504</v>
      </c>
      <c r="C71" s="33" t="s">
        <v>1320</v>
      </c>
      <c r="D71" s="14">
        <v>151738</v>
      </c>
      <c r="E71" s="15">
        <v>1052.3800000000001</v>
      </c>
      <c r="F71" s="16">
        <v>4.8999999999999998E-3</v>
      </c>
      <c r="G71" s="16"/>
    </row>
    <row r="72" spans="1:7" x14ac:dyDescent="0.25">
      <c r="A72" s="13" t="s">
        <v>1458</v>
      </c>
      <c r="B72" s="33" t="s">
        <v>1459</v>
      </c>
      <c r="C72" s="33" t="s">
        <v>1348</v>
      </c>
      <c r="D72" s="14">
        <v>73550</v>
      </c>
      <c r="E72" s="15">
        <v>1052.02</v>
      </c>
      <c r="F72" s="16">
        <v>4.8999999999999998E-3</v>
      </c>
      <c r="G72" s="16"/>
    </row>
    <row r="73" spans="1:7" x14ac:dyDescent="0.25">
      <c r="A73" s="13" t="s">
        <v>1918</v>
      </c>
      <c r="B73" s="33" t="s">
        <v>1919</v>
      </c>
      <c r="C73" s="33" t="s">
        <v>1227</v>
      </c>
      <c r="D73" s="14">
        <v>21262</v>
      </c>
      <c r="E73" s="15">
        <v>1051.29</v>
      </c>
      <c r="F73" s="16">
        <v>4.8999999999999998E-3</v>
      </c>
      <c r="G73" s="16"/>
    </row>
    <row r="74" spans="1:7" x14ac:dyDescent="0.25">
      <c r="A74" s="13" t="s">
        <v>1546</v>
      </c>
      <c r="B74" s="33" t="s">
        <v>1547</v>
      </c>
      <c r="C74" s="33" t="s">
        <v>1392</v>
      </c>
      <c r="D74" s="14">
        <v>14866</v>
      </c>
      <c r="E74" s="15">
        <v>1008.78</v>
      </c>
      <c r="F74" s="16">
        <v>4.7000000000000002E-3</v>
      </c>
      <c r="G74" s="16"/>
    </row>
    <row r="75" spans="1:7" x14ac:dyDescent="0.25">
      <c r="A75" s="13" t="s">
        <v>1274</v>
      </c>
      <c r="B75" s="33" t="s">
        <v>1275</v>
      </c>
      <c r="C75" s="33" t="s">
        <v>1189</v>
      </c>
      <c r="D75" s="14">
        <v>255686</v>
      </c>
      <c r="E75" s="15">
        <v>959.59</v>
      </c>
      <c r="F75" s="16">
        <v>4.4999999999999997E-3</v>
      </c>
      <c r="G75" s="16"/>
    </row>
    <row r="76" spans="1:7" x14ac:dyDescent="0.25">
      <c r="A76" s="13" t="s">
        <v>1920</v>
      </c>
      <c r="B76" s="33" t="s">
        <v>1921</v>
      </c>
      <c r="C76" s="33" t="s">
        <v>1192</v>
      </c>
      <c r="D76" s="14">
        <v>53254</v>
      </c>
      <c r="E76" s="15">
        <v>934.42</v>
      </c>
      <c r="F76" s="16">
        <v>4.4000000000000003E-3</v>
      </c>
      <c r="G76" s="16"/>
    </row>
    <row r="77" spans="1:7" x14ac:dyDescent="0.25">
      <c r="A77" s="13" t="s">
        <v>1371</v>
      </c>
      <c r="B77" s="33" t="s">
        <v>1372</v>
      </c>
      <c r="C77" s="33" t="s">
        <v>1210</v>
      </c>
      <c r="D77" s="14">
        <v>30240</v>
      </c>
      <c r="E77" s="15">
        <v>747.85</v>
      </c>
      <c r="F77" s="16">
        <v>3.5000000000000001E-3</v>
      </c>
      <c r="G77" s="16"/>
    </row>
    <row r="78" spans="1:7" x14ac:dyDescent="0.25">
      <c r="A78" s="13" t="s">
        <v>1922</v>
      </c>
      <c r="B78" s="33" t="s">
        <v>1923</v>
      </c>
      <c r="C78" s="33" t="s">
        <v>1348</v>
      </c>
      <c r="D78" s="14">
        <v>90629</v>
      </c>
      <c r="E78" s="15">
        <v>677.32</v>
      </c>
      <c r="F78" s="16">
        <v>3.2000000000000002E-3</v>
      </c>
      <c r="G78" s="16"/>
    </row>
    <row r="79" spans="1:7" x14ac:dyDescent="0.25">
      <c r="A79" s="13" t="s">
        <v>1413</v>
      </c>
      <c r="B79" s="33" t="s">
        <v>1414</v>
      </c>
      <c r="C79" s="33" t="s">
        <v>1381</v>
      </c>
      <c r="D79" s="14">
        <v>92916</v>
      </c>
      <c r="E79" s="15">
        <v>637.64</v>
      </c>
      <c r="F79" s="16">
        <v>3.0000000000000001E-3</v>
      </c>
      <c r="G79" s="16"/>
    </row>
    <row r="80" spans="1:7" x14ac:dyDescent="0.25">
      <c r="A80" s="17" t="s">
        <v>124</v>
      </c>
      <c r="B80" s="34"/>
      <c r="C80" s="34"/>
      <c r="D80" s="20"/>
      <c r="E80" s="37">
        <v>206699.22</v>
      </c>
      <c r="F80" s="38">
        <v>0.96640000000000004</v>
      </c>
      <c r="G80" s="23"/>
    </row>
    <row r="81" spans="1:7" x14ac:dyDescent="0.25">
      <c r="A81" s="17" t="s">
        <v>1265</v>
      </c>
      <c r="B81" s="33"/>
      <c r="C81" s="33"/>
      <c r="D81" s="14"/>
      <c r="E81" s="15"/>
      <c r="F81" s="16"/>
      <c r="G81" s="16"/>
    </row>
    <row r="82" spans="1:7" x14ac:dyDescent="0.25">
      <c r="A82" s="17" t="s">
        <v>124</v>
      </c>
      <c r="B82" s="33"/>
      <c r="C82" s="33"/>
      <c r="D82" s="14"/>
      <c r="E82" s="39" t="s">
        <v>121</v>
      </c>
      <c r="F82" s="40" t="s">
        <v>121</v>
      </c>
      <c r="G82" s="16"/>
    </row>
    <row r="83" spans="1:7" x14ac:dyDescent="0.25">
      <c r="A83" s="24" t="s">
        <v>131</v>
      </c>
      <c r="B83" s="35"/>
      <c r="C83" s="35"/>
      <c r="D83" s="25"/>
      <c r="E83" s="30">
        <v>206699.22</v>
      </c>
      <c r="F83" s="31">
        <v>0.96640000000000004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17" t="s">
        <v>179</v>
      </c>
      <c r="B86" s="33"/>
      <c r="C86" s="33"/>
      <c r="D86" s="14"/>
      <c r="E86" s="15"/>
      <c r="F86" s="16"/>
      <c r="G86" s="16"/>
    </row>
    <row r="87" spans="1:7" x14ac:dyDescent="0.25">
      <c r="A87" s="13" t="s">
        <v>180</v>
      </c>
      <c r="B87" s="33"/>
      <c r="C87" s="33"/>
      <c r="D87" s="14"/>
      <c r="E87" s="15">
        <v>10644.12</v>
      </c>
      <c r="F87" s="16">
        <v>4.9799999999999997E-2</v>
      </c>
      <c r="G87" s="16">
        <v>6.7234000000000002E-2</v>
      </c>
    </row>
    <row r="88" spans="1:7" x14ac:dyDescent="0.25">
      <c r="A88" s="17" t="s">
        <v>124</v>
      </c>
      <c r="B88" s="34"/>
      <c r="C88" s="34"/>
      <c r="D88" s="20"/>
      <c r="E88" s="37">
        <v>10644.12</v>
      </c>
      <c r="F88" s="38">
        <v>4.9799999999999997E-2</v>
      </c>
      <c r="G88" s="23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24" t="s">
        <v>131</v>
      </c>
      <c r="B90" s="35"/>
      <c r="C90" s="35"/>
      <c r="D90" s="25"/>
      <c r="E90" s="21">
        <v>10644.12</v>
      </c>
      <c r="F90" s="22">
        <v>4.9799999999999997E-2</v>
      </c>
      <c r="G90" s="23"/>
    </row>
    <row r="91" spans="1:7" x14ac:dyDescent="0.25">
      <c r="A91" s="13" t="s">
        <v>181</v>
      </c>
      <c r="B91" s="33"/>
      <c r="C91" s="33"/>
      <c r="D91" s="14"/>
      <c r="E91" s="15">
        <v>5.8820271000000002</v>
      </c>
      <c r="F91" s="16">
        <v>2.6999999999999999E-5</v>
      </c>
      <c r="G91" s="16"/>
    </row>
    <row r="92" spans="1:7" x14ac:dyDescent="0.25">
      <c r="A92" s="13" t="s">
        <v>182</v>
      </c>
      <c r="B92" s="33"/>
      <c r="C92" s="33"/>
      <c r="D92" s="14"/>
      <c r="E92" s="26">
        <v>-3433.9920271000001</v>
      </c>
      <c r="F92" s="27">
        <v>-1.6226999999999998E-2</v>
      </c>
      <c r="G92" s="16">
        <v>6.7234000000000002E-2</v>
      </c>
    </row>
    <row r="93" spans="1:7" x14ac:dyDescent="0.25">
      <c r="A93" s="28" t="s">
        <v>183</v>
      </c>
      <c r="B93" s="36"/>
      <c r="C93" s="36"/>
      <c r="D93" s="29"/>
      <c r="E93" s="30">
        <v>213915.23</v>
      </c>
      <c r="F93" s="31">
        <v>1</v>
      </c>
      <c r="G93" s="31"/>
    </row>
    <row r="98" spans="1:5" x14ac:dyDescent="0.25">
      <c r="A98" s="1" t="s">
        <v>186</v>
      </c>
    </row>
    <row r="99" spans="1:5" x14ac:dyDescent="0.25">
      <c r="A99" s="53" t="s">
        <v>187</v>
      </c>
      <c r="B99" s="3" t="s">
        <v>121</v>
      </c>
    </row>
    <row r="100" spans="1:5" x14ac:dyDescent="0.25">
      <c r="A100" t="s">
        <v>188</v>
      </c>
    </row>
    <row r="101" spans="1:5" x14ac:dyDescent="0.25">
      <c r="A101" t="s">
        <v>189</v>
      </c>
      <c r="B101" t="s">
        <v>190</v>
      </c>
      <c r="C101" t="s">
        <v>190</v>
      </c>
    </row>
    <row r="102" spans="1:5" x14ac:dyDescent="0.25">
      <c r="B102" s="54">
        <v>45443</v>
      </c>
      <c r="C102" s="54">
        <v>45471</v>
      </c>
    </row>
    <row r="103" spans="1:5" x14ac:dyDescent="0.25">
      <c r="A103" t="s">
        <v>194</v>
      </c>
      <c r="B103">
        <v>38.841000000000001</v>
      </c>
      <c r="C103">
        <v>42.231000000000002</v>
      </c>
      <c r="E103" s="2"/>
    </row>
    <row r="104" spans="1:5" x14ac:dyDescent="0.25">
      <c r="A104" t="s">
        <v>195</v>
      </c>
      <c r="B104">
        <v>31.888999999999999</v>
      </c>
      <c r="C104">
        <v>34.671999999999997</v>
      </c>
      <c r="E104" s="2"/>
    </row>
    <row r="105" spans="1:5" x14ac:dyDescent="0.25">
      <c r="A105" t="s">
        <v>677</v>
      </c>
      <c r="B105">
        <v>34.161999999999999</v>
      </c>
      <c r="C105">
        <v>37.1</v>
      </c>
      <c r="E105" s="2"/>
    </row>
    <row r="106" spans="1:5" x14ac:dyDescent="0.25">
      <c r="A106" t="s">
        <v>678</v>
      </c>
      <c r="B106">
        <v>28.05</v>
      </c>
      <c r="C106">
        <v>30.462</v>
      </c>
      <c r="E106" s="2"/>
    </row>
    <row r="107" spans="1:5" x14ac:dyDescent="0.25">
      <c r="E107" s="2"/>
    </row>
    <row r="108" spans="1:5" x14ac:dyDescent="0.25">
      <c r="A108" t="s">
        <v>205</v>
      </c>
      <c r="B108" s="3" t="s">
        <v>121</v>
      </c>
    </row>
    <row r="109" spans="1:5" x14ac:dyDescent="0.25">
      <c r="A109" t="s">
        <v>206</v>
      </c>
      <c r="B109" s="3" t="s">
        <v>121</v>
      </c>
    </row>
    <row r="110" spans="1:5" ht="30" customHeight="1" x14ac:dyDescent="0.25">
      <c r="A110" s="53" t="s">
        <v>207</v>
      </c>
      <c r="B110" s="3" t="s">
        <v>121</v>
      </c>
    </row>
    <row r="111" spans="1:5" ht="30" customHeight="1" x14ac:dyDescent="0.25">
      <c r="A111" s="53" t="s">
        <v>208</v>
      </c>
      <c r="B111" s="3" t="s">
        <v>121</v>
      </c>
    </row>
    <row r="112" spans="1:5" x14ac:dyDescent="0.25">
      <c r="A112" t="s">
        <v>1266</v>
      </c>
      <c r="B112" s="55">
        <v>0.461903422936837</v>
      </c>
    </row>
    <row r="113" spans="1:4" ht="45" customHeight="1" x14ac:dyDescent="0.25">
      <c r="A113" s="53" t="s">
        <v>210</v>
      </c>
      <c r="B113" s="3" t="s">
        <v>121</v>
      </c>
    </row>
    <row r="114" spans="1:4" ht="30" customHeight="1" x14ac:dyDescent="0.25">
      <c r="A114" s="53" t="s">
        <v>211</v>
      </c>
      <c r="B114" s="3" t="s">
        <v>121</v>
      </c>
    </row>
    <row r="115" spans="1:4" ht="30" customHeight="1" x14ac:dyDescent="0.25">
      <c r="A115" s="53" t="s">
        <v>212</v>
      </c>
      <c r="B115" s="3" t="s">
        <v>121</v>
      </c>
    </row>
    <row r="116" spans="1:4" x14ac:dyDescent="0.25">
      <c r="A116" t="s">
        <v>213</v>
      </c>
      <c r="B116" s="3" t="s">
        <v>121</v>
      </c>
    </row>
    <row r="117" spans="1:4" x14ac:dyDescent="0.25">
      <c r="A117" t="s">
        <v>214</v>
      </c>
      <c r="B117" s="3" t="s">
        <v>121</v>
      </c>
    </row>
    <row r="119" spans="1:4" ht="69.95" customHeight="1" x14ac:dyDescent="0.25">
      <c r="A119" s="81" t="s">
        <v>224</v>
      </c>
      <c r="B119" s="81" t="s">
        <v>225</v>
      </c>
      <c r="C119" s="81" t="s">
        <v>5</v>
      </c>
      <c r="D119" s="81" t="s">
        <v>6</v>
      </c>
    </row>
    <row r="120" spans="1:4" ht="69.95" customHeight="1" x14ac:dyDescent="0.25">
      <c r="A120" s="81" t="s">
        <v>1924</v>
      </c>
      <c r="B120" s="81"/>
      <c r="C120" s="81" t="s">
        <v>57</v>
      </c>
      <c r="D120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37"/>
  <sheetViews>
    <sheetView showGridLines="0" workbookViewId="0">
      <pane ySplit="4" topLeftCell="A109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1925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1926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1270</v>
      </c>
      <c r="B8" s="33" t="s">
        <v>1271</v>
      </c>
      <c r="C8" s="33" t="s">
        <v>1195</v>
      </c>
      <c r="D8" s="14">
        <v>132882</v>
      </c>
      <c r="E8" s="15">
        <v>2237.4699999999998</v>
      </c>
      <c r="F8" s="16">
        <v>5.8799999999999998E-2</v>
      </c>
      <c r="G8" s="16"/>
    </row>
    <row r="9" spans="1:8" x14ac:dyDescent="0.25">
      <c r="A9" s="13" t="s">
        <v>1193</v>
      </c>
      <c r="B9" s="33" t="s">
        <v>1194</v>
      </c>
      <c r="C9" s="33" t="s">
        <v>1195</v>
      </c>
      <c r="D9" s="14">
        <v>163216</v>
      </c>
      <c r="E9" s="15">
        <v>1957.94</v>
      </c>
      <c r="F9" s="16">
        <v>5.1499999999999997E-2</v>
      </c>
      <c r="G9" s="16"/>
    </row>
    <row r="10" spans="1:8" x14ac:dyDescent="0.25">
      <c r="A10" s="13" t="s">
        <v>1196</v>
      </c>
      <c r="B10" s="33" t="s">
        <v>1197</v>
      </c>
      <c r="C10" s="33" t="s">
        <v>1198</v>
      </c>
      <c r="D10" s="14">
        <v>54330</v>
      </c>
      <c r="E10" s="15">
        <v>1700.96</v>
      </c>
      <c r="F10" s="16">
        <v>4.4699999999999997E-2</v>
      </c>
      <c r="G10" s="16"/>
    </row>
    <row r="11" spans="1:8" x14ac:dyDescent="0.25">
      <c r="A11" s="13" t="s">
        <v>1241</v>
      </c>
      <c r="B11" s="33" t="s">
        <v>1242</v>
      </c>
      <c r="C11" s="33" t="s">
        <v>1195</v>
      </c>
      <c r="D11" s="14">
        <v>149214</v>
      </c>
      <c r="E11" s="15">
        <v>1266.75</v>
      </c>
      <c r="F11" s="16">
        <v>3.3300000000000003E-2</v>
      </c>
      <c r="G11" s="16"/>
    </row>
    <row r="12" spans="1:8" x14ac:dyDescent="0.25">
      <c r="A12" s="13" t="s">
        <v>1390</v>
      </c>
      <c r="B12" s="33" t="s">
        <v>1391</v>
      </c>
      <c r="C12" s="33" t="s">
        <v>1392</v>
      </c>
      <c r="D12" s="14">
        <v>22899</v>
      </c>
      <c r="E12" s="15">
        <v>1254.83</v>
      </c>
      <c r="F12" s="16">
        <v>3.3000000000000002E-2</v>
      </c>
      <c r="G12" s="16"/>
    </row>
    <row r="13" spans="1:8" x14ac:dyDescent="0.25">
      <c r="A13" s="13" t="s">
        <v>1225</v>
      </c>
      <c r="B13" s="33" t="s">
        <v>1226</v>
      </c>
      <c r="C13" s="33" t="s">
        <v>1227</v>
      </c>
      <c r="D13" s="14">
        <v>33431</v>
      </c>
      <c r="E13" s="15">
        <v>1186.28</v>
      </c>
      <c r="F13" s="16">
        <v>3.1199999999999999E-2</v>
      </c>
      <c r="G13" s="16"/>
    </row>
    <row r="14" spans="1:8" x14ac:dyDescent="0.25">
      <c r="A14" s="13" t="s">
        <v>1205</v>
      </c>
      <c r="B14" s="33" t="s">
        <v>1206</v>
      </c>
      <c r="C14" s="33" t="s">
        <v>1207</v>
      </c>
      <c r="D14" s="14">
        <v>7910</v>
      </c>
      <c r="E14" s="15">
        <v>922.93</v>
      </c>
      <c r="F14" s="16">
        <v>2.4299999999999999E-2</v>
      </c>
      <c r="G14" s="16"/>
    </row>
    <row r="15" spans="1:8" x14ac:dyDescent="0.25">
      <c r="A15" s="13" t="s">
        <v>1464</v>
      </c>
      <c r="B15" s="33" t="s">
        <v>1465</v>
      </c>
      <c r="C15" s="33" t="s">
        <v>1348</v>
      </c>
      <c r="D15" s="14">
        <v>57943</v>
      </c>
      <c r="E15" s="15">
        <v>907.82</v>
      </c>
      <c r="F15" s="16">
        <v>2.3900000000000001E-2</v>
      </c>
      <c r="G15" s="16"/>
    </row>
    <row r="16" spans="1:8" x14ac:dyDescent="0.25">
      <c r="A16" s="13" t="s">
        <v>1187</v>
      </c>
      <c r="B16" s="33" t="s">
        <v>1188</v>
      </c>
      <c r="C16" s="33" t="s">
        <v>1189</v>
      </c>
      <c r="D16" s="14">
        <v>61438</v>
      </c>
      <c r="E16" s="15">
        <v>887.2</v>
      </c>
      <c r="F16" s="16">
        <v>2.3300000000000001E-2</v>
      </c>
      <c r="G16" s="16"/>
    </row>
    <row r="17" spans="1:7" x14ac:dyDescent="0.25">
      <c r="A17" s="13" t="s">
        <v>1245</v>
      </c>
      <c r="B17" s="33" t="s">
        <v>1246</v>
      </c>
      <c r="C17" s="33" t="s">
        <v>1195</v>
      </c>
      <c r="D17" s="14">
        <v>69282</v>
      </c>
      <c r="E17" s="15">
        <v>876.59</v>
      </c>
      <c r="F17" s="16">
        <v>2.3E-2</v>
      </c>
      <c r="G17" s="16"/>
    </row>
    <row r="18" spans="1:7" x14ac:dyDescent="0.25">
      <c r="A18" s="13" t="s">
        <v>1869</v>
      </c>
      <c r="B18" s="33" t="s">
        <v>1870</v>
      </c>
      <c r="C18" s="33" t="s">
        <v>1255</v>
      </c>
      <c r="D18" s="14">
        <v>449586</v>
      </c>
      <c r="E18" s="15">
        <v>855.61</v>
      </c>
      <c r="F18" s="16">
        <v>2.2499999999999999E-2</v>
      </c>
      <c r="G18" s="16"/>
    </row>
    <row r="19" spans="1:7" x14ac:dyDescent="0.25">
      <c r="A19" s="13" t="s">
        <v>1349</v>
      </c>
      <c r="B19" s="33" t="s">
        <v>1350</v>
      </c>
      <c r="C19" s="33" t="s">
        <v>1281</v>
      </c>
      <c r="D19" s="14">
        <v>260125</v>
      </c>
      <c r="E19" s="15">
        <v>795.72</v>
      </c>
      <c r="F19" s="16">
        <v>2.0899999999999998E-2</v>
      </c>
      <c r="G19" s="16"/>
    </row>
    <row r="20" spans="1:7" x14ac:dyDescent="0.25">
      <c r="A20" s="13" t="s">
        <v>1190</v>
      </c>
      <c r="B20" s="33" t="s">
        <v>1191</v>
      </c>
      <c r="C20" s="33" t="s">
        <v>1192</v>
      </c>
      <c r="D20" s="14">
        <v>50230</v>
      </c>
      <c r="E20" s="15">
        <v>763.92</v>
      </c>
      <c r="F20" s="16">
        <v>2.01E-2</v>
      </c>
      <c r="G20" s="16"/>
    </row>
    <row r="21" spans="1:7" x14ac:dyDescent="0.25">
      <c r="A21" s="13" t="s">
        <v>1382</v>
      </c>
      <c r="B21" s="33" t="s">
        <v>1383</v>
      </c>
      <c r="C21" s="33" t="s">
        <v>1348</v>
      </c>
      <c r="D21" s="14">
        <v>18428</v>
      </c>
      <c r="E21" s="15">
        <v>719.46</v>
      </c>
      <c r="F21" s="16">
        <v>1.89E-2</v>
      </c>
      <c r="G21" s="16"/>
    </row>
    <row r="22" spans="1:7" x14ac:dyDescent="0.25">
      <c r="A22" s="13" t="s">
        <v>1217</v>
      </c>
      <c r="B22" s="33" t="s">
        <v>1218</v>
      </c>
      <c r="C22" s="33" t="s">
        <v>1219</v>
      </c>
      <c r="D22" s="14">
        <v>183670</v>
      </c>
      <c r="E22" s="15">
        <v>694.92</v>
      </c>
      <c r="F22" s="16">
        <v>1.83E-2</v>
      </c>
      <c r="G22" s="16"/>
    </row>
    <row r="23" spans="1:7" x14ac:dyDescent="0.25">
      <c r="A23" s="13" t="s">
        <v>1231</v>
      </c>
      <c r="B23" s="33" t="s">
        <v>1232</v>
      </c>
      <c r="C23" s="33" t="s">
        <v>1233</v>
      </c>
      <c r="D23" s="14">
        <v>16816</v>
      </c>
      <c r="E23" s="15">
        <v>667.07</v>
      </c>
      <c r="F23" s="16">
        <v>1.7500000000000002E-2</v>
      </c>
      <c r="G23" s="16"/>
    </row>
    <row r="24" spans="1:7" x14ac:dyDescent="0.25">
      <c r="A24" s="13" t="s">
        <v>1208</v>
      </c>
      <c r="B24" s="33" t="s">
        <v>1209</v>
      </c>
      <c r="C24" s="33" t="s">
        <v>1210</v>
      </c>
      <c r="D24" s="14">
        <v>150799</v>
      </c>
      <c r="E24" s="15">
        <v>640.74</v>
      </c>
      <c r="F24" s="16">
        <v>1.6799999999999999E-2</v>
      </c>
      <c r="G24" s="16"/>
    </row>
    <row r="25" spans="1:7" x14ac:dyDescent="0.25">
      <c r="A25" s="13" t="s">
        <v>1486</v>
      </c>
      <c r="B25" s="33" t="s">
        <v>1487</v>
      </c>
      <c r="C25" s="33" t="s">
        <v>1224</v>
      </c>
      <c r="D25" s="14">
        <v>6367</v>
      </c>
      <c r="E25" s="15">
        <v>540.62</v>
      </c>
      <c r="F25" s="16">
        <v>1.4200000000000001E-2</v>
      </c>
      <c r="G25" s="16"/>
    </row>
    <row r="26" spans="1:7" x14ac:dyDescent="0.25">
      <c r="A26" s="13" t="s">
        <v>1900</v>
      </c>
      <c r="B26" s="33" t="s">
        <v>1901</v>
      </c>
      <c r="C26" s="33" t="s">
        <v>1204</v>
      </c>
      <c r="D26" s="14">
        <v>74140</v>
      </c>
      <c r="E26" s="15">
        <v>530.54999999999995</v>
      </c>
      <c r="F26" s="16">
        <v>1.3899999999999999E-2</v>
      </c>
      <c r="G26" s="16"/>
    </row>
    <row r="27" spans="1:7" x14ac:dyDescent="0.25">
      <c r="A27" s="13" t="s">
        <v>1896</v>
      </c>
      <c r="B27" s="33" t="s">
        <v>1897</v>
      </c>
      <c r="C27" s="33" t="s">
        <v>1868</v>
      </c>
      <c r="D27" s="14">
        <v>28377</v>
      </c>
      <c r="E27" s="15">
        <v>527.77</v>
      </c>
      <c r="F27" s="16">
        <v>1.3899999999999999E-2</v>
      </c>
      <c r="G27" s="16"/>
    </row>
    <row r="28" spans="1:7" x14ac:dyDescent="0.25">
      <c r="A28" s="13" t="s">
        <v>1357</v>
      </c>
      <c r="B28" s="33" t="s">
        <v>1358</v>
      </c>
      <c r="C28" s="33" t="s">
        <v>1192</v>
      </c>
      <c r="D28" s="14">
        <v>35069</v>
      </c>
      <c r="E28" s="15">
        <v>519.29999999999995</v>
      </c>
      <c r="F28" s="16">
        <v>1.3599999999999999E-2</v>
      </c>
      <c r="G28" s="16"/>
    </row>
    <row r="29" spans="1:7" x14ac:dyDescent="0.25">
      <c r="A29" s="13" t="s">
        <v>1472</v>
      </c>
      <c r="B29" s="33" t="s">
        <v>1473</v>
      </c>
      <c r="C29" s="33" t="s">
        <v>1201</v>
      </c>
      <c r="D29" s="14">
        <v>17931</v>
      </c>
      <c r="E29" s="15">
        <v>514.02</v>
      </c>
      <c r="F29" s="16">
        <v>1.35E-2</v>
      </c>
      <c r="G29" s="16"/>
    </row>
    <row r="30" spans="1:7" x14ac:dyDescent="0.25">
      <c r="A30" s="13" t="s">
        <v>1441</v>
      </c>
      <c r="B30" s="33" t="s">
        <v>1442</v>
      </c>
      <c r="C30" s="33" t="s">
        <v>1348</v>
      </c>
      <c r="D30" s="14">
        <v>12084</v>
      </c>
      <c r="E30" s="15">
        <v>512.54</v>
      </c>
      <c r="F30" s="16">
        <v>1.35E-2</v>
      </c>
      <c r="G30" s="16"/>
    </row>
    <row r="31" spans="1:7" x14ac:dyDescent="0.25">
      <c r="A31" s="13" t="s">
        <v>1373</v>
      </c>
      <c r="B31" s="33" t="s">
        <v>1374</v>
      </c>
      <c r="C31" s="33" t="s">
        <v>1195</v>
      </c>
      <c r="D31" s="14">
        <v>34433</v>
      </c>
      <c r="E31" s="15">
        <v>504.27</v>
      </c>
      <c r="F31" s="16">
        <v>1.3299999999999999E-2</v>
      </c>
      <c r="G31" s="16"/>
    </row>
    <row r="32" spans="1:7" x14ac:dyDescent="0.25">
      <c r="A32" s="13" t="s">
        <v>1503</v>
      </c>
      <c r="B32" s="33" t="s">
        <v>1504</v>
      </c>
      <c r="C32" s="33" t="s">
        <v>1320</v>
      </c>
      <c r="D32" s="14">
        <v>69524</v>
      </c>
      <c r="E32" s="15">
        <v>482.18</v>
      </c>
      <c r="F32" s="16">
        <v>1.2699999999999999E-2</v>
      </c>
      <c r="G32" s="16"/>
    </row>
    <row r="33" spans="1:7" x14ac:dyDescent="0.25">
      <c r="A33" s="13" t="s">
        <v>1239</v>
      </c>
      <c r="B33" s="33" t="s">
        <v>1240</v>
      </c>
      <c r="C33" s="33" t="s">
        <v>1201</v>
      </c>
      <c r="D33" s="14">
        <v>46177</v>
      </c>
      <c r="E33" s="15">
        <v>457.04</v>
      </c>
      <c r="F33" s="16">
        <v>1.2E-2</v>
      </c>
      <c r="G33" s="16"/>
    </row>
    <row r="34" spans="1:7" x14ac:dyDescent="0.25">
      <c r="A34" s="13" t="s">
        <v>1405</v>
      </c>
      <c r="B34" s="33" t="s">
        <v>1406</v>
      </c>
      <c r="C34" s="33" t="s">
        <v>1292</v>
      </c>
      <c r="D34" s="14">
        <v>14419</v>
      </c>
      <c r="E34" s="15">
        <v>419.81</v>
      </c>
      <c r="F34" s="16">
        <v>1.0999999999999999E-2</v>
      </c>
      <c r="G34" s="16"/>
    </row>
    <row r="35" spans="1:7" x14ac:dyDescent="0.25">
      <c r="A35" s="13" t="s">
        <v>1497</v>
      </c>
      <c r="B35" s="33" t="s">
        <v>1498</v>
      </c>
      <c r="C35" s="33" t="s">
        <v>1292</v>
      </c>
      <c r="D35" s="14">
        <v>29328</v>
      </c>
      <c r="E35" s="15">
        <v>417.48</v>
      </c>
      <c r="F35" s="16">
        <v>1.0999999999999999E-2</v>
      </c>
      <c r="G35" s="16"/>
    </row>
    <row r="36" spans="1:7" x14ac:dyDescent="0.25">
      <c r="A36" s="13" t="s">
        <v>1866</v>
      </c>
      <c r="B36" s="33" t="s">
        <v>1867</v>
      </c>
      <c r="C36" s="33" t="s">
        <v>1868</v>
      </c>
      <c r="D36" s="14">
        <v>30195</v>
      </c>
      <c r="E36" s="15">
        <v>408.99</v>
      </c>
      <c r="F36" s="16">
        <v>1.0699999999999999E-2</v>
      </c>
      <c r="G36" s="16"/>
    </row>
    <row r="37" spans="1:7" x14ac:dyDescent="0.25">
      <c r="A37" s="13" t="s">
        <v>1902</v>
      </c>
      <c r="B37" s="33" t="s">
        <v>1903</v>
      </c>
      <c r="C37" s="33" t="s">
        <v>1281</v>
      </c>
      <c r="D37" s="14">
        <v>25334</v>
      </c>
      <c r="E37" s="15">
        <v>404.48</v>
      </c>
      <c r="F37" s="16">
        <v>1.06E-2</v>
      </c>
      <c r="G37" s="16"/>
    </row>
    <row r="38" spans="1:7" x14ac:dyDescent="0.25">
      <c r="A38" s="13" t="s">
        <v>1371</v>
      </c>
      <c r="B38" s="33" t="s">
        <v>1372</v>
      </c>
      <c r="C38" s="33" t="s">
        <v>1210</v>
      </c>
      <c r="D38" s="14">
        <v>15887</v>
      </c>
      <c r="E38" s="15">
        <v>392.89</v>
      </c>
      <c r="F38" s="16">
        <v>1.03E-2</v>
      </c>
      <c r="G38" s="16"/>
    </row>
    <row r="39" spans="1:7" x14ac:dyDescent="0.25">
      <c r="A39" s="13" t="s">
        <v>1282</v>
      </c>
      <c r="B39" s="33" t="s">
        <v>1283</v>
      </c>
      <c r="C39" s="33" t="s">
        <v>1195</v>
      </c>
      <c r="D39" s="14">
        <v>138501</v>
      </c>
      <c r="E39" s="15">
        <v>381.43</v>
      </c>
      <c r="F39" s="16">
        <v>0.01</v>
      </c>
      <c r="G39" s="16"/>
    </row>
    <row r="40" spans="1:7" x14ac:dyDescent="0.25">
      <c r="A40" s="13" t="s">
        <v>1284</v>
      </c>
      <c r="B40" s="33" t="s">
        <v>1285</v>
      </c>
      <c r="C40" s="33" t="s">
        <v>1286</v>
      </c>
      <c r="D40" s="14">
        <v>79989</v>
      </c>
      <c r="E40" s="15">
        <v>378.47</v>
      </c>
      <c r="F40" s="16">
        <v>9.9000000000000008E-3</v>
      </c>
      <c r="G40" s="16"/>
    </row>
    <row r="41" spans="1:7" x14ac:dyDescent="0.25">
      <c r="A41" s="13" t="s">
        <v>1211</v>
      </c>
      <c r="B41" s="33" t="s">
        <v>1212</v>
      </c>
      <c r="C41" s="33" t="s">
        <v>1201</v>
      </c>
      <c r="D41" s="14">
        <v>3114</v>
      </c>
      <c r="E41" s="15">
        <v>374.73</v>
      </c>
      <c r="F41" s="16">
        <v>9.7999999999999997E-3</v>
      </c>
      <c r="G41" s="16"/>
    </row>
    <row r="42" spans="1:7" x14ac:dyDescent="0.25">
      <c r="A42" s="13" t="s">
        <v>1800</v>
      </c>
      <c r="B42" s="33" t="s">
        <v>1801</v>
      </c>
      <c r="C42" s="33" t="s">
        <v>1802</v>
      </c>
      <c r="D42" s="14">
        <v>26469</v>
      </c>
      <c r="E42" s="15">
        <v>369.84</v>
      </c>
      <c r="F42" s="16">
        <v>9.7000000000000003E-3</v>
      </c>
      <c r="G42" s="16"/>
    </row>
    <row r="43" spans="1:7" x14ac:dyDescent="0.25">
      <c r="A43" s="13" t="s">
        <v>1920</v>
      </c>
      <c r="B43" s="33" t="s">
        <v>1921</v>
      </c>
      <c r="C43" s="33" t="s">
        <v>1192</v>
      </c>
      <c r="D43" s="14">
        <v>20896</v>
      </c>
      <c r="E43" s="15">
        <v>366.65</v>
      </c>
      <c r="F43" s="16">
        <v>9.5999999999999992E-3</v>
      </c>
      <c r="G43" s="16"/>
    </row>
    <row r="44" spans="1:7" x14ac:dyDescent="0.25">
      <c r="A44" s="13" t="s">
        <v>1912</v>
      </c>
      <c r="B44" s="33" t="s">
        <v>1913</v>
      </c>
      <c r="C44" s="33" t="s">
        <v>1195</v>
      </c>
      <c r="D44" s="14">
        <v>171645</v>
      </c>
      <c r="E44" s="15">
        <v>354.84</v>
      </c>
      <c r="F44" s="16">
        <v>9.2999999999999992E-3</v>
      </c>
      <c r="G44" s="16"/>
    </row>
    <row r="45" spans="1:7" x14ac:dyDescent="0.25">
      <c r="A45" s="13" t="s">
        <v>1871</v>
      </c>
      <c r="B45" s="33" t="s">
        <v>1872</v>
      </c>
      <c r="C45" s="33" t="s">
        <v>1255</v>
      </c>
      <c r="D45" s="14">
        <v>32483</v>
      </c>
      <c r="E45" s="15">
        <v>354.73</v>
      </c>
      <c r="F45" s="16">
        <v>9.2999999999999992E-3</v>
      </c>
      <c r="G45" s="16"/>
    </row>
    <row r="46" spans="1:7" x14ac:dyDescent="0.25">
      <c r="A46" s="13" t="s">
        <v>1811</v>
      </c>
      <c r="B46" s="33" t="s">
        <v>1812</v>
      </c>
      <c r="C46" s="33" t="s">
        <v>1361</v>
      </c>
      <c r="D46" s="14">
        <v>13579</v>
      </c>
      <c r="E46" s="15">
        <v>350.68</v>
      </c>
      <c r="F46" s="16">
        <v>9.1999999999999998E-3</v>
      </c>
      <c r="G46" s="16"/>
    </row>
    <row r="47" spans="1:7" x14ac:dyDescent="0.25">
      <c r="A47" s="13" t="s">
        <v>1458</v>
      </c>
      <c r="B47" s="33" t="s">
        <v>1459</v>
      </c>
      <c r="C47" s="33" t="s">
        <v>1348</v>
      </c>
      <c r="D47" s="14">
        <v>24169</v>
      </c>
      <c r="E47" s="15">
        <v>345.7</v>
      </c>
      <c r="F47" s="16">
        <v>9.1000000000000004E-3</v>
      </c>
      <c r="G47" s="16"/>
    </row>
    <row r="48" spans="1:7" x14ac:dyDescent="0.25">
      <c r="A48" s="13" t="s">
        <v>1922</v>
      </c>
      <c r="B48" s="33" t="s">
        <v>1923</v>
      </c>
      <c r="C48" s="33" t="s">
        <v>1348</v>
      </c>
      <c r="D48" s="14">
        <v>43046</v>
      </c>
      <c r="E48" s="15">
        <v>321.7</v>
      </c>
      <c r="F48" s="16">
        <v>8.5000000000000006E-3</v>
      </c>
      <c r="G48" s="16"/>
    </row>
    <row r="49" spans="1:7" x14ac:dyDescent="0.25">
      <c r="A49" s="13" t="s">
        <v>1782</v>
      </c>
      <c r="B49" s="33" t="s">
        <v>1783</v>
      </c>
      <c r="C49" s="33" t="s">
        <v>1307</v>
      </c>
      <c r="D49" s="14">
        <v>23092</v>
      </c>
      <c r="E49" s="15">
        <v>311.37</v>
      </c>
      <c r="F49" s="16">
        <v>8.2000000000000007E-3</v>
      </c>
      <c r="G49" s="16"/>
    </row>
    <row r="50" spans="1:7" x14ac:dyDescent="0.25">
      <c r="A50" s="13" t="s">
        <v>1792</v>
      </c>
      <c r="B50" s="33" t="s">
        <v>1793</v>
      </c>
      <c r="C50" s="33" t="s">
        <v>1195</v>
      </c>
      <c r="D50" s="14">
        <v>56714</v>
      </c>
      <c r="E50" s="15">
        <v>309.37</v>
      </c>
      <c r="F50" s="16">
        <v>8.0999999999999996E-3</v>
      </c>
      <c r="G50" s="16"/>
    </row>
    <row r="51" spans="1:7" x14ac:dyDescent="0.25">
      <c r="A51" s="13" t="s">
        <v>1894</v>
      </c>
      <c r="B51" s="33" t="s">
        <v>1895</v>
      </c>
      <c r="C51" s="33" t="s">
        <v>1233</v>
      </c>
      <c r="D51" s="14">
        <v>6787</v>
      </c>
      <c r="E51" s="15">
        <v>299.98</v>
      </c>
      <c r="F51" s="16">
        <v>7.9000000000000008E-3</v>
      </c>
      <c r="G51" s="16"/>
    </row>
    <row r="52" spans="1:7" x14ac:dyDescent="0.25">
      <c r="A52" s="13" t="s">
        <v>1386</v>
      </c>
      <c r="B52" s="33" t="s">
        <v>1387</v>
      </c>
      <c r="C52" s="33" t="s">
        <v>1348</v>
      </c>
      <c r="D52" s="14">
        <v>12086</v>
      </c>
      <c r="E52" s="15">
        <v>296.89999999999998</v>
      </c>
      <c r="F52" s="16">
        <v>7.7999999999999996E-3</v>
      </c>
      <c r="G52" s="16"/>
    </row>
    <row r="53" spans="1:7" x14ac:dyDescent="0.25">
      <c r="A53" s="13" t="s">
        <v>1243</v>
      </c>
      <c r="B53" s="33" t="s">
        <v>1244</v>
      </c>
      <c r="C53" s="33" t="s">
        <v>1201</v>
      </c>
      <c r="D53" s="14">
        <v>12028</v>
      </c>
      <c r="E53" s="15">
        <v>284.44</v>
      </c>
      <c r="F53" s="16">
        <v>7.4999999999999997E-3</v>
      </c>
      <c r="G53" s="16"/>
    </row>
    <row r="54" spans="1:7" x14ac:dyDescent="0.25">
      <c r="A54" s="13" t="s">
        <v>1296</v>
      </c>
      <c r="B54" s="33" t="s">
        <v>1297</v>
      </c>
      <c r="C54" s="33" t="s">
        <v>1238</v>
      </c>
      <c r="D54" s="14">
        <v>19098</v>
      </c>
      <c r="E54" s="15">
        <v>281.16000000000003</v>
      </c>
      <c r="F54" s="16">
        <v>7.4000000000000003E-3</v>
      </c>
      <c r="G54" s="16"/>
    </row>
    <row r="55" spans="1:7" x14ac:dyDescent="0.25">
      <c r="A55" s="13" t="s">
        <v>1927</v>
      </c>
      <c r="B55" s="33" t="s">
        <v>1928</v>
      </c>
      <c r="C55" s="33" t="s">
        <v>1292</v>
      </c>
      <c r="D55" s="14">
        <v>39480</v>
      </c>
      <c r="E55" s="15">
        <v>280.92</v>
      </c>
      <c r="F55" s="16">
        <v>7.4000000000000003E-3</v>
      </c>
      <c r="G55" s="16"/>
    </row>
    <row r="56" spans="1:7" x14ac:dyDescent="0.25">
      <c r="A56" s="13" t="s">
        <v>1929</v>
      </c>
      <c r="B56" s="33" t="s">
        <v>1930</v>
      </c>
      <c r="C56" s="33" t="s">
        <v>1192</v>
      </c>
      <c r="D56" s="14">
        <v>17540</v>
      </c>
      <c r="E56" s="15">
        <v>271.7</v>
      </c>
      <c r="F56" s="16">
        <v>7.1000000000000004E-3</v>
      </c>
      <c r="G56" s="16"/>
    </row>
    <row r="57" spans="1:7" x14ac:dyDescent="0.25">
      <c r="A57" s="13" t="s">
        <v>1509</v>
      </c>
      <c r="B57" s="33" t="s">
        <v>1510</v>
      </c>
      <c r="C57" s="33" t="s">
        <v>1230</v>
      </c>
      <c r="D57" s="14">
        <v>43853</v>
      </c>
      <c r="E57" s="15">
        <v>263.42</v>
      </c>
      <c r="F57" s="16">
        <v>6.8999999999999999E-3</v>
      </c>
      <c r="G57" s="16"/>
    </row>
    <row r="58" spans="1:7" x14ac:dyDescent="0.25">
      <c r="A58" s="13" t="s">
        <v>1450</v>
      </c>
      <c r="B58" s="33" t="s">
        <v>1451</v>
      </c>
      <c r="C58" s="33" t="s">
        <v>1295</v>
      </c>
      <c r="D58" s="14">
        <v>24703</v>
      </c>
      <c r="E58" s="15">
        <v>258</v>
      </c>
      <c r="F58" s="16">
        <v>6.7999999999999996E-3</v>
      </c>
      <c r="G58" s="16"/>
    </row>
    <row r="59" spans="1:7" x14ac:dyDescent="0.25">
      <c r="A59" s="13" t="s">
        <v>1558</v>
      </c>
      <c r="B59" s="33" t="s">
        <v>1559</v>
      </c>
      <c r="C59" s="33" t="s">
        <v>1348</v>
      </c>
      <c r="D59" s="14">
        <v>4726</v>
      </c>
      <c r="E59" s="15">
        <v>257.98</v>
      </c>
      <c r="F59" s="16">
        <v>6.7999999999999996E-3</v>
      </c>
      <c r="G59" s="16"/>
    </row>
    <row r="60" spans="1:7" x14ac:dyDescent="0.25">
      <c r="A60" s="13" t="s">
        <v>1556</v>
      </c>
      <c r="B60" s="33" t="s">
        <v>1557</v>
      </c>
      <c r="C60" s="33" t="s">
        <v>1307</v>
      </c>
      <c r="D60" s="14">
        <v>8018</v>
      </c>
      <c r="E60" s="15">
        <v>257.20999999999998</v>
      </c>
      <c r="F60" s="16">
        <v>6.7999999999999996E-3</v>
      </c>
      <c r="G60" s="16"/>
    </row>
    <row r="61" spans="1:7" x14ac:dyDescent="0.25">
      <c r="A61" s="13" t="s">
        <v>1931</v>
      </c>
      <c r="B61" s="33" t="s">
        <v>1932</v>
      </c>
      <c r="C61" s="33" t="s">
        <v>1233</v>
      </c>
      <c r="D61" s="14">
        <v>10465</v>
      </c>
      <c r="E61" s="15">
        <v>249.15</v>
      </c>
      <c r="F61" s="16">
        <v>6.4999999999999997E-3</v>
      </c>
      <c r="G61" s="16"/>
    </row>
    <row r="62" spans="1:7" x14ac:dyDescent="0.25">
      <c r="A62" s="13" t="s">
        <v>1384</v>
      </c>
      <c r="B62" s="33" t="s">
        <v>1385</v>
      </c>
      <c r="C62" s="33" t="s">
        <v>1249</v>
      </c>
      <c r="D62" s="14">
        <v>16311</v>
      </c>
      <c r="E62" s="15">
        <v>243.35</v>
      </c>
      <c r="F62" s="16">
        <v>6.4000000000000003E-3</v>
      </c>
      <c r="G62" s="16"/>
    </row>
    <row r="63" spans="1:7" x14ac:dyDescent="0.25">
      <c r="A63" s="13" t="s">
        <v>1908</v>
      </c>
      <c r="B63" s="33" t="s">
        <v>1909</v>
      </c>
      <c r="C63" s="33" t="s">
        <v>1238</v>
      </c>
      <c r="D63" s="14">
        <v>16242</v>
      </c>
      <c r="E63" s="15">
        <v>228.71</v>
      </c>
      <c r="F63" s="16">
        <v>6.0000000000000001E-3</v>
      </c>
      <c r="G63" s="16"/>
    </row>
    <row r="64" spans="1:7" x14ac:dyDescent="0.25">
      <c r="A64" s="13" t="s">
        <v>1316</v>
      </c>
      <c r="B64" s="33" t="s">
        <v>1317</v>
      </c>
      <c r="C64" s="33" t="s">
        <v>1292</v>
      </c>
      <c r="D64" s="14">
        <v>3123</v>
      </c>
      <c r="E64" s="15">
        <v>222.22</v>
      </c>
      <c r="F64" s="16">
        <v>5.7999999999999996E-3</v>
      </c>
      <c r="G64" s="16"/>
    </row>
    <row r="65" spans="1:7" x14ac:dyDescent="0.25">
      <c r="A65" s="13" t="s">
        <v>1236</v>
      </c>
      <c r="B65" s="33" t="s">
        <v>1237</v>
      </c>
      <c r="C65" s="33" t="s">
        <v>1238</v>
      </c>
      <c r="D65" s="14">
        <v>6110</v>
      </c>
      <c r="E65" s="15">
        <v>208</v>
      </c>
      <c r="F65" s="16">
        <v>5.4999999999999997E-3</v>
      </c>
      <c r="G65" s="16"/>
    </row>
    <row r="66" spans="1:7" x14ac:dyDescent="0.25">
      <c r="A66" s="13" t="s">
        <v>1429</v>
      </c>
      <c r="B66" s="33" t="s">
        <v>1430</v>
      </c>
      <c r="C66" s="33" t="s">
        <v>1255</v>
      </c>
      <c r="D66" s="14">
        <v>6413</v>
      </c>
      <c r="E66" s="15">
        <v>207.08</v>
      </c>
      <c r="F66" s="16">
        <v>5.4000000000000003E-3</v>
      </c>
      <c r="G66" s="16"/>
    </row>
    <row r="67" spans="1:7" x14ac:dyDescent="0.25">
      <c r="A67" s="13" t="s">
        <v>1199</v>
      </c>
      <c r="B67" s="33" t="s">
        <v>1200</v>
      </c>
      <c r="C67" s="33" t="s">
        <v>1201</v>
      </c>
      <c r="D67" s="14">
        <v>2131</v>
      </c>
      <c r="E67" s="15">
        <v>202.48</v>
      </c>
      <c r="F67" s="16">
        <v>5.3E-3</v>
      </c>
      <c r="G67" s="16"/>
    </row>
    <row r="68" spans="1:7" x14ac:dyDescent="0.25">
      <c r="A68" s="13" t="s">
        <v>1554</v>
      </c>
      <c r="B68" s="33" t="s">
        <v>1555</v>
      </c>
      <c r="C68" s="33" t="s">
        <v>1348</v>
      </c>
      <c r="D68" s="14">
        <v>13746</v>
      </c>
      <c r="E68" s="15">
        <v>200.64</v>
      </c>
      <c r="F68" s="16">
        <v>5.3E-3</v>
      </c>
      <c r="G68" s="16"/>
    </row>
    <row r="69" spans="1:7" x14ac:dyDescent="0.25">
      <c r="A69" s="13" t="s">
        <v>1355</v>
      </c>
      <c r="B69" s="33" t="s">
        <v>1356</v>
      </c>
      <c r="C69" s="33" t="s">
        <v>1195</v>
      </c>
      <c r="D69" s="14">
        <v>75164</v>
      </c>
      <c r="E69" s="15">
        <v>197.67</v>
      </c>
      <c r="F69" s="16">
        <v>5.1999999999999998E-3</v>
      </c>
      <c r="G69" s="16"/>
    </row>
    <row r="70" spans="1:7" x14ac:dyDescent="0.25">
      <c r="A70" s="13" t="s">
        <v>1817</v>
      </c>
      <c r="B70" s="33" t="s">
        <v>1818</v>
      </c>
      <c r="C70" s="33" t="s">
        <v>1292</v>
      </c>
      <c r="D70" s="14">
        <v>14785</v>
      </c>
      <c r="E70" s="15">
        <v>195.47</v>
      </c>
      <c r="F70" s="16">
        <v>5.1000000000000004E-3</v>
      </c>
      <c r="G70" s="16"/>
    </row>
    <row r="71" spans="1:7" x14ac:dyDescent="0.25">
      <c r="A71" s="13" t="s">
        <v>1339</v>
      </c>
      <c r="B71" s="33" t="s">
        <v>1340</v>
      </c>
      <c r="C71" s="33" t="s">
        <v>1224</v>
      </c>
      <c r="D71" s="14">
        <v>63742</v>
      </c>
      <c r="E71" s="15">
        <v>191.77</v>
      </c>
      <c r="F71" s="16">
        <v>5.0000000000000001E-3</v>
      </c>
      <c r="G71" s="16"/>
    </row>
    <row r="72" spans="1:7" x14ac:dyDescent="0.25">
      <c r="A72" s="13" t="s">
        <v>1300</v>
      </c>
      <c r="B72" s="33" t="s">
        <v>1301</v>
      </c>
      <c r="C72" s="33" t="s">
        <v>1292</v>
      </c>
      <c r="D72" s="14">
        <v>39445</v>
      </c>
      <c r="E72" s="15">
        <v>191.35</v>
      </c>
      <c r="F72" s="16">
        <v>5.0000000000000001E-3</v>
      </c>
      <c r="G72" s="16"/>
    </row>
    <row r="73" spans="1:7" x14ac:dyDescent="0.25">
      <c r="A73" s="13" t="s">
        <v>1918</v>
      </c>
      <c r="B73" s="33" t="s">
        <v>1919</v>
      </c>
      <c r="C73" s="33" t="s">
        <v>1227</v>
      </c>
      <c r="D73" s="14">
        <v>3865</v>
      </c>
      <c r="E73" s="15">
        <v>191.1</v>
      </c>
      <c r="F73" s="16">
        <v>5.0000000000000001E-3</v>
      </c>
      <c r="G73" s="16"/>
    </row>
    <row r="74" spans="1:7" x14ac:dyDescent="0.25">
      <c r="A74" s="13" t="s">
        <v>1933</v>
      </c>
      <c r="B74" s="33" t="s">
        <v>1934</v>
      </c>
      <c r="C74" s="33" t="s">
        <v>1227</v>
      </c>
      <c r="D74" s="14">
        <v>20102</v>
      </c>
      <c r="E74" s="15">
        <v>178.28</v>
      </c>
      <c r="F74" s="16">
        <v>4.7000000000000002E-3</v>
      </c>
      <c r="G74" s="16"/>
    </row>
    <row r="75" spans="1:7" x14ac:dyDescent="0.25">
      <c r="A75" s="13" t="s">
        <v>1935</v>
      </c>
      <c r="B75" s="33" t="s">
        <v>1936</v>
      </c>
      <c r="C75" s="33" t="s">
        <v>1292</v>
      </c>
      <c r="D75" s="14">
        <v>49507</v>
      </c>
      <c r="E75" s="15">
        <v>177.31</v>
      </c>
      <c r="F75" s="16">
        <v>4.7000000000000002E-3</v>
      </c>
      <c r="G75" s="16"/>
    </row>
    <row r="76" spans="1:7" x14ac:dyDescent="0.25">
      <c r="A76" s="13" t="s">
        <v>1550</v>
      </c>
      <c r="B76" s="33" t="s">
        <v>1551</v>
      </c>
      <c r="C76" s="33" t="s">
        <v>1492</v>
      </c>
      <c r="D76" s="14">
        <v>4212</v>
      </c>
      <c r="E76" s="15">
        <v>160</v>
      </c>
      <c r="F76" s="16">
        <v>4.1999999999999997E-3</v>
      </c>
      <c r="G76" s="16"/>
    </row>
    <row r="77" spans="1:7" x14ac:dyDescent="0.25">
      <c r="A77" s="13" t="s">
        <v>1937</v>
      </c>
      <c r="B77" s="33" t="s">
        <v>1938</v>
      </c>
      <c r="C77" s="33" t="s">
        <v>1292</v>
      </c>
      <c r="D77" s="14">
        <v>52021</v>
      </c>
      <c r="E77" s="15">
        <v>156.38</v>
      </c>
      <c r="F77" s="16">
        <v>4.1000000000000003E-3</v>
      </c>
      <c r="G77" s="16"/>
    </row>
    <row r="78" spans="1:7" x14ac:dyDescent="0.25">
      <c r="A78" s="13" t="s">
        <v>1798</v>
      </c>
      <c r="B78" s="33" t="s">
        <v>1799</v>
      </c>
      <c r="C78" s="33" t="s">
        <v>1307</v>
      </c>
      <c r="D78" s="14">
        <v>4276</v>
      </c>
      <c r="E78" s="15">
        <v>153.44</v>
      </c>
      <c r="F78" s="16">
        <v>4.0000000000000001E-3</v>
      </c>
      <c r="G78" s="16"/>
    </row>
    <row r="79" spans="1:7" x14ac:dyDescent="0.25">
      <c r="A79" s="13" t="s">
        <v>1939</v>
      </c>
      <c r="B79" s="33" t="s">
        <v>1940</v>
      </c>
      <c r="C79" s="33" t="s">
        <v>1292</v>
      </c>
      <c r="D79" s="14">
        <v>20850</v>
      </c>
      <c r="E79" s="15">
        <v>147.27000000000001</v>
      </c>
      <c r="F79" s="16">
        <v>3.8999999999999998E-3</v>
      </c>
      <c r="G79" s="16"/>
    </row>
    <row r="80" spans="1:7" x14ac:dyDescent="0.25">
      <c r="A80" s="13" t="s">
        <v>1904</v>
      </c>
      <c r="B80" s="33" t="s">
        <v>1905</v>
      </c>
      <c r="C80" s="33" t="s">
        <v>1292</v>
      </c>
      <c r="D80" s="14">
        <v>14109</v>
      </c>
      <c r="E80" s="15">
        <v>146.1</v>
      </c>
      <c r="F80" s="16">
        <v>3.8E-3</v>
      </c>
      <c r="G80" s="16"/>
    </row>
    <row r="81" spans="1:7" x14ac:dyDescent="0.25">
      <c r="A81" s="13" t="s">
        <v>1327</v>
      </c>
      <c r="B81" s="33" t="s">
        <v>1328</v>
      </c>
      <c r="C81" s="33" t="s">
        <v>1195</v>
      </c>
      <c r="D81" s="14">
        <v>120705</v>
      </c>
      <c r="E81" s="15">
        <v>144.21</v>
      </c>
      <c r="F81" s="16">
        <v>3.8E-3</v>
      </c>
      <c r="G81" s="16"/>
    </row>
    <row r="82" spans="1:7" x14ac:dyDescent="0.25">
      <c r="A82" s="13" t="s">
        <v>1914</v>
      </c>
      <c r="B82" s="33" t="s">
        <v>1915</v>
      </c>
      <c r="C82" s="33" t="s">
        <v>1233</v>
      </c>
      <c r="D82" s="14">
        <v>9269</v>
      </c>
      <c r="E82" s="15">
        <v>144.16</v>
      </c>
      <c r="F82" s="16">
        <v>3.8E-3</v>
      </c>
      <c r="G82" s="16"/>
    </row>
    <row r="83" spans="1:7" x14ac:dyDescent="0.25">
      <c r="A83" s="13" t="s">
        <v>1344</v>
      </c>
      <c r="B83" s="33" t="s">
        <v>1345</v>
      </c>
      <c r="C83" s="33" t="s">
        <v>1195</v>
      </c>
      <c r="D83" s="14">
        <v>79577</v>
      </c>
      <c r="E83" s="15">
        <v>141.05000000000001</v>
      </c>
      <c r="F83" s="16">
        <v>3.7000000000000002E-3</v>
      </c>
      <c r="G83" s="16"/>
    </row>
    <row r="84" spans="1:7" x14ac:dyDescent="0.25">
      <c r="A84" s="13" t="s">
        <v>1892</v>
      </c>
      <c r="B84" s="33" t="s">
        <v>1893</v>
      </c>
      <c r="C84" s="33" t="s">
        <v>1219</v>
      </c>
      <c r="D84" s="14">
        <v>19002</v>
      </c>
      <c r="E84" s="15">
        <v>139.57</v>
      </c>
      <c r="F84" s="16">
        <v>3.7000000000000002E-3</v>
      </c>
      <c r="G84" s="16"/>
    </row>
    <row r="85" spans="1:7" x14ac:dyDescent="0.25">
      <c r="A85" s="13" t="s">
        <v>1941</v>
      </c>
      <c r="B85" s="33" t="s">
        <v>1942</v>
      </c>
      <c r="C85" s="33" t="s">
        <v>1195</v>
      </c>
      <c r="D85" s="14">
        <v>93083</v>
      </c>
      <c r="E85" s="15">
        <v>127.24</v>
      </c>
      <c r="F85" s="16">
        <v>3.3E-3</v>
      </c>
      <c r="G85" s="16"/>
    </row>
    <row r="86" spans="1:7" x14ac:dyDescent="0.25">
      <c r="A86" s="13" t="s">
        <v>1943</v>
      </c>
      <c r="B86" s="33" t="s">
        <v>1944</v>
      </c>
      <c r="C86" s="33" t="s">
        <v>1868</v>
      </c>
      <c r="D86" s="14">
        <v>2947</v>
      </c>
      <c r="E86" s="15">
        <v>113.56</v>
      </c>
      <c r="F86" s="16">
        <v>3.0000000000000001E-3</v>
      </c>
      <c r="G86" s="16"/>
    </row>
    <row r="87" spans="1:7" x14ac:dyDescent="0.25">
      <c r="A87" s="13" t="s">
        <v>1945</v>
      </c>
      <c r="B87" s="33" t="s">
        <v>1946</v>
      </c>
      <c r="C87" s="33" t="s">
        <v>1195</v>
      </c>
      <c r="D87" s="14">
        <v>116585</v>
      </c>
      <c r="E87" s="15">
        <v>113.27</v>
      </c>
      <c r="F87" s="16">
        <v>3.0000000000000001E-3</v>
      </c>
      <c r="G87" s="16"/>
    </row>
    <row r="88" spans="1:7" x14ac:dyDescent="0.25">
      <c r="A88" s="13" t="s">
        <v>1947</v>
      </c>
      <c r="B88" s="33" t="s">
        <v>1948</v>
      </c>
      <c r="C88" s="33" t="s">
        <v>1440</v>
      </c>
      <c r="D88" s="14">
        <v>12016</v>
      </c>
      <c r="E88" s="15">
        <v>113.03</v>
      </c>
      <c r="F88" s="16">
        <v>3.0000000000000001E-3</v>
      </c>
      <c r="G88" s="16"/>
    </row>
    <row r="89" spans="1:7" x14ac:dyDescent="0.25">
      <c r="A89" s="13" t="s">
        <v>1906</v>
      </c>
      <c r="B89" s="33" t="s">
        <v>1907</v>
      </c>
      <c r="C89" s="33" t="s">
        <v>1437</v>
      </c>
      <c r="D89" s="14">
        <v>6122</v>
      </c>
      <c r="E89" s="15">
        <v>109.37</v>
      </c>
      <c r="F89" s="16">
        <v>2.8999999999999998E-3</v>
      </c>
      <c r="G89" s="16"/>
    </row>
    <row r="90" spans="1:7" x14ac:dyDescent="0.25">
      <c r="A90" s="13" t="s">
        <v>1323</v>
      </c>
      <c r="B90" s="33" t="s">
        <v>1324</v>
      </c>
      <c r="C90" s="33" t="s">
        <v>1238</v>
      </c>
      <c r="D90" s="14">
        <v>829</v>
      </c>
      <c r="E90" s="15">
        <v>99.24</v>
      </c>
      <c r="F90" s="16">
        <v>2.5999999999999999E-3</v>
      </c>
      <c r="G90" s="16"/>
    </row>
    <row r="91" spans="1:7" x14ac:dyDescent="0.25">
      <c r="A91" s="13" t="s">
        <v>1949</v>
      </c>
      <c r="B91" s="33" t="s">
        <v>1950</v>
      </c>
      <c r="C91" s="33" t="s">
        <v>1258</v>
      </c>
      <c r="D91" s="14">
        <v>12850</v>
      </c>
      <c r="E91" s="15">
        <v>92.91</v>
      </c>
      <c r="F91" s="16">
        <v>2.3999999999999998E-3</v>
      </c>
      <c r="G91" s="16"/>
    </row>
    <row r="92" spans="1:7" x14ac:dyDescent="0.25">
      <c r="A92" s="13" t="s">
        <v>1951</v>
      </c>
      <c r="B92" s="33" t="s">
        <v>1952</v>
      </c>
      <c r="C92" s="33" t="s">
        <v>1192</v>
      </c>
      <c r="D92" s="14">
        <v>3937</v>
      </c>
      <c r="E92" s="15">
        <v>90.05</v>
      </c>
      <c r="F92" s="16">
        <v>2.3999999999999998E-3</v>
      </c>
      <c r="G92" s="16"/>
    </row>
    <row r="93" spans="1:7" x14ac:dyDescent="0.25">
      <c r="A93" s="13" t="s">
        <v>1290</v>
      </c>
      <c r="B93" s="33" t="s">
        <v>1291</v>
      </c>
      <c r="C93" s="33" t="s">
        <v>1292</v>
      </c>
      <c r="D93" s="14">
        <v>16599</v>
      </c>
      <c r="E93" s="15">
        <v>87.21</v>
      </c>
      <c r="F93" s="16">
        <v>2.3E-3</v>
      </c>
      <c r="G93" s="16"/>
    </row>
    <row r="94" spans="1:7" x14ac:dyDescent="0.25">
      <c r="A94" s="13" t="s">
        <v>1526</v>
      </c>
      <c r="B94" s="33" t="s">
        <v>1527</v>
      </c>
      <c r="C94" s="33" t="s">
        <v>1292</v>
      </c>
      <c r="D94" s="14">
        <v>6247</v>
      </c>
      <c r="E94" s="15">
        <v>57.17</v>
      </c>
      <c r="F94" s="16">
        <v>1.5E-3</v>
      </c>
      <c r="G94" s="16"/>
    </row>
    <row r="95" spans="1:7" x14ac:dyDescent="0.25">
      <c r="A95" s="13" t="s">
        <v>1953</v>
      </c>
      <c r="B95" s="33" t="s">
        <v>1954</v>
      </c>
      <c r="C95" s="33" t="s">
        <v>1224</v>
      </c>
      <c r="D95" s="14">
        <v>2857</v>
      </c>
      <c r="E95" s="15">
        <v>20.65</v>
      </c>
      <c r="F95" s="16">
        <v>5.0000000000000001E-4</v>
      </c>
      <c r="G95" s="16"/>
    </row>
    <row r="96" spans="1:7" x14ac:dyDescent="0.25">
      <c r="A96" s="13" t="s">
        <v>1955</v>
      </c>
      <c r="B96" s="33" t="s">
        <v>1956</v>
      </c>
      <c r="C96" s="33" t="s">
        <v>1338</v>
      </c>
      <c r="D96" s="14">
        <v>674</v>
      </c>
      <c r="E96" s="15">
        <v>12.83</v>
      </c>
      <c r="F96" s="16">
        <v>2.9999999999999997E-4</v>
      </c>
      <c r="G96" s="16"/>
    </row>
    <row r="97" spans="1:7" x14ac:dyDescent="0.25">
      <c r="A97" s="17" t="s">
        <v>124</v>
      </c>
      <c r="B97" s="34"/>
      <c r="C97" s="34"/>
      <c r="D97" s="20"/>
      <c r="E97" s="37">
        <v>37392.660000000003</v>
      </c>
      <c r="F97" s="38">
        <v>0.98240000000000005</v>
      </c>
      <c r="G97" s="23"/>
    </row>
    <row r="98" spans="1:7" x14ac:dyDescent="0.25">
      <c r="A98" s="17" t="s">
        <v>1265</v>
      </c>
      <c r="B98" s="33"/>
      <c r="C98" s="33"/>
      <c r="D98" s="14"/>
      <c r="E98" s="15"/>
      <c r="F98" s="16"/>
      <c r="G98" s="16"/>
    </row>
    <row r="99" spans="1:7" x14ac:dyDescent="0.25">
      <c r="A99" s="17" t="s">
        <v>124</v>
      </c>
      <c r="B99" s="33"/>
      <c r="C99" s="33"/>
      <c r="D99" s="14"/>
      <c r="E99" s="39" t="s">
        <v>121</v>
      </c>
      <c r="F99" s="40" t="s">
        <v>121</v>
      </c>
      <c r="G99" s="16"/>
    </row>
    <row r="100" spans="1:7" x14ac:dyDescent="0.25">
      <c r="A100" s="24" t="s">
        <v>131</v>
      </c>
      <c r="B100" s="35"/>
      <c r="C100" s="35"/>
      <c r="D100" s="25"/>
      <c r="E100" s="30">
        <v>37392.660000000003</v>
      </c>
      <c r="F100" s="31">
        <v>0.98240000000000005</v>
      </c>
      <c r="G100" s="23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13"/>
      <c r="B102" s="33"/>
      <c r="C102" s="33"/>
      <c r="D102" s="14"/>
      <c r="E102" s="15"/>
      <c r="F102" s="16"/>
      <c r="G102" s="16"/>
    </row>
    <row r="103" spans="1:7" x14ac:dyDescent="0.25">
      <c r="A103" s="17" t="s">
        <v>179</v>
      </c>
      <c r="B103" s="33"/>
      <c r="C103" s="33"/>
      <c r="D103" s="14"/>
      <c r="E103" s="15"/>
      <c r="F103" s="16"/>
      <c r="G103" s="16"/>
    </row>
    <row r="104" spans="1:7" x14ac:dyDescent="0.25">
      <c r="A104" s="13" t="s">
        <v>180</v>
      </c>
      <c r="B104" s="33"/>
      <c r="C104" s="33"/>
      <c r="D104" s="14"/>
      <c r="E104" s="15">
        <v>597.66999999999996</v>
      </c>
      <c r="F104" s="16">
        <v>1.5699999999999999E-2</v>
      </c>
      <c r="G104" s="16">
        <v>6.7234000000000002E-2</v>
      </c>
    </row>
    <row r="105" spans="1:7" x14ac:dyDescent="0.25">
      <c r="A105" s="17" t="s">
        <v>124</v>
      </c>
      <c r="B105" s="34"/>
      <c r="C105" s="34"/>
      <c r="D105" s="20"/>
      <c r="E105" s="37">
        <v>597.66999999999996</v>
      </c>
      <c r="F105" s="38">
        <v>1.5699999999999999E-2</v>
      </c>
      <c r="G105" s="23"/>
    </row>
    <row r="106" spans="1:7" x14ac:dyDescent="0.25">
      <c r="A106" s="13"/>
      <c r="B106" s="33"/>
      <c r="C106" s="33"/>
      <c r="D106" s="14"/>
      <c r="E106" s="15"/>
      <c r="F106" s="16"/>
      <c r="G106" s="16"/>
    </row>
    <row r="107" spans="1:7" x14ac:dyDescent="0.25">
      <c r="A107" s="24" t="s">
        <v>131</v>
      </c>
      <c r="B107" s="35"/>
      <c r="C107" s="35"/>
      <c r="D107" s="25"/>
      <c r="E107" s="21">
        <v>597.66999999999996</v>
      </c>
      <c r="F107" s="22">
        <v>1.5699999999999999E-2</v>
      </c>
      <c r="G107" s="23"/>
    </row>
    <row r="108" spans="1:7" x14ac:dyDescent="0.25">
      <c r="A108" s="13" t="s">
        <v>181</v>
      </c>
      <c r="B108" s="33"/>
      <c r="C108" s="33"/>
      <c r="D108" s="14"/>
      <c r="E108" s="15">
        <v>0.33027719999999999</v>
      </c>
      <c r="F108" s="16">
        <v>7.9999999999999996E-6</v>
      </c>
      <c r="G108" s="16"/>
    </row>
    <row r="109" spans="1:7" x14ac:dyDescent="0.25">
      <c r="A109" s="13" t="s">
        <v>182</v>
      </c>
      <c r="B109" s="33"/>
      <c r="C109" s="33"/>
      <c r="D109" s="14"/>
      <c r="E109" s="15">
        <v>57.939722799999998</v>
      </c>
      <c r="F109" s="16">
        <v>1.892E-3</v>
      </c>
      <c r="G109" s="16">
        <v>6.7234000000000002E-2</v>
      </c>
    </row>
    <row r="110" spans="1:7" x14ac:dyDescent="0.25">
      <c r="A110" s="28" t="s">
        <v>183</v>
      </c>
      <c r="B110" s="36"/>
      <c r="C110" s="36"/>
      <c r="D110" s="29"/>
      <c r="E110" s="30">
        <v>38048.6</v>
      </c>
      <c r="F110" s="31">
        <v>1</v>
      </c>
      <c r="G110" s="31"/>
    </row>
    <row r="115" spans="1:5" x14ac:dyDescent="0.25">
      <c r="A115" s="1" t="s">
        <v>186</v>
      </c>
    </row>
    <row r="116" spans="1:5" x14ac:dyDescent="0.25">
      <c r="A116" s="53" t="s">
        <v>187</v>
      </c>
      <c r="B116" s="3" t="s">
        <v>121</v>
      </c>
    </row>
    <row r="117" spans="1:5" x14ac:dyDescent="0.25">
      <c r="A117" t="s">
        <v>188</v>
      </c>
    </row>
    <row r="118" spans="1:5" x14ac:dyDescent="0.25">
      <c r="A118" t="s">
        <v>189</v>
      </c>
      <c r="B118" t="s">
        <v>190</v>
      </c>
      <c r="C118" t="s">
        <v>190</v>
      </c>
    </row>
    <row r="119" spans="1:5" x14ac:dyDescent="0.25">
      <c r="B119" s="54">
        <v>45443</v>
      </c>
      <c r="C119" s="54">
        <v>45471</v>
      </c>
    </row>
    <row r="120" spans="1:5" x14ac:dyDescent="0.25">
      <c r="A120" t="s">
        <v>194</v>
      </c>
      <c r="B120">
        <v>115.45</v>
      </c>
      <c r="C120">
        <v>125.12</v>
      </c>
      <c r="E120" s="2"/>
    </row>
    <row r="121" spans="1:5" x14ac:dyDescent="0.25">
      <c r="A121" t="s">
        <v>195</v>
      </c>
      <c r="B121">
        <v>39.04</v>
      </c>
      <c r="C121">
        <v>42.31</v>
      </c>
      <c r="E121" s="2"/>
    </row>
    <row r="122" spans="1:5" x14ac:dyDescent="0.25">
      <c r="A122" t="s">
        <v>677</v>
      </c>
      <c r="B122">
        <v>99.43</v>
      </c>
      <c r="C122">
        <v>107.63</v>
      </c>
      <c r="E122" s="2"/>
    </row>
    <row r="123" spans="1:5" x14ac:dyDescent="0.25">
      <c r="A123" t="s">
        <v>678</v>
      </c>
      <c r="B123">
        <v>26.61</v>
      </c>
      <c r="C123">
        <v>28.81</v>
      </c>
      <c r="E123" s="2"/>
    </row>
    <row r="124" spans="1:5" x14ac:dyDescent="0.25">
      <c r="E124" s="2"/>
    </row>
    <row r="125" spans="1:5" x14ac:dyDescent="0.25">
      <c r="A125" t="s">
        <v>205</v>
      </c>
      <c r="B125" s="3" t="s">
        <v>121</v>
      </c>
    </row>
    <row r="126" spans="1:5" x14ac:dyDescent="0.25">
      <c r="A126" t="s">
        <v>206</v>
      </c>
      <c r="B126" s="3" t="s">
        <v>121</v>
      </c>
    </row>
    <row r="127" spans="1:5" ht="30" customHeight="1" x14ac:dyDescent="0.25">
      <c r="A127" s="53" t="s">
        <v>207</v>
      </c>
      <c r="B127" s="3" t="s">
        <v>121</v>
      </c>
    </row>
    <row r="128" spans="1:5" ht="30" customHeight="1" x14ac:dyDescent="0.25">
      <c r="A128" s="53" t="s">
        <v>208</v>
      </c>
      <c r="B128" s="3" t="s">
        <v>121</v>
      </c>
    </row>
    <row r="129" spans="1:4" x14ac:dyDescent="0.25">
      <c r="A129" t="s">
        <v>1266</v>
      </c>
      <c r="B129" s="55">
        <v>0.26163388396454601</v>
      </c>
    </row>
    <row r="130" spans="1:4" ht="45" customHeight="1" x14ac:dyDescent="0.25">
      <c r="A130" s="53" t="s">
        <v>210</v>
      </c>
      <c r="B130" s="3" t="s">
        <v>121</v>
      </c>
    </row>
    <row r="131" spans="1:4" ht="30" customHeight="1" x14ac:dyDescent="0.25">
      <c r="A131" s="53" t="s">
        <v>211</v>
      </c>
      <c r="B131" s="3" t="s">
        <v>121</v>
      </c>
    </row>
    <row r="132" spans="1:4" ht="30" customHeight="1" x14ac:dyDescent="0.25">
      <c r="A132" s="53" t="s">
        <v>212</v>
      </c>
      <c r="B132" s="3" t="s">
        <v>121</v>
      </c>
    </row>
    <row r="133" spans="1:4" x14ac:dyDescent="0.25">
      <c r="A133" t="s">
        <v>213</v>
      </c>
      <c r="B133" s="3" t="s">
        <v>121</v>
      </c>
    </row>
    <row r="134" spans="1:4" x14ac:dyDescent="0.25">
      <c r="A134" t="s">
        <v>214</v>
      </c>
      <c r="B134" s="3" t="s">
        <v>121</v>
      </c>
    </row>
    <row r="136" spans="1:4" ht="69.95" customHeight="1" x14ac:dyDescent="0.25">
      <c r="A136" s="81" t="s">
        <v>224</v>
      </c>
      <c r="B136" s="81" t="s">
        <v>225</v>
      </c>
      <c r="C136" s="81" t="s">
        <v>5</v>
      </c>
      <c r="D136" s="81" t="s">
        <v>6</v>
      </c>
    </row>
    <row r="137" spans="1:4" ht="69.95" customHeight="1" x14ac:dyDescent="0.25">
      <c r="A137" s="81" t="s">
        <v>1957</v>
      </c>
      <c r="B137" s="81"/>
      <c r="C137" s="81" t="s">
        <v>57</v>
      </c>
      <c r="D137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35"/>
  <sheetViews>
    <sheetView showGridLines="0" workbookViewId="0">
      <pane ySplit="4" topLeftCell="A103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1958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1959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1270</v>
      </c>
      <c r="B8" s="33" t="s">
        <v>1271</v>
      </c>
      <c r="C8" s="33" t="s">
        <v>1195</v>
      </c>
      <c r="D8" s="14">
        <v>778611</v>
      </c>
      <c r="E8" s="15">
        <v>13110.25</v>
      </c>
      <c r="F8" s="16">
        <v>3.8600000000000002E-2</v>
      </c>
      <c r="G8" s="16"/>
    </row>
    <row r="9" spans="1:8" x14ac:dyDescent="0.25">
      <c r="A9" s="13" t="s">
        <v>1193</v>
      </c>
      <c r="B9" s="33" t="s">
        <v>1194</v>
      </c>
      <c r="C9" s="33" t="s">
        <v>1195</v>
      </c>
      <c r="D9" s="14">
        <v>920644</v>
      </c>
      <c r="E9" s="15">
        <v>11044.05</v>
      </c>
      <c r="F9" s="16">
        <v>3.2500000000000001E-2</v>
      </c>
      <c r="G9" s="16"/>
    </row>
    <row r="10" spans="1:8" x14ac:dyDescent="0.25">
      <c r="A10" s="13" t="s">
        <v>1323</v>
      </c>
      <c r="B10" s="33" t="s">
        <v>1324</v>
      </c>
      <c r="C10" s="33" t="s">
        <v>1238</v>
      </c>
      <c r="D10" s="14">
        <v>76729</v>
      </c>
      <c r="E10" s="15">
        <v>9185.4599999999991</v>
      </c>
      <c r="F10" s="16">
        <v>2.7099999999999999E-2</v>
      </c>
      <c r="G10" s="16"/>
    </row>
    <row r="11" spans="1:8" x14ac:dyDescent="0.25">
      <c r="A11" s="13" t="s">
        <v>1196</v>
      </c>
      <c r="B11" s="33" t="s">
        <v>1197</v>
      </c>
      <c r="C11" s="33" t="s">
        <v>1198</v>
      </c>
      <c r="D11" s="14">
        <v>252142</v>
      </c>
      <c r="E11" s="15">
        <v>7894.06</v>
      </c>
      <c r="F11" s="16">
        <v>2.3300000000000001E-2</v>
      </c>
      <c r="G11" s="16"/>
    </row>
    <row r="12" spans="1:8" x14ac:dyDescent="0.25">
      <c r="A12" s="13" t="s">
        <v>1241</v>
      </c>
      <c r="B12" s="33" t="s">
        <v>1242</v>
      </c>
      <c r="C12" s="33" t="s">
        <v>1195</v>
      </c>
      <c r="D12" s="14">
        <v>900747</v>
      </c>
      <c r="E12" s="15">
        <v>7646.89</v>
      </c>
      <c r="F12" s="16">
        <v>2.2499999999999999E-2</v>
      </c>
      <c r="G12" s="16"/>
    </row>
    <row r="13" spans="1:8" x14ac:dyDescent="0.25">
      <c r="A13" s="13" t="s">
        <v>1390</v>
      </c>
      <c r="B13" s="33" t="s">
        <v>1391</v>
      </c>
      <c r="C13" s="33" t="s">
        <v>1392</v>
      </c>
      <c r="D13" s="14">
        <v>129592</v>
      </c>
      <c r="E13" s="15">
        <v>7101.45</v>
      </c>
      <c r="F13" s="16">
        <v>2.0899999999999998E-2</v>
      </c>
      <c r="G13" s="16"/>
    </row>
    <row r="14" spans="1:8" x14ac:dyDescent="0.25">
      <c r="A14" s="13" t="s">
        <v>1349</v>
      </c>
      <c r="B14" s="33" t="s">
        <v>1350</v>
      </c>
      <c r="C14" s="33" t="s">
        <v>1281</v>
      </c>
      <c r="D14" s="14">
        <v>2274040</v>
      </c>
      <c r="E14" s="15">
        <v>6956.29</v>
      </c>
      <c r="F14" s="16">
        <v>2.0500000000000001E-2</v>
      </c>
      <c r="G14" s="16"/>
    </row>
    <row r="15" spans="1:8" x14ac:dyDescent="0.25">
      <c r="A15" s="13" t="s">
        <v>1441</v>
      </c>
      <c r="B15" s="33" t="s">
        <v>1442</v>
      </c>
      <c r="C15" s="33" t="s">
        <v>1348</v>
      </c>
      <c r="D15" s="14">
        <v>157926</v>
      </c>
      <c r="E15" s="15">
        <v>6698.35</v>
      </c>
      <c r="F15" s="16">
        <v>1.9699999999999999E-2</v>
      </c>
      <c r="G15" s="16"/>
    </row>
    <row r="16" spans="1:8" x14ac:dyDescent="0.25">
      <c r="A16" s="13" t="s">
        <v>1225</v>
      </c>
      <c r="B16" s="33" t="s">
        <v>1226</v>
      </c>
      <c r="C16" s="33" t="s">
        <v>1227</v>
      </c>
      <c r="D16" s="14">
        <v>184666</v>
      </c>
      <c r="E16" s="15">
        <v>6552.78</v>
      </c>
      <c r="F16" s="16">
        <v>1.9300000000000001E-2</v>
      </c>
      <c r="G16" s="16"/>
    </row>
    <row r="17" spans="1:7" x14ac:dyDescent="0.25">
      <c r="A17" s="13" t="s">
        <v>1344</v>
      </c>
      <c r="B17" s="33" t="s">
        <v>1345</v>
      </c>
      <c r="C17" s="33" t="s">
        <v>1195</v>
      </c>
      <c r="D17" s="14">
        <v>3623665</v>
      </c>
      <c r="E17" s="15">
        <v>6422.95</v>
      </c>
      <c r="F17" s="16">
        <v>1.89E-2</v>
      </c>
      <c r="G17" s="16"/>
    </row>
    <row r="18" spans="1:7" x14ac:dyDescent="0.25">
      <c r="A18" s="13" t="s">
        <v>1869</v>
      </c>
      <c r="B18" s="33" t="s">
        <v>1870</v>
      </c>
      <c r="C18" s="33" t="s">
        <v>1255</v>
      </c>
      <c r="D18" s="14">
        <v>3249905</v>
      </c>
      <c r="E18" s="15">
        <v>6184.89</v>
      </c>
      <c r="F18" s="16">
        <v>1.8200000000000001E-2</v>
      </c>
      <c r="G18" s="16"/>
    </row>
    <row r="19" spans="1:7" x14ac:dyDescent="0.25">
      <c r="A19" s="13" t="s">
        <v>1187</v>
      </c>
      <c r="B19" s="33" t="s">
        <v>1188</v>
      </c>
      <c r="C19" s="33" t="s">
        <v>1189</v>
      </c>
      <c r="D19" s="14">
        <v>405093</v>
      </c>
      <c r="E19" s="15">
        <v>5849.75</v>
      </c>
      <c r="F19" s="16">
        <v>1.72E-2</v>
      </c>
      <c r="G19" s="16"/>
    </row>
    <row r="20" spans="1:7" x14ac:dyDescent="0.25">
      <c r="A20" s="13" t="s">
        <v>1871</v>
      </c>
      <c r="B20" s="33" t="s">
        <v>1872</v>
      </c>
      <c r="C20" s="33" t="s">
        <v>1255</v>
      </c>
      <c r="D20" s="14">
        <v>531885</v>
      </c>
      <c r="E20" s="15">
        <v>5808.45</v>
      </c>
      <c r="F20" s="16">
        <v>1.7100000000000001E-2</v>
      </c>
      <c r="G20" s="16"/>
    </row>
    <row r="21" spans="1:7" x14ac:dyDescent="0.25">
      <c r="A21" s="13" t="s">
        <v>1231</v>
      </c>
      <c r="B21" s="33" t="s">
        <v>1232</v>
      </c>
      <c r="C21" s="33" t="s">
        <v>1233</v>
      </c>
      <c r="D21" s="14">
        <v>143278</v>
      </c>
      <c r="E21" s="15">
        <v>5683.62</v>
      </c>
      <c r="F21" s="16">
        <v>1.67E-2</v>
      </c>
      <c r="G21" s="16"/>
    </row>
    <row r="22" spans="1:7" x14ac:dyDescent="0.25">
      <c r="A22" s="13" t="s">
        <v>1284</v>
      </c>
      <c r="B22" s="33" t="s">
        <v>1285</v>
      </c>
      <c r="C22" s="33" t="s">
        <v>1286</v>
      </c>
      <c r="D22" s="14">
        <v>1194293</v>
      </c>
      <c r="E22" s="15">
        <v>5650.8</v>
      </c>
      <c r="F22" s="16">
        <v>1.67E-2</v>
      </c>
      <c r="G22" s="16"/>
    </row>
    <row r="23" spans="1:7" x14ac:dyDescent="0.25">
      <c r="A23" s="13" t="s">
        <v>1445</v>
      </c>
      <c r="B23" s="33" t="s">
        <v>1446</v>
      </c>
      <c r="C23" s="33" t="s">
        <v>1348</v>
      </c>
      <c r="D23" s="14">
        <v>800000</v>
      </c>
      <c r="E23" s="15">
        <v>5522.4</v>
      </c>
      <c r="F23" s="16">
        <v>1.6299999999999999E-2</v>
      </c>
      <c r="G23" s="16"/>
    </row>
    <row r="24" spans="1:7" x14ac:dyDescent="0.25">
      <c r="A24" s="13" t="s">
        <v>1450</v>
      </c>
      <c r="B24" s="33" t="s">
        <v>1451</v>
      </c>
      <c r="C24" s="33" t="s">
        <v>1295</v>
      </c>
      <c r="D24" s="14">
        <v>524168</v>
      </c>
      <c r="E24" s="15">
        <v>5474.41</v>
      </c>
      <c r="F24" s="16">
        <v>1.61E-2</v>
      </c>
      <c r="G24" s="16"/>
    </row>
    <row r="25" spans="1:7" x14ac:dyDescent="0.25">
      <c r="A25" s="13" t="s">
        <v>1786</v>
      </c>
      <c r="B25" s="33" t="s">
        <v>1787</v>
      </c>
      <c r="C25" s="33" t="s">
        <v>1392</v>
      </c>
      <c r="D25" s="14">
        <v>2655874</v>
      </c>
      <c r="E25" s="15">
        <v>5326.62</v>
      </c>
      <c r="F25" s="16">
        <v>1.5699999999999999E-2</v>
      </c>
      <c r="G25" s="16"/>
    </row>
    <row r="26" spans="1:7" x14ac:dyDescent="0.25">
      <c r="A26" s="13" t="s">
        <v>1947</v>
      </c>
      <c r="B26" s="33" t="s">
        <v>1948</v>
      </c>
      <c r="C26" s="33" t="s">
        <v>1440</v>
      </c>
      <c r="D26" s="14">
        <v>565710</v>
      </c>
      <c r="E26" s="15">
        <v>5321.35</v>
      </c>
      <c r="F26" s="16">
        <v>1.5699999999999999E-2</v>
      </c>
      <c r="G26" s="16"/>
    </row>
    <row r="27" spans="1:7" x14ac:dyDescent="0.25">
      <c r="A27" s="13" t="s">
        <v>1208</v>
      </c>
      <c r="B27" s="33" t="s">
        <v>1209</v>
      </c>
      <c r="C27" s="33" t="s">
        <v>1210</v>
      </c>
      <c r="D27" s="14">
        <v>1216675</v>
      </c>
      <c r="E27" s="15">
        <v>5169.6499999999996</v>
      </c>
      <c r="F27" s="16">
        <v>1.52E-2</v>
      </c>
      <c r="G27" s="16"/>
    </row>
    <row r="28" spans="1:7" x14ac:dyDescent="0.25">
      <c r="A28" s="13" t="s">
        <v>1526</v>
      </c>
      <c r="B28" s="33" t="s">
        <v>1527</v>
      </c>
      <c r="C28" s="33" t="s">
        <v>1292</v>
      </c>
      <c r="D28" s="14">
        <v>530924</v>
      </c>
      <c r="E28" s="15">
        <v>4859.0200000000004</v>
      </c>
      <c r="F28" s="16">
        <v>1.43E-2</v>
      </c>
      <c r="G28" s="16"/>
    </row>
    <row r="29" spans="1:7" x14ac:dyDescent="0.25">
      <c r="A29" s="13" t="s">
        <v>1296</v>
      </c>
      <c r="B29" s="33" t="s">
        <v>1297</v>
      </c>
      <c r="C29" s="33" t="s">
        <v>1238</v>
      </c>
      <c r="D29" s="14">
        <v>323199</v>
      </c>
      <c r="E29" s="15">
        <v>4758.1400000000003</v>
      </c>
      <c r="F29" s="16">
        <v>1.4E-2</v>
      </c>
      <c r="G29" s="16"/>
    </row>
    <row r="30" spans="1:7" x14ac:dyDescent="0.25">
      <c r="A30" s="13" t="s">
        <v>1960</v>
      </c>
      <c r="B30" s="33" t="s">
        <v>1961</v>
      </c>
      <c r="C30" s="33" t="s">
        <v>1338</v>
      </c>
      <c r="D30" s="14">
        <v>843799</v>
      </c>
      <c r="E30" s="15">
        <v>4752.7</v>
      </c>
      <c r="F30" s="16">
        <v>1.4E-2</v>
      </c>
      <c r="G30" s="16"/>
    </row>
    <row r="31" spans="1:7" x14ac:dyDescent="0.25">
      <c r="A31" s="13" t="s">
        <v>1792</v>
      </c>
      <c r="B31" s="33" t="s">
        <v>1793</v>
      </c>
      <c r="C31" s="33" t="s">
        <v>1195</v>
      </c>
      <c r="D31" s="14">
        <v>868132</v>
      </c>
      <c r="E31" s="15">
        <v>4735.66</v>
      </c>
      <c r="F31" s="16">
        <v>1.4E-2</v>
      </c>
      <c r="G31" s="16"/>
    </row>
    <row r="32" spans="1:7" x14ac:dyDescent="0.25">
      <c r="A32" s="13" t="s">
        <v>1497</v>
      </c>
      <c r="B32" s="33" t="s">
        <v>1498</v>
      </c>
      <c r="C32" s="33" t="s">
        <v>1292</v>
      </c>
      <c r="D32" s="14">
        <v>331865</v>
      </c>
      <c r="E32" s="15">
        <v>4724.1000000000004</v>
      </c>
      <c r="F32" s="16">
        <v>1.3899999999999999E-2</v>
      </c>
      <c r="G32" s="16"/>
    </row>
    <row r="33" spans="1:7" x14ac:dyDescent="0.25">
      <c r="A33" s="13" t="s">
        <v>1472</v>
      </c>
      <c r="B33" s="33" t="s">
        <v>1473</v>
      </c>
      <c r="C33" s="33" t="s">
        <v>1201</v>
      </c>
      <c r="D33" s="14">
        <v>161053</v>
      </c>
      <c r="E33" s="15">
        <v>4616.83</v>
      </c>
      <c r="F33" s="16">
        <v>1.3599999999999999E-2</v>
      </c>
      <c r="G33" s="16"/>
    </row>
    <row r="34" spans="1:7" x14ac:dyDescent="0.25">
      <c r="A34" s="13" t="s">
        <v>1782</v>
      </c>
      <c r="B34" s="33" t="s">
        <v>1783</v>
      </c>
      <c r="C34" s="33" t="s">
        <v>1307</v>
      </c>
      <c r="D34" s="14">
        <v>334022</v>
      </c>
      <c r="E34" s="15">
        <v>4503.95</v>
      </c>
      <c r="F34" s="16">
        <v>1.3299999999999999E-2</v>
      </c>
      <c r="G34" s="16"/>
    </row>
    <row r="35" spans="1:7" x14ac:dyDescent="0.25">
      <c r="A35" s="13" t="s">
        <v>1798</v>
      </c>
      <c r="B35" s="33" t="s">
        <v>1799</v>
      </c>
      <c r="C35" s="33" t="s">
        <v>1307</v>
      </c>
      <c r="D35" s="14">
        <v>121873</v>
      </c>
      <c r="E35" s="15">
        <v>4373.17</v>
      </c>
      <c r="F35" s="16">
        <v>1.29E-2</v>
      </c>
      <c r="G35" s="16"/>
    </row>
    <row r="36" spans="1:7" x14ac:dyDescent="0.25">
      <c r="A36" s="13" t="s">
        <v>1239</v>
      </c>
      <c r="B36" s="33" t="s">
        <v>1240</v>
      </c>
      <c r="C36" s="33" t="s">
        <v>1201</v>
      </c>
      <c r="D36" s="14">
        <v>432487</v>
      </c>
      <c r="E36" s="15">
        <v>4280.54</v>
      </c>
      <c r="F36" s="16">
        <v>1.26E-2</v>
      </c>
      <c r="G36" s="16"/>
    </row>
    <row r="37" spans="1:7" x14ac:dyDescent="0.25">
      <c r="A37" s="13" t="s">
        <v>1894</v>
      </c>
      <c r="B37" s="33" t="s">
        <v>1895</v>
      </c>
      <c r="C37" s="33" t="s">
        <v>1233</v>
      </c>
      <c r="D37" s="14">
        <v>96674</v>
      </c>
      <c r="E37" s="15">
        <v>4272.8900000000003</v>
      </c>
      <c r="F37" s="16">
        <v>1.26E-2</v>
      </c>
      <c r="G37" s="16"/>
    </row>
    <row r="38" spans="1:7" x14ac:dyDescent="0.25">
      <c r="A38" s="13" t="s">
        <v>1190</v>
      </c>
      <c r="B38" s="33" t="s">
        <v>1191</v>
      </c>
      <c r="C38" s="33" t="s">
        <v>1192</v>
      </c>
      <c r="D38" s="14">
        <v>269488</v>
      </c>
      <c r="E38" s="15">
        <v>4098.51</v>
      </c>
      <c r="F38" s="16">
        <v>1.21E-2</v>
      </c>
      <c r="G38" s="16"/>
    </row>
    <row r="39" spans="1:7" x14ac:dyDescent="0.25">
      <c r="A39" s="13" t="s">
        <v>1386</v>
      </c>
      <c r="B39" s="33" t="s">
        <v>1387</v>
      </c>
      <c r="C39" s="33" t="s">
        <v>1348</v>
      </c>
      <c r="D39" s="14">
        <v>166187</v>
      </c>
      <c r="E39" s="15">
        <v>4082.47</v>
      </c>
      <c r="F39" s="16">
        <v>1.2E-2</v>
      </c>
      <c r="G39" s="16"/>
    </row>
    <row r="40" spans="1:7" x14ac:dyDescent="0.25">
      <c r="A40" s="13" t="s">
        <v>1205</v>
      </c>
      <c r="B40" s="33" t="s">
        <v>1206</v>
      </c>
      <c r="C40" s="33" t="s">
        <v>1207</v>
      </c>
      <c r="D40" s="14">
        <v>34098</v>
      </c>
      <c r="E40" s="15">
        <v>3978.52</v>
      </c>
      <c r="F40" s="16">
        <v>1.17E-2</v>
      </c>
      <c r="G40" s="16"/>
    </row>
    <row r="41" spans="1:7" x14ac:dyDescent="0.25">
      <c r="A41" s="13" t="s">
        <v>1503</v>
      </c>
      <c r="B41" s="33" t="s">
        <v>1504</v>
      </c>
      <c r="C41" s="33" t="s">
        <v>1320</v>
      </c>
      <c r="D41" s="14">
        <v>568237</v>
      </c>
      <c r="E41" s="15">
        <v>3941.01</v>
      </c>
      <c r="F41" s="16">
        <v>1.1599999999999999E-2</v>
      </c>
      <c r="G41" s="16"/>
    </row>
    <row r="42" spans="1:7" x14ac:dyDescent="0.25">
      <c r="A42" s="13" t="s">
        <v>1300</v>
      </c>
      <c r="B42" s="33" t="s">
        <v>1301</v>
      </c>
      <c r="C42" s="33" t="s">
        <v>1292</v>
      </c>
      <c r="D42" s="14">
        <v>810985</v>
      </c>
      <c r="E42" s="15">
        <v>3934.09</v>
      </c>
      <c r="F42" s="16">
        <v>1.1599999999999999E-2</v>
      </c>
      <c r="G42" s="16"/>
    </row>
    <row r="43" spans="1:7" x14ac:dyDescent="0.25">
      <c r="A43" s="13" t="s">
        <v>1464</v>
      </c>
      <c r="B43" s="33" t="s">
        <v>1465</v>
      </c>
      <c r="C43" s="33" t="s">
        <v>1348</v>
      </c>
      <c r="D43" s="14">
        <v>250220</v>
      </c>
      <c r="E43" s="15">
        <v>3920.32</v>
      </c>
      <c r="F43" s="16">
        <v>1.1599999999999999E-2</v>
      </c>
      <c r="G43" s="16"/>
    </row>
    <row r="44" spans="1:7" x14ac:dyDescent="0.25">
      <c r="A44" s="13" t="s">
        <v>1405</v>
      </c>
      <c r="B44" s="33" t="s">
        <v>1406</v>
      </c>
      <c r="C44" s="33" t="s">
        <v>1292</v>
      </c>
      <c r="D44" s="14">
        <v>132973</v>
      </c>
      <c r="E44" s="15">
        <v>3871.51</v>
      </c>
      <c r="F44" s="16">
        <v>1.14E-2</v>
      </c>
      <c r="G44" s="16"/>
    </row>
    <row r="45" spans="1:7" x14ac:dyDescent="0.25">
      <c r="A45" s="13" t="s">
        <v>1458</v>
      </c>
      <c r="B45" s="33" t="s">
        <v>1459</v>
      </c>
      <c r="C45" s="33" t="s">
        <v>1348</v>
      </c>
      <c r="D45" s="14">
        <v>270080</v>
      </c>
      <c r="E45" s="15">
        <v>3863.09</v>
      </c>
      <c r="F45" s="16">
        <v>1.14E-2</v>
      </c>
      <c r="G45" s="16"/>
    </row>
    <row r="46" spans="1:7" x14ac:dyDescent="0.25">
      <c r="A46" s="13" t="s">
        <v>1908</v>
      </c>
      <c r="B46" s="33" t="s">
        <v>1909</v>
      </c>
      <c r="C46" s="33" t="s">
        <v>1238</v>
      </c>
      <c r="D46" s="14">
        <v>267364</v>
      </c>
      <c r="E46" s="15">
        <v>3764.89</v>
      </c>
      <c r="F46" s="16">
        <v>1.11E-2</v>
      </c>
      <c r="G46" s="16"/>
    </row>
    <row r="47" spans="1:7" x14ac:dyDescent="0.25">
      <c r="A47" s="13" t="s">
        <v>1914</v>
      </c>
      <c r="B47" s="33" t="s">
        <v>1915</v>
      </c>
      <c r="C47" s="33" t="s">
        <v>1233</v>
      </c>
      <c r="D47" s="14">
        <v>241666</v>
      </c>
      <c r="E47" s="15">
        <v>3758.63</v>
      </c>
      <c r="F47" s="16">
        <v>1.11E-2</v>
      </c>
      <c r="G47" s="16"/>
    </row>
    <row r="48" spans="1:7" x14ac:dyDescent="0.25">
      <c r="A48" s="13" t="s">
        <v>1962</v>
      </c>
      <c r="B48" s="33" t="s">
        <v>1963</v>
      </c>
      <c r="C48" s="33" t="s">
        <v>1233</v>
      </c>
      <c r="D48" s="14">
        <v>132680</v>
      </c>
      <c r="E48" s="15">
        <v>3626.94</v>
      </c>
      <c r="F48" s="16">
        <v>1.0699999999999999E-2</v>
      </c>
      <c r="G48" s="16"/>
    </row>
    <row r="49" spans="1:7" x14ac:dyDescent="0.25">
      <c r="A49" s="13" t="s">
        <v>1558</v>
      </c>
      <c r="B49" s="33" t="s">
        <v>1559</v>
      </c>
      <c r="C49" s="33" t="s">
        <v>1348</v>
      </c>
      <c r="D49" s="14">
        <v>65234</v>
      </c>
      <c r="E49" s="15">
        <v>3560.99</v>
      </c>
      <c r="F49" s="16">
        <v>1.0500000000000001E-2</v>
      </c>
      <c r="G49" s="16"/>
    </row>
    <row r="50" spans="1:7" x14ac:dyDescent="0.25">
      <c r="A50" s="13" t="s">
        <v>1217</v>
      </c>
      <c r="B50" s="33" t="s">
        <v>1218</v>
      </c>
      <c r="C50" s="33" t="s">
        <v>1219</v>
      </c>
      <c r="D50" s="14">
        <v>934370</v>
      </c>
      <c r="E50" s="15">
        <v>3535.19</v>
      </c>
      <c r="F50" s="16">
        <v>1.04E-2</v>
      </c>
      <c r="G50" s="16"/>
    </row>
    <row r="51" spans="1:7" x14ac:dyDescent="0.25">
      <c r="A51" s="13" t="s">
        <v>1964</v>
      </c>
      <c r="B51" s="33" t="s">
        <v>1965</v>
      </c>
      <c r="C51" s="33" t="s">
        <v>1255</v>
      </c>
      <c r="D51" s="14">
        <v>542402</v>
      </c>
      <c r="E51" s="15">
        <v>3476.8</v>
      </c>
      <c r="F51" s="16">
        <v>1.0200000000000001E-2</v>
      </c>
      <c r="G51" s="16"/>
    </row>
    <row r="52" spans="1:7" x14ac:dyDescent="0.25">
      <c r="A52" s="13" t="s">
        <v>1892</v>
      </c>
      <c r="B52" s="33" t="s">
        <v>1893</v>
      </c>
      <c r="C52" s="33" t="s">
        <v>1219</v>
      </c>
      <c r="D52" s="14">
        <v>461925</v>
      </c>
      <c r="E52" s="15">
        <v>3392.84</v>
      </c>
      <c r="F52" s="16">
        <v>0.01</v>
      </c>
      <c r="G52" s="16"/>
    </row>
    <row r="53" spans="1:7" x14ac:dyDescent="0.25">
      <c r="A53" s="13" t="s">
        <v>1931</v>
      </c>
      <c r="B53" s="33" t="s">
        <v>1932</v>
      </c>
      <c r="C53" s="33" t="s">
        <v>1233</v>
      </c>
      <c r="D53" s="14">
        <v>140538</v>
      </c>
      <c r="E53" s="15">
        <v>3345.93</v>
      </c>
      <c r="F53" s="16">
        <v>9.9000000000000008E-3</v>
      </c>
      <c r="G53" s="16"/>
    </row>
    <row r="54" spans="1:7" x14ac:dyDescent="0.25">
      <c r="A54" s="13" t="s">
        <v>1243</v>
      </c>
      <c r="B54" s="33" t="s">
        <v>1244</v>
      </c>
      <c r="C54" s="33" t="s">
        <v>1201</v>
      </c>
      <c r="D54" s="14">
        <v>140236</v>
      </c>
      <c r="E54" s="15">
        <v>3316.37</v>
      </c>
      <c r="F54" s="16">
        <v>9.7999999999999997E-3</v>
      </c>
      <c r="G54" s="16"/>
    </row>
    <row r="55" spans="1:7" x14ac:dyDescent="0.25">
      <c r="A55" s="13" t="s">
        <v>1550</v>
      </c>
      <c r="B55" s="33" t="s">
        <v>1551</v>
      </c>
      <c r="C55" s="33" t="s">
        <v>1492</v>
      </c>
      <c r="D55" s="14">
        <v>87036</v>
      </c>
      <c r="E55" s="15">
        <v>3306.28</v>
      </c>
      <c r="F55" s="16">
        <v>9.7000000000000003E-3</v>
      </c>
      <c r="G55" s="16"/>
    </row>
    <row r="56" spans="1:7" x14ac:dyDescent="0.25">
      <c r="A56" s="13" t="s">
        <v>1245</v>
      </c>
      <c r="B56" s="33" t="s">
        <v>1246</v>
      </c>
      <c r="C56" s="33" t="s">
        <v>1195</v>
      </c>
      <c r="D56" s="14">
        <v>260166</v>
      </c>
      <c r="E56" s="15">
        <v>3291.75</v>
      </c>
      <c r="F56" s="16">
        <v>9.7000000000000003E-3</v>
      </c>
      <c r="G56" s="16"/>
    </row>
    <row r="57" spans="1:7" x14ac:dyDescent="0.25">
      <c r="A57" s="13" t="s">
        <v>1937</v>
      </c>
      <c r="B57" s="33" t="s">
        <v>1938</v>
      </c>
      <c r="C57" s="33" t="s">
        <v>1292</v>
      </c>
      <c r="D57" s="14">
        <v>1042925</v>
      </c>
      <c r="E57" s="15">
        <v>3135.03</v>
      </c>
      <c r="F57" s="16">
        <v>9.1999999999999998E-3</v>
      </c>
      <c r="G57" s="16"/>
    </row>
    <row r="58" spans="1:7" x14ac:dyDescent="0.25">
      <c r="A58" s="13" t="s">
        <v>1966</v>
      </c>
      <c r="B58" s="33" t="s">
        <v>1967</v>
      </c>
      <c r="C58" s="33" t="s">
        <v>1238</v>
      </c>
      <c r="D58" s="14">
        <v>410411</v>
      </c>
      <c r="E58" s="15">
        <v>3133.69</v>
      </c>
      <c r="F58" s="16">
        <v>9.1999999999999998E-3</v>
      </c>
      <c r="G58" s="16"/>
    </row>
    <row r="59" spans="1:7" x14ac:dyDescent="0.25">
      <c r="A59" s="13" t="s">
        <v>1968</v>
      </c>
      <c r="B59" s="33" t="s">
        <v>1969</v>
      </c>
      <c r="C59" s="33" t="s">
        <v>1440</v>
      </c>
      <c r="D59" s="14">
        <v>653693</v>
      </c>
      <c r="E59" s="15">
        <v>3107.33</v>
      </c>
      <c r="F59" s="16">
        <v>9.1999999999999998E-3</v>
      </c>
      <c r="G59" s="16"/>
    </row>
    <row r="60" spans="1:7" x14ac:dyDescent="0.25">
      <c r="A60" s="13" t="s">
        <v>1282</v>
      </c>
      <c r="B60" s="33" t="s">
        <v>1283</v>
      </c>
      <c r="C60" s="33" t="s">
        <v>1195</v>
      </c>
      <c r="D60" s="14">
        <v>1124148</v>
      </c>
      <c r="E60" s="15">
        <v>3095.9</v>
      </c>
      <c r="F60" s="16">
        <v>9.1000000000000004E-3</v>
      </c>
      <c r="G60" s="16"/>
    </row>
    <row r="61" spans="1:7" x14ac:dyDescent="0.25">
      <c r="A61" s="13" t="s">
        <v>1534</v>
      </c>
      <c r="B61" s="33" t="s">
        <v>1535</v>
      </c>
      <c r="C61" s="33" t="s">
        <v>1207</v>
      </c>
      <c r="D61" s="14">
        <v>169350</v>
      </c>
      <c r="E61" s="15">
        <v>3071.08</v>
      </c>
      <c r="F61" s="16">
        <v>9.1000000000000004E-3</v>
      </c>
      <c r="G61" s="16"/>
    </row>
    <row r="62" spans="1:7" x14ac:dyDescent="0.25">
      <c r="A62" s="13" t="s">
        <v>1538</v>
      </c>
      <c r="B62" s="33" t="s">
        <v>1539</v>
      </c>
      <c r="C62" s="33" t="s">
        <v>1440</v>
      </c>
      <c r="D62" s="14">
        <v>426070</v>
      </c>
      <c r="E62" s="15">
        <v>3025.1</v>
      </c>
      <c r="F62" s="16">
        <v>8.8999999999999999E-3</v>
      </c>
      <c r="G62" s="16"/>
    </row>
    <row r="63" spans="1:7" x14ac:dyDescent="0.25">
      <c r="A63" s="13" t="s">
        <v>1468</v>
      </c>
      <c r="B63" s="33" t="s">
        <v>1469</v>
      </c>
      <c r="C63" s="33" t="s">
        <v>1348</v>
      </c>
      <c r="D63" s="14">
        <v>52963</v>
      </c>
      <c r="E63" s="15">
        <v>2852.08</v>
      </c>
      <c r="F63" s="16">
        <v>8.3999999999999995E-3</v>
      </c>
      <c r="G63" s="16"/>
    </row>
    <row r="64" spans="1:7" x14ac:dyDescent="0.25">
      <c r="A64" s="13" t="s">
        <v>1970</v>
      </c>
      <c r="B64" s="33" t="s">
        <v>1971</v>
      </c>
      <c r="C64" s="33" t="s">
        <v>1238</v>
      </c>
      <c r="D64" s="14">
        <v>62549</v>
      </c>
      <c r="E64" s="15">
        <v>2828.31</v>
      </c>
      <c r="F64" s="16">
        <v>8.3000000000000001E-3</v>
      </c>
      <c r="G64" s="16"/>
    </row>
    <row r="65" spans="1:7" x14ac:dyDescent="0.25">
      <c r="A65" s="13" t="s">
        <v>1373</v>
      </c>
      <c r="B65" s="33" t="s">
        <v>1374</v>
      </c>
      <c r="C65" s="33" t="s">
        <v>1195</v>
      </c>
      <c r="D65" s="14">
        <v>193081</v>
      </c>
      <c r="E65" s="15">
        <v>2827.67</v>
      </c>
      <c r="F65" s="16">
        <v>8.3000000000000001E-3</v>
      </c>
      <c r="G65" s="16"/>
    </row>
    <row r="66" spans="1:7" x14ac:dyDescent="0.25">
      <c r="A66" s="13" t="s">
        <v>1486</v>
      </c>
      <c r="B66" s="33" t="s">
        <v>1487</v>
      </c>
      <c r="C66" s="33" t="s">
        <v>1224</v>
      </c>
      <c r="D66" s="14">
        <v>32588</v>
      </c>
      <c r="E66" s="15">
        <v>2767.01</v>
      </c>
      <c r="F66" s="16">
        <v>8.2000000000000007E-3</v>
      </c>
      <c r="G66" s="16"/>
    </row>
    <row r="67" spans="1:7" x14ac:dyDescent="0.25">
      <c r="A67" s="13" t="s">
        <v>1516</v>
      </c>
      <c r="B67" s="33" t="s">
        <v>1517</v>
      </c>
      <c r="C67" s="33" t="s">
        <v>1207</v>
      </c>
      <c r="D67" s="14">
        <v>61595</v>
      </c>
      <c r="E67" s="15">
        <v>2703.4</v>
      </c>
      <c r="F67" s="16">
        <v>8.0000000000000002E-3</v>
      </c>
      <c r="G67" s="16"/>
    </row>
    <row r="68" spans="1:7" x14ac:dyDescent="0.25">
      <c r="A68" s="13" t="s">
        <v>1972</v>
      </c>
      <c r="B68" s="33" t="s">
        <v>1973</v>
      </c>
      <c r="C68" s="33" t="s">
        <v>1238</v>
      </c>
      <c r="D68" s="14">
        <v>202479</v>
      </c>
      <c r="E68" s="15">
        <v>2487.4499999999998</v>
      </c>
      <c r="F68" s="16">
        <v>7.3000000000000001E-3</v>
      </c>
      <c r="G68" s="16"/>
    </row>
    <row r="69" spans="1:7" x14ac:dyDescent="0.25">
      <c r="A69" s="13" t="s">
        <v>1800</v>
      </c>
      <c r="B69" s="33" t="s">
        <v>1801</v>
      </c>
      <c r="C69" s="33" t="s">
        <v>1802</v>
      </c>
      <c r="D69" s="14">
        <v>170662</v>
      </c>
      <c r="E69" s="15">
        <v>2384.5700000000002</v>
      </c>
      <c r="F69" s="16">
        <v>7.0000000000000001E-3</v>
      </c>
      <c r="G69" s="16"/>
    </row>
    <row r="70" spans="1:7" x14ac:dyDescent="0.25">
      <c r="A70" s="13" t="s">
        <v>1236</v>
      </c>
      <c r="B70" s="33" t="s">
        <v>1237</v>
      </c>
      <c r="C70" s="33" t="s">
        <v>1238</v>
      </c>
      <c r="D70" s="14">
        <v>68102</v>
      </c>
      <c r="E70" s="15">
        <v>2318.33</v>
      </c>
      <c r="F70" s="16">
        <v>6.7999999999999996E-3</v>
      </c>
      <c r="G70" s="16"/>
    </row>
    <row r="71" spans="1:7" x14ac:dyDescent="0.25">
      <c r="A71" s="13" t="s">
        <v>1906</v>
      </c>
      <c r="B71" s="33" t="s">
        <v>1907</v>
      </c>
      <c r="C71" s="33" t="s">
        <v>1437</v>
      </c>
      <c r="D71" s="14">
        <v>129702</v>
      </c>
      <c r="E71" s="15">
        <v>2317.06</v>
      </c>
      <c r="F71" s="16">
        <v>6.7999999999999996E-3</v>
      </c>
      <c r="G71" s="16"/>
    </row>
    <row r="72" spans="1:7" x14ac:dyDescent="0.25">
      <c r="A72" s="13" t="s">
        <v>1896</v>
      </c>
      <c r="B72" s="33" t="s">
        <v>1897</v>
      </c>
      <c r="C72" s="33" t="s">
        <v>1868</v>
      </c>
      <c r="D72" s="14">
        <v>123114</v>
      </c>
      <c r="E72" s="15">
        <v>2289.7399999999998</v>
      </c>
      <c r="F72" s="16">
        <v>6.7000000000000002E-3</v>
      </c>
      <c r="G72" s="16"/>
    </row>
    <row r="73" spans="1:7" x14ac:dyDescent="0.25">
      <c r="A73" s="13" t="s">
        <v>1918</v>
      </c>
      <c r="B73" s="33" t="s">
        <v>1919</v>
      </c>
      <c r="C73" s="33" t="s">
        <v>1227</v>
      </c>
      <c r="D73" s="14">
        <v>45000</v>
      </c>
      <c r="E73" s="15">
        <v>2225</v>
      </c>
      <c r="F73" s="16">
        <v>6.6E-3</v>
      </c>
      <c r="G73" s="16"/>
    </row>
    <row r="74" spans="1:7" x14ac:dyDescent="0.25">
      <c r="A74" s="13" t="s">
        <v>1927</v>
      </c>
      <c r="B74" s="33" t="s">
        <v>1928</v>
      </c>
      <c r="C74" s="33" t="s">
        <v>1292</v>
      </c>
      <c r="D74" s="14">
        <v>304443</v>
      </c>
      <c r="E74" s="15">
        <v>2166.2600000000002</v>
      </c>
      <c r="F74" s="16">
        <v>6.4000000000000003E-3</v>
      </c>
      <c r="G74" s="16"/>
    </row>
    <row r="75" spans="1:7" x14ac:dyDescent="0.25">
      <c r="A75" s="13" t="s">
        <v>1499</v>
      </c>
      <c r="B75" s="33" t="s">
        <v>1500</v>
      </c>
      <c r="C75" s="33" t="s">
        <v>1192</v>
      </c>
      <c r="D75" s="14">
        <v>190570</v>
      </c>
      <c r="E75" s="15">
        <v>2152.87</v>
      </c>
      <c r="F75" s="16">
        <v>6.3E-3</v>
      </c>
      <c r="G75" s="16"/>
    </row>
    <row r="76" spans="1:7" x14ac:dyDescent="0.25">
      <c r="A76" s="13" t="s">
        <v>1929</v>
      </c>
      <c r="B76" s="33" t="s">
        <v>1930</v>
      </c>
      <c r="C76" s="33" t="s">
        <v>1192</v>
      </c>
      <c r="D76" s="14">
        <v>138974</v>
      </c>
      <c r="E76" s="15">
        <v>2152.7800000000002</v>
      </c>
      <c r="F76" s="16">
        <v>6.3E-3</v>
      </c>
      <c r="G76" s="16"/>
    </row>
    <row r="77" spans="1:7" x14ac:dyDescent="0.25">
      <c r="A77" s="13" t="s">
        <v>1536</v>
      </c>
      <c r="B77" s="33" t="s">
        <v>1537</v>
      </c>
      <c r="C77" s="33" t="s">
        <v>1249</v>
      </c>
      <c r="D77" s="14">
        <v>220750</v>
      </c>
      <c r="E77" s="15">
        <v>2145.0300000000002</v>
      </c>
      <c r="F77" s="16">
        <v>6.3E-3</v>
      </c>
      <c r="G77" s="16"/>
    </row>
    <row r="78" spans="1:7" x14ac:dyDescent="0.25">
      <c r="A78" s="13" t="s">
        <v>1974</v>
      </c>
      <c r="B78" s="33" t="s">
        <v>1975</v>
      </c>
      <c r="C78" s="33" t="s">
        <v>1224</v>
      </c>
      <c r="D78" s="14">
        <v>333171</v>
      </c>
      <c r="E78" s="15">
        <v>2067.33</v>
      </c>
      <c r="F78" s="16">
        <v>6.1000000000000004E-3</v>
      </c>
      <c r="G78" s="16"/>
    </row>
    <row r="79" spans="1:7" x14ac:dyDescent="0.25">
      <c r="A79" s="13" t="s">
        <v>1339</v>
      </c>
      <c r="B79" s="33" t="s">
        <v>1340</v>
      </c>
      <c r="C79" s="33" t="s">
        <v>1224</v>
      </c>
      <c r="D79" s="14">
        <v>658094</v>
      </c>
      <c r="E79" s="15">
        <v>1979.88</v>
      </c>
      <c r="F79" s="16">
        <v>5.7999999999999996E-3</v>
      </c>
      <c r="G79" s="16"/>
    </row>
    <row r="80" spans="1:7" x14ac:dyDescent="0.25">
      <c r="A80" s="13" t="s">
        <v>1429</v>
      </c>
      <c r="B80" s="33" t="s">
        <v>1430</v>
      </c>
      <c r="C80" s="33" t="s">
        <v>1255</v>
      </c>
      <c r="D80" s="14">
        <v>53338</v>
      </c>
      <c r="E80" s="15">
        <v>1722.28</v>
      </c>
      <c r="F80" s="16">
        <v>5.1000000000000004E-3</v>
      </c>
      <c r="G80" s="16"/>
    </row>
    <row r="81" spans="1:7" x14ac:dyDescent="0.25">
      <c r="A81" s="13" t="s">
        <v>1910</v>
      </c>
      <c r="B81" s="33" t="s">
        <v>1911</v>
      </c>
      <c r="C81" s="33" t="s">
        <v>1224</v>
      </c>
      <c r="D81" s="14">
        <v>242191</v>
      </c>
      <c r="E81" s="15">
        <v>1706.72</v>
      </c>
      <c r="F81" s="16">
        <v>5.0000000000000001E-3</v>
      </c>
      <c r="G81" s="16"/>
    </row>
    <row r="82" spans="1:7" x14ac:dyDescent="0.25">
      <c r="A82" s="13" t="s">
        <v>1976</v>
      </c>
      <c r="B82" s="33" t="s">
        <v>1977</v>
      </c>
      <c r="C82" s="33" t="s">
        <v>1868</v>
      </c>
      <c r="D82" s="14">
        <v>124437</v>
      </c>
      <c r="E82" s="15">
        <v>1641.88</v>
      </c>
      <c r="F82" s="16">
        <v>4.7999999999999996E-3</v>
      </c>
      <c r="G82" s="16"/>
    </row>
    <row r="83" spans="1:7" x14ac:dyDescent="0.25">
      <c r="A83" s="13" t="s">
        <v>1817</v>
      </c>
      <c r="B83" s="33" t="s">
        <v>1818</v>
      </c>
      <c r="C83" s="33" t="s">
        <v>1292</v>
      </c>
      <c r="D83" s="14">
        <v>115906</v>
      </c>
      <c r="E83" s="15">
        <v>1532.39</v>
      </c>
      <c r="F83" s="16">
        <v>4.4999999999999997E-3</v>
      </c>
      <c r="G83" s="16"/>
    </row>
    <row r="84" spans="1:7" x14ac:dyDescent="0.25">
      <c r="A84" s="13" t="s">
        <v>1382</v>
      </c>
      <c r="B84" s="33" t="s">
        <v>1383</v>
      </c>
      <c r="C84" s="33" t="s">
        <v>1348</v>
      </c>
      <c r="D84" s="14">
        <v>36770</v>
      </c>
      <c r="E84" s="15">
        <v>1435.56</v>
      </c>
      <c r="F84" s="16">
        <v>4.1999999999999997E-3</v>
      </c>
      <c r="G84" s="16"/>
    </row>
    <row r="85" spans="1:7" x14ac:dyDescent="0.25">
      <c r="A85" s="13" t="s">
        <v>1290</v>
      </c>
      <c r="B85" s="33" t="s">
        <v>1291</v>
      </c>
      <c r="C85" s="33" t="s">
        <v>1292</v>
      </c>
      <c r="D85" s="14">
        <v>232682</v>
      </c>
      <c r="E85" s="15">
        <v>1222.51</v>
      </c>
      <c r="F85" s="16">
        <v>3.5999999999999999E-3</v>
      </c>
      <c r="G85" s="16"/>
    </row>
    <row r="86" spans="1:7" x14ac:dyDescent="0.25">
      <c r="A86" s="13" t="s">
        <v>1813</v>
      </c>
      <c r="B86" s="33" t="s">
        <v>1814</v>
      </c>
      <c r="C86" s="33" t="s">
        <v>1292</v>
      </c>
      <c r="D86" s="14">
        <v>25129</v>
      </c>
      <c r="E86" s="15">
        <v>1179.03</v>
      </c>
      <c r="F86" s="16">
        <v>3.5000000000000001E-3</v>
      </c>
      <c r="G86" s="16"/>
    </row>
    <row r="87" spans="1:7" x14ac:dyDescent="0.25">
      <c r="A87" s="13" t="s">
        <v>1507</v>
      </c>
      <c r="B87" s="33" t="s">
        <v>1508</v>
      </c>
      <c r="C87" s="33" t="s">
        <v>1381</v>
      </c>
      <c r="D87" s="14">
        <v>30977</v>
      </c>
      <c r="E87" s="15">
        <v>1107.2</v>
      </c>
      <c r="F87" s="16">
        <v>3.3E-3</v>
      </c>
      <c r="G87" s="16"/>
    </row>
    <row r="88" spans="1:7" x14ac:dyDescent="0.25">
      <c r="A88" s="13" t="s">
        <v>1384</v>
      </c>
      <c r="B88" s="33" t="s">
        <v>1385</v>
      </c>
      <c r="C88" s="33" t="s">
        <v>1249</v>
      </c>
      <c r="D88" s="14">
        <v>73518</v>
      </c>
      <c r="E88" s="15">
        <v>1096.8499999999999</v>
      </c>
      <c r="F88" s="16">
        <v>3.2000000000000002E-3</v>
      </c>
      <c r="G88" s="16"/>
    </row>
    <row r="89" spans="1:7" x14ac:dyDescent="0.25">
      <c r="A89" s="13" t="s">
        <v>1425</v>
      </c>
      <c r="B89" s="33" t="s">
        <v>1426</v>
      </c>
      <c r="C89" s="33" t="s">
        <v>1361</v>
      </c>
      <c r="D89" s="14">
        <v>21549</v>
      </c>
      <c r="E89" s="15">
        <v>845.56</v>
      </c>
      <c r="F89" s="16">
        <v>2.5000000000000001E-3</v>
      </c>
      <c r="G89" s="16"/>
    </row>
    <row r="90" spans="1:7" x14ac:dyDescent="0.25">
      <c r="A90" s="13" t="s">
        <v>1447</v>
      </c>
      <c r="B90" s="33" t="s">
        <v>1448</v>
      </c>
      <c r="C90" s="33" t="s">
        <v>1449</v>
      </c>
      <c r="D90" s="14">
        <v>364902</v>
      </c>
      <c r="E90" s="15">
        <v>801.14</v>
      </c>
      <c r="F90" s="16">
        <v>2.3999999999999998E-3</v>
      </c>
      <c r="G90" s="16"/>
    </row>
    <row r="91" spans="1:7" x14ac:dyDescent="0.25">
      <c r="A91" s="13" t="s">
        <v>1413</v>
      </c>
      <c r="B91" s="33" t="s">
        <v>1414</v>
      </c>
      <c r="C91" s="33" t="s">
        <v>1381</v>
      </c>
      <c r="D91" s="14">
        <v>100736</v>
      </c>
      <c r="E91" s="15">
        <v>691.3</v>
      </c>
      <c r="F91" s="16">
        <v>2E-3</v>
      </c>
      <c r="G91" s="16"/>
    </row>
    <row r="92" spans="1:7" x14ac:dyDescent="0.25">
      <c r="A92" s="13" t="s">
        <v>1955</v>
      </c>
      <c r="B92" s="33" t="s">
        <v>1956</v>
      </c>
      <c r="C92" s="33" t="s">
        <v>1338</v>
      </c>
      <c r="D92" s="14">
        <v>23543</v>
      </c>
      <c r="E92" s="15">
        <v>448</v>
      </c>
      <c r="F92" s="16">
        <v>1.2999999999999999E-3</v>
      </c>
      <c r="G92" s="16"/>
    </row>
    <row r="93" spans="1:7" x14ac:dyDescent="0.25">
      <c r="A93" s="13" t="s">
        <v>1978</v>
      </c>
      <c r="B93" s="33" t="s">
        <v>1979</v>
      </c>
      <c r="C93" s="33" t="s">
        <v>1980</v>
      </c>
      <c r="D93" s="14">
        <v>27000</v>
      </c>
      <c r="E93" s="15">
        <v>275.93</v>
      </c>
      <c r="F93" s="16">
        <v>8.0000000000000004E-4</v>
      </c>
      <c r="G93" s="16"/>
    </row>
    <row r="94" spans="1:7" x14ac:dyDescent="0.25">
      <c r="A94" s="13" t="s">
        <v>1953</v>
      </c>
      <c r="B94" s="33" t="s">
        <v>1954</v>
      </c>
      <c r="C94" s="33" t="s">
        <v>1224</v>
      </c>
      <c r="D94" s="14">
        <v>16692</v>
      </c>
      <c r="E94" s="15">
        <v>120.66</v>
      </c>
      <c r="F94" s="16">
        <v>4.0000000000000002E-4</v>
      </c>
      <c r="G94" s="16"/>
    </row>
    <row r="95" spans="1:7" x14ac:dyDescent="0.25">
      <c r="A95" s="17" t="s">
        <v>124</v>
      </c>
      <c r="B95" s="34"/>
      <c r="C95" s="34"/>
      <c r="D95" s="20"/>
      <c r="E95" s="37">
        <v>329607.51</v>
      </c>
      <c r="F95" s="38">
        <v>0.9708</v>
      </c>
      <c r="G95" s="23"/>
    </row>
    <row r="96" spans="1:7" x14ac:dyDescent="0.25">
      <c r="A96" s="17" t="s">
        <v>1265</v>
      </c>
      <c r="B96" s="33"/>
      <c r="C96" s="33"/>
      <c r="D96" s="14"/>
      <c r="E96" s="15"/>
      <c r="F96" s="16"/>
      <c r="G96" s="16"/>
    </row>
    <row r="97" spans="1:7" x14ac:dyDescent="0.25">
      <c r="A97" s="17" t="s">
        <v>124</v>
      </c>
      <c r="B97" s="33"/>
      <c r="C97" s="33"/>
      <c r="D97" s="14"/>
      <c r="E97" s="39" t="s">
        <v>121</v>
      </c>
      <c r="F97" s="40" t="s">
        <v>121</v>
      </c>
      <c r="G97" s="16"/>
    </row>
    <row r="98" spans="1:7" x14ac:dyDescent="0.25">
      <c r="A98" s="24" t="s">
        <v>131</v>
      </c>
      <c r="B98" s="35"/>
      <c r="C98" s="35"/>
      <c r="D98" s="25"/>
      <c r="E98" s="30">
        <v>329607.51</v>
      </c>
      <c r="F98" s="31">
        <v>0.9708</v>
      </c>
      <c r="G98" s="23"/>
    </row>
    <row r="99" spans="1:7" x14ac:dyDescent="0.25">
      <c r="A99" s="13"/>
      <c r="B99" s="33"/>
      <c r="C99" s="33"/>
      <c r="D99" s="14"/>
      <c r="E99" s="15"/>
      <c r="F99" s="16"/>
      <c r="G99" s="16"/>
    </row>
    <row r="100" spans="1:7" x14ac:dyDescent="0.25">
      <c r="A100" s="13"/>
      <c r="B100" s="33"/>
      <c r="C100" s="33"/>
      <c r="D100" s="14"/>
      <c r="E100" s="15"/>
      <c r="F100" s="16"/>
      <c r="G100" s="16"/>
    </row>
    <row r="101" spans="1:7" x14ac:dyDescent="0.25">
      <c r="A101" s="17" t="s">
        <v>179</v>
      </c>
      <c r="B101" s="33"/>
      <c r="C101" s="33"/>
      <c r="D101" s="14"/>
      <c r="E101" s="15"/>
      <c r="F101" s="16"/>
      <c r="G101" s="16"/>
    </row>
    <row r="102" spans="1:7" x14ac:dyDescent="0.25">
      <c r="A102" s="13" t="s">
        <v>180</v>
      </c>
      <c r="B102" s="33"/>
      <c r="C102" s="33"/>
      <c r="D102" s="14"/>
      <c r="E102" s="15">
        <v>9307.86</v>
      </c>
      <c r="F102" s="16">
        <v>2.7400000000000001E-2</v>
      </c>
      <c r="G102" s="16">
        <v>6.7234000000000002E-2</v>
      </c>
    </row>
    <row r="103" spans="1:7" x14ac:dyDescent="0.25">
      <c r="A103" s="17" t="s">
        <v>124</v>
      </c>
      <c r="B103" s="34"/>
      <c r="C103" s="34"/>
      <c r="D103" s="20"/>
      <c r="E103" s="37">
        <v>9307.86</v>
      </c>
      <c r="F103" s="38">
        <v>2.7400000000000001E-2</v>
      </c>
      <c r="G103" s="23"/>
    </row>
    <row r="104" spans="1:7" x14ac:dyDescent="0.25">
      <c r="A104" s="13"/>
      <c r="B104" s="33"/>
      <c r="C104" s="33"/>
      <c r="D104" s="14"/>
      <c r="E104" s="15"/>
      <c r="F104" s="16"/>
      <c r="G104" s="16"/>
    </row>
    <row r="105" spans="1:7" x14ac:dyDescent="0.25">
      <c r="A105" s="24" t="s">
        <v>131</v>
      </c>
      <c r="B105" s="35"/>
      <c r="C105" s="35"/>
      <c r="D105" s="25"/>
      <c r="E105" s="21">
        <v>9307.86</v>
      </c>
      <c r="F105" s="22">
        <v>2.7400000000000001E-2</v>
      </c>
      <c r="G105" s="23"/>
    </row>
    <row r="106" spans="1:7" x14ac:dyDescent="0.25">
      <c r="A106" s="13" t="s">
        <v>181</v>
      </c>
      <c r="B106" s="33"/>
      <c r="C106" s="33"/>
      <c r="D106" s="14"/>
      <c r="E106" s="15">
        <v>5.1435978999999996</v>
      </c>
      <c r="F106" s="16">
        <v>1.5E-5</v>
      </c>
      <c r="G106" s="16"/>
    </row>
    <row r="107" spans="1:7" x14ac:dyDescent="0.25">
      <c r="A107" s="13" t="s">
        <v>182</v>
      </c>
      <c r="B107" s="33"/>
      <c r="C107" s="33"/>
      <c r="D107" s="14"/>
      <c r="E107" s="15">
        <v>408.65640209999998</v>
      </c>
      <c r="F107" s="16">
        <v>1.7849999999999999E-3</v>
      </c>
      <c r="G107" s="16">
        <v>6.7234000000000002E-2</v>
      </c>
    </row>
    <row r="108" spans="1:7" x14ac:dyDescent="0.25">
      <c r="A108" s="28" t="s">
        <v>183</v>
      </c>
      <c r="B108" s="36"/>
      <c r="C108" s="36"/>
      <c r="D108" s="29"/>
      <c r="E108" s="30">
        <v>339329.17</v>
      </c>
      <c r="F108" s="31">
        <v>1</v>
      </c>
      <c r="G108" s="31"/>
    </row>
    <row r="113" spans="1:5" x14ac:dyDescent="0.25">
      <c r="A113" s="1" t="s">
        <v>186</v>
      </c>
    </row>
    <row r="114" spans="1:5" x14ac:dyDescent="0.25">
      <c r="A114" s="53" t="s">
        <v>187</v>
      </c>
      <c r="B114" s="3" t="s">
        <v>121</v>
      </c>
    </row>
    <row r="115" spans="1:5" x14ac:dyDescent="0.25">
      <c r="A115" t="s">
        <v>188</v>
      </c>
    </row>
    <row r="116" spans="1:5" x14ac:dyDescent="0.25">
      <c r="A116" t="s">
        <v>189</v>
      </c>
      <c r="B116" t="s">
        <v>190</v>
      </c>
      <c r="C116" t="s">
        <v>190</v>
      </c>
    </row>
    <row r="117" spans="1:5" x14ac:dyDescent="0.25">
      <c r="B117" s="54">
        <v>45443</v>
      </c>
      <c r="C117" s="54">
        <v>45471</v>
      </c>
    </row>
    <row r="118" spans="1:5" x14ac:dyDescent="0.25">
      <c r="A118" t="s">
        <v>194</v>
      </c>
      <c r="B118">
        <v>87.936999999999998</v>
      </c>
      <c r="C118">
        <v>96.346000000000004</v>
      </c>
      <c r="E118" s="2"/>
    </row>
    <row r="119" spans="1:5" x14ac:dyDescent="0.25">
      <c r="A119" t="s">
        <v>195</v>
      </c>
      <c r="B119">
        <v>34.109000000000002</v>
      </c>
      <c r="C119">
        <v>37.371000000000002</v>
      </c>
      <c r="E119" s="2"/>
    </row>
    <row r="120" spans="1:5" x14ac:dyDescent="0.25">
      <c r="A120" t="s">
        <v>677</v>
      </c>
      <c r="B120">
        <v>75.962000000000003</v>
      </c>
      <c r="C120">
        <v>83.135000000000005</v>
      </c>
      <c r="E120" s="2"/>
    </row>
    <row r="121" spans="1:5" x14ac:dyDescent="0.25">
      <c r="A121" t="s">
        <v>678</v>
      </c>
      <c r="B121">
        <v>28.971</v>
      </c>
      <c r="C121">
        <v>31.706</v>
      </c>
      <c r="E121" s="2"/>
    </row>
    <row r="122" spans="1:5" x14ac:dyDescent="0.25">
      <c r="E122" s="2"/>
    </row>
    <row r="123" spans="1:5" x14ac:dyDescent="0.25">
      <c r="A123" t="s">
        <v>205</v>
      </c>
      <c r="B123" s="3" t="s">
        <v>121</v>
      </c>
    </row>
    <row r="124" spans="1:5" x14ac:dyDescent="0.25">
      <c r="A124" t="s">
        <v>206</v>
      </c>
      <c r="B124" s="3" t="s">
        <v>121</v>
      </c>
    </row>
    <row r="125" spans="1:5" ht="30" customHeight="1" x14ac:dyDescent="0.25">
      <c r="A125" s="53" t="s">
        <v>207</v>
      </c>
      <c r="B125" s="3" t="s">
        <v>121</v>
      </c>
    </row>
    <row r="126" spans="1:5" ht="30" customHeight="1" x14ac:dyDescent="0.25">
      <c r="A126" s="53" t="s">
        <v>208</v>
      </c>
      <c r="B126" s="3" t="s">
        <v>121</v>
      </c>
    </row>
    <row r="127" spans="1:5" x14ac:dyDescent="0.25">
      <c r="A127" t="s">
        <v>1266</v>
      </c>
      <c r="B127" s="55">
        <v>0.33407489032356202</v>
      </c>
    </row>
    <row r="128" spans="1:5" ht="45" customHeight="1" x14ac:dyDescent="0.25">
      <c r="A128" s="53" t="s">
        <v>210</v>
      </c>
      <c r="B128" s="3" t="s">
        <v>121</v>
      </c>
    </row>
    <row r="129" spans="1:4" ht="30" customHeight="1" x14ac:dyDescent="0.25">
      <c r="A129" s="53" t="s">
        <v>211</v>
      </c>
      <c r="B129" s="3" t="s">
        <v>121</v>
      </c>
    </row>
    <row r="130" spans="1:4" ht="30" customHeight="1" x14ac:dyDescent="0.25">
      <c r="A130" s="53" t="s">
        <v>212</v>
      </c>
      <c r="B130" s="3" t="s">
        <v>121</v>
      </c>
    </row>
    <row r="131" spans="1:4" x14ac:dyDescent="0.25">
      <c r="A131" t="s">
        <v>213</v>
      </c>
      <c r="B131" s="3" t="s">
        <v>121</v>
      </c>
    </row>
    <row r="132" spans="1:4" x14ac:dyDescent="0.25">
      <c r="A132" t="s">
        <v>214</v>
      </c>
      <c r="B132" s="3" t="s">
        <v>121</v>
      </c>
    </row>
    <row r="134" spans="1:4" ht="69.95" customHeight="1" x14ac:dyDescent="0.25">
      <c r="A134" s="81" t="s">
        <v>224</v>
      </c>
      <c r="B134" s="81" t="s">
        <v>225</v>
      </c>
      <c r="C134" s="81" t="s">
        <v>5</v>
      </c>
      <c r="D134" s="81" t="s">
        <v>6</v>
      </c>
    </row>
    <row r="135" spans="1:4" ht="69.95" customHeight="1" x14ac:dyDescent="0.25">
      <c r="A135" s="81" t="s">
        <v>1981</v>
      </c>
      <c r="B135" s="81"/>
      <c r="C135" s="81" t="s">
        <v>60</v>
      </c>
      <c r="D13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0"/>
  <sheetViews>
    <sheetView showGridLines="0" workbookViewId="0">
      <pane ySplit="4" topLeftCell="A77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226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227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228</v>
      </c>
      <c r="B10" s="33"/>
      <c r="C10" s="33"/>
      <c r="D10" s="14"/>
      <c r="E10" s="15"/>
      <c r="F10" s="16"/>
      <c r="G10" s="16"/>
    </row>
    <row r="11" spans="1:8" x14ac:dyDescent="0.25">
      <c r="A11" s="13" t="s">
        <v>229</v>
      </c>
      <c r="B11" s="33" t="s">
        <v>230</v>
      </c>
      <c r="C11" s="33" t="s">
        <v>231</v>
      </c>
      <c r="D11" s="14">
        <v>121000000</v>
      </c>
      <c r="E11" s="15">
        <v>119431.96</v>
      </c>
      <c r="F11" s="16">
        <v>9.9900000000000003E-2</v>
      </c>
      <c r="G11" s="16">
        <v>7.5550000000000006E-2</v>
      </c>
    </row>
    <row r="12" spans="1:8" x14ac:dyDescent="0.25">
      <c r="A12" s="13" t="s">
        <v>232</v>
      </c>
      <c r="B12" s="33" t="s">
        <v>233</v>
      </c>
      <c r="C12" s="33" t="s">
        <v>234</v>
      </c>
      <c r="D12" s="14">
        <v>88000000</v>
      </c>
      <c r="E12" s="15">
        <v>86654.22</v>
      </c>
      <c r="F12" s="16">
        <v>7.2499999999999995E-2</v>
      </c>
      <c r="G12" s="16">
        <v>7.5300000000000006E-2</v>
      </c>
    </row>
    <row r="13" spans="1:8" x14ac:dyDescent="0.25">
      <c r="A13" s="13" t="s">
        <v>235</v>
      </c>
      <c r="B13" s="33" t="s">
        <v>236</v>
      </c>
      <c r="C13" s="33" t="s">
        <v>234</v>
      </c>
      <c r="D13" s="14">
        <v>87000000</v>
      </c>
      <c r="E13" s="15">
        <v>86545.51</v>
      </c>
      <c r="F13" s="16">
        <v>7.2400000000000006E-2</v>
      </c>
      <c r="G13" s="16">
        <v>7.6249999999999998E-2</v>
      </c>
    </row>
    <row r="14" spans="1:8" x14ac:dyDescent="0.25">
      <c r="A14" s="13" t="s">
        <v>237</v>
      </c>
      <c r="B14" s="33" t="s">
        <v>238</v>
      </c>
      <c r="C14" s="33" t="s">
        <v>234</v>
      </c>
      <c r="D14" s="14">
        <v>84000000</v>
      </c>
      <c r="E14" s="15">
        <v>82669.52</v>
      </c>
      <c r="F14" s="16">
        <v>6.9099999999999995E-2</v>
      </c>
      <c r="G14" s="16">
        <v>7.5649999999999995E-2</v>
      </c>
    </row>
    <row r="15" spans="1:8" x14ac:dyDescent="0.25">
      <c r="A15" s="13" t="s">
        <v>239</v>
      </c>
      <c r="B15" s="33" t="s">
        <v>240</v>
      </c>
      <c r="C15" s="33" t="s">
        <v>234</v>
      </c>
      <c r="D15" s="14">
        <v>74000000</v>
      </c>
      <c r="E15" s="15">
        <v>73182.820000000007</v>
      </c>
      <c r="F15" s="16">
        <v>6.1199999999999997E-2</v>
      </c>
      <c r="G15" s="16">
        <v>7.5149999999999995E-2</v>
      </c>
    </row>
    <row r="16" spans="1:8" x14ac:dyDescent="0.25">
      <c r="A16" s="13" t="s">
        <v>241</v>
      </c>
      <c r="B16" s="33" t="s">
        <v>242</v>
      </c>
      <c r="C16" s="33" t="s">
        <v>234</v>
      </c>
      <c r="D16" s="14">
        <v>69000000</v>
      </c>
      <c r="E16" s="15">
        <v>68073.88</v>
      </c>
      <c r="F16" s="16">
        <v>5.6899999999999999E-2</v>
      </c>
      <c r="G16" s="16">
        <v>7.6499999999999999E-2</v>
      </c>
    </row>
    <row r="17" spans="1:7" x14ac:dyDescent="0.25">
      <c r="A17" s="13" t="s">
        <v>243</v>
      </c>
      <c r="B17" s="33" t="s">
        <v>244</v>
      </c>
      <c r="C17" s="33" t="s">
        <v>245</v>
      </c>
      <c r="D17" s="14">
        <v>58000000</v>
      </c>
      <c r="E17" s="15">
        <v>57027.69</v>
      </c>
      <c r="F17" s="16">
        <v>4.7699999999999999E-2</v>
      </c>
      <c r="G17" s="16">
        <v>7.6600000000000001E-2</v>
      </c>
    </row>
    <row r="18" spans="1:7" x14ac:dyDescent="0.25">
      <c r="A18" s="13" t="s">
        <v>246</v>
      </c>
      <c r="B18" s="33" t="s">
        <v>247</v>
      </c>
      <c r="C18" s="33" t="s">
        <v>245</v>
      </c>
      <c r="D18" s="14">
        <v>54000000</v>
      </c>
      <c r="E18" s="15">
        <v>53111.92</v>
      </c>
      <c r="F18" s="16">
        <v>4.4400000000000002E-2</v>
      </c>
      <c r="G18" s="16">
        <v>7.6398999999999995E-2</v>
      </c>
    </row>
    <row r="19" spans="1:7" x14ac:dyDescent="0.25">
      <c r="A19" s="13" t="s">
        <v>248</v>
      </c>
      <c r="B19" s="33" t="s">
        <v>249</v>
      </c>
      <c r="C19" s="33" t="s">
        <v>234</v>
      </c>
      <c r="D19" s="14">
        <v>51000000</v>
      </c>
      <c r="E19" s="15">
        <v>50594.45</v>
      </c>
      <c r="F19" s="16">
        <v>4.2299999999999997E-2</v>
      </c>
      <c r="G19" s="16">
        <v>7.4899999999999994E-2</v>
      </c>
    </row>
    <row r="20" spans="1:7" x14ac:dyDescent="0.25">
      <c r="A20" s="13" t="s">
        <v>250</v>
      </c>
      <c r="B20" s="33" t="s">
        <v>251</v>
      </c>
      <c r="C20" s="33" t="s">
        <v>234</v>
      </c>
      <c r="D20" s="14">
        <v>46500000</v>
      </c>
      <c r="E20" s="15">
        <v>46430.16</v>
      </c>
      <c r="F20" s="16">
        <v>3.8800000000000001E-2</v>
      </c>
      <c r="G20" s="16">
        <v>7.4799000000000004E-2</v>
      </c>
    </row>
    <row r="21" spans="1:7" x14ac:dyDescent="0.25">
      <c r="A21" s="13" t="s">
        <v>252</v>
      </c>
      <c r="B21" s="33" t="s">
        <v>253</v>
      </c>
      <c r="C21" s="33" t="s">
        <v>245</v>
      </c>
      <c r="D21" s="14">
        <v>41500000</v>
      </c>
      <c r="E21" s="15">
        <v>40811.1</v>
      </c>
      <c r="F21" s="16">
        <v>3.4099999999999998E-2</v>
      </c>
      <c r="G21" s="16">
        <v>7.5599E-2</v>
      </c>
    </row>
    <row r="22" spans="1:7" x14ac:dyDescent="0.25">
      <c r="A22" s="13" t="s">
        <v>254</v>
      </c>
      <c r="B22" s="33" t="s">
        <v>255</v>
      </c>
      <c r="C22" s="33" t="s">
        <v>234</v>
      </c>
      <c r="D22" s="14">
        <v>39500000</v>
      </c>
      <c r="E22" s="15">
        <v>38873.019999999997</v>
      </c>
      <c r="F22" s="16">
        <v>3.2500000000000001E-2</v>
      </c>
      <c r="G22" s="16">
        <v>7.5506000000000004E-2</v>
      </c>
    </row>
    <row r="23" spans="1:7" x14ac:dyDescent="0.25">
      <c r="A23" s="13" t="s">
        <v>256</v>
      </c>
      <c r="B23" s="33" t="s">
        <v>257</v>
      </c>
      <c r="C23" s="33" t="s">
        <v>234</v>
      </c>
      <c r="D23" s="14">
        <v>36000000</v>
      </c>
      <c r="E23" s="15">
        <v>35830.550000000003</v>
      </c>
      <c r="F23" s="16">
        <v>0.03</v>
      </c>
      <c r="G23" s="16">
        <v>7.5149999999999995E-2</v>
      </c>
    </row>
    <row r="24" spans="1:7" x14ac:dyDescent="0.25">
      <c r="A24" s="13" t="s">
        <v>258</v>
      </c>
      <c r="B24" s="33" t="s">
        <v>259</v>
      </c>
      <c r="C24" s="33" t="s">
        <v>234</v>
      </c>
      <c r="D24" s="14">
        <v>33500000</v>
      </c>
      <c r="E24" s="15">
        <v>33382.01</v>
      </c>
      <c r="F24" s="16">
        <v>2.7900000000000001E-2</v>
      </c>
      <c r="G24" s="16">
        <v>7.5498999999999997E-2</v>
      </c>
    </row>
    <row r="25" spans="1:7" x14ac:dyDescent="0.25">
      <c r="A25" s="13" t="s">
        <v>260</v>
      </c>
      <c r="B25" s="33" t="s">
        <v>261</v>
      </c>
      <c r="C25" s="33" t="s">
        <v>245</v>
      </c>
      <c r="D25" s="14">
        <v>27500000</v>
      </c>
      <c r="E25" s="15">
        <v>27121.02</v>
      </c>
      <c r="F25" s="16">
        <v>2.2700000000000001E-2</v>
      </c>
      <c r="G25" s="16">
        <v>7.5550000000000006E-2</v>
      </c>
    </row>
    <row r="26" spans="1:7" x14ac:dyDescent="0.25">
      <c r="A26" s="13" t="s">
        <v>262</v>
      </c>
      <c r="B26" s="33" t="s">
        <v>263</v>
      </c>
      <c r="C26" s="33" t="s">
        <v>234</v>
      </c>
      <c r="D26" s="14">
        <v>25000000</v>
      </c>
      <c r="E26" s="15">
        <v>24927.7</v>
      </c>
      <c r="F26" s="16">
        <v>2.0799999999999999E-2</v>
      </c>
      <c r="G26" s="16">
        <v>7.4300000000000005E-2</v>
      </c>
    </row>
    <row r="27" spans="1:7" x14ac:dyDescent="0.25">
      <c r="A27" s="13" t="s">
        <v>264</v>
      </c>
      <c r="B27" s="33" t="s">
        <v>265</v>
      </c>
      <c r="C27" s="33" t="s">
        <v>234</v>
      </c>
      <c r="D27" s="14">
        <v>21500000</v>
      </c>
      <c r="E27" s="15">
        <v>21322.97</v>
      </c>
      <c r="F27" s="16">
        <v>1.78E-2</v>
      </c>
      <c r="G27" s="16">
        <v>7.5098999999999999E-2</v>
      </c>
    </row>
    <row r="28" spans="1:7" x14ac:dyDescent="0.25">
      <c r="A28" s="13" t="s">
        <v>266</v>
      </c>
      <c r="B28" s="33" t="s">
        <v>267</v>
      </c>
      <c r="C28" s="33" t="s">
        <v>234</v>
      </c>
      <c r="D28" s="14">
        <v>19500000</v>
      </c>
      <c r="E28" s="15">
        <v>19575.89</v>
      </c>
      <c r="F28" s="16">
        <v>1.6400000000000001E-2</v>
      </c>
      <c r="G28" s="16">
        <v>7.5149999999999995E-2</v>
      </c>
    </row>
    <row r="29" spans="1:7" x14ac:dyDescent="0.25">
      <c r="A29" s="13" t="s">
        <v>268</v>
      </c>
      <c r="B29" s="33" t="s">
        <v>269</v>
      </c>
      <c r="C29" s="33" t="s">
        <v>234</v>
      </c>
      <c r="D29" s="14">
        <v>12500000</v>
      </c>
      <c r="E29" s="15">
        <v>12530.63</v>
      </c>
      <c r="F29" s="16">
        <v>1.0500000000000001E-2</v>
      </c>
      <c r="G29" s="16">
        <v>7.4783000000000002E-2</v>
      </c>
    </row>
    <row r="30" spans="1:7" x14ac:dyDescent="0.25">
      <c r="A30" s="13" t="s">
        <v>270</v>
      </c>
      <c r="B30" s="33" t="s">
        <v>271</v>
      </c>
      <c r="C30" s="33" t="s">
        <v>234</v>
      </c>
      <c r="D30" s="14">
        <v>12500000</v>
      </c>
      <c r="E30" s="15">
        <v>12423.44</v>
      </c>
      <c r="F30" s="16">
        <v>1.04E-2</v>
      </c>
      <c r="G30" s="16">
        <v>7.5634000000000007E-2</v>
      </c>
    </row>
    <row r="31" spans="1:7" x14ac:dyDescent="0.25">
      <c r="A31" s="13" t="s">
        <v>272</v>
      </c>
      <c r="B31" s="33" t="s">
        <v>273</v>
      </c>
      <c r="C31" s="33" t="s">
        <v>234</v>
      </c>
      <c r="D31" s="14">
        <v>12000000</v>
      </c>
      <c r="E31" s="15">
        <v>12041.28</v>
      </c>
      <c r="F31" s="16">
        <v>1.01E-2</v>
      </c>
      <c r="G31" s="16">
        <v>7.5149999999999995E-2</v>
      </c>
    </row>
    <row r="32" spans="1:7" x14ac:dyDescent="0.25">
      <c r="A32" s="13" t="s">
        <v>274</v>
      </c>
      <c r="B32" s="33" t="s">
        <v>275</v>
      </c>
      <c r="C32" s="33" t="s">
        <v>234</v>
      </c>
      <c r="D32" s="14">
        <v>10000000</v>
      </c>
      <c r="E32" s="15">
        <v>10102.98</v>
      </c>
      <c r="F32" s="16">
        <v>8.3999999999999995E-3</v>
      </c>
      <c r="G32" s="16">
        <v>7.3992000000000002E-2</v>
      </c>
    </row>
    <row r="33" spans="1:7" x14ac:dyDescent="0.25">
      <c r="A33" s="13" t="s">
        <v>276</v>
      </c>
      <c r="B33" s="33" t="s">
        <v>277</v>
      </c>
      <c r="C33" s="33" t="s">
        <v>234</v>
      </c>
      <c r="D33" s="14">
        <v>9000000</v>
      </c>
      <c r="E33" s="15">
        <v>9023.7099999999991</v>
      </c>
      <c r="F33" s="16">
        <v>7.4999999999999997E-3</v>
      </c>
      <c r="G33" s="16">
        <v>7.5050000000000006E-2</v>
      </c>
    </row>
    <row r="34" spans="1:7" x14ac:dyDescent="0.25">
      <c r="A34" s="13" t="s">
        <v>278</v>
      </c>
      <c r="B34" s="33" t="s">
        <v>279</v>
      </c>
      <c r="C34" s="33" t="s">
        <v>234</v>
      </c>
      <c r="D34" s="14">
        <v>8500000</v>
      </c>
      <c r="E34" s="15">
        <v>8532.94</v>
      </c>
      <c r="F34" s="16">
        <v>7.1000000000000004E-3</v>
      </c>
      <c r="G34" s="16">
        <v>7.5050000000000006E-2</v>
      </c>
    </row>
    <row r="35" spans="1:7" x14ac:dyDescent="0.25">
      <c r="A35" s="13" t="s">
        <v>280</v>
      </c>
      <c r="B35" s="33" t="s">
        <v>281</v>
      </c>
      <c r="C35" s="33" t="s">
        <v>234</v>
      </c>
      <c r="D35" s="14">
        <v>5000000</v>
      </c>
      <c r="E35" s="15">
        <v>5023.38</v>
      </c>
      <c r="F35" s="16">
        <v>4.1999999999999997E-3</v>
      </c>
      <c r="G35" s="16">
        <v>7.6365000000000002E-2</v>
      </c>
    </row>
    <row r="36" spans="1:7" x14ac:dyDescent="0.25">
      <c r="A36" s="13" t="s">
        <v>282</v>
      </c>
      <c r="B36" s="33" t="s">
        <v>283</v>
      </c>
      <c r="C36" s="33" t="s">
        <v>234</v>
      </c>
      <c r="D36" s="14">
        <v>3500000</v>
      </c>
      <c r="E36" s="15">
        <v>3507.35</v>
      </c>
      <c r="F36" s="16">
        <v>2.8999999999999998E-3</v>
      </c>
      <c r="G36" s="16">
        <v>7.3200000000000001E-2</v>
      </c>
    </row>
    <row r="37" spans="1:7" x14ac:dyDescent="0.25">
      <c r="A37" s="13" t="s">
        <v>284</v>
      </c>
      <c r="B37" s="33" t="s">
        <v>285</v>
      </c>
      <c r="C37" s="33" t="s">
        <v>245</v>
      </c>
      <c r="D37" s="14">
        <v>2500000</v>
      </c>
      <c r="E37" s="15">
        <v>2466.0700000000002</v>
      </c>
      <c r="F37" s="16">
        <v>2.0999999999999999E-3</v>
      </c>
      <c r="G37" s="16">
        <v>7.5550000000000006E-2</v>
      </c>
    </row>
    <row r="38" spans="1:7" x14ac:dyDescent="0.25">
      <c r="A38" s="13" t="s">
        <v>286</v>
      </c>
      <c r="B38" s="33" t="s">
        <v>287</v>
      </c>
      <c r="C38" s="33" t="s">
        <v>234</v>
      </c>
      <c r="D38" s="14">
        <v>2500000</v>
      </c>
      <c r="E38" s="15">
        <v>2465.23</v>
      </c>
      <c r="F38" s="16">
        <v>2.0999999999999999E-3</v>
      </c>
      <c r="G38" s="16">
        <v>7.5499999999999998E-2</v>
      </c>
    </row>
    <row r="39" spans="1:7" x14ac:dyDescent="0.25">
      <c r="A39" s="13" t="s">
        <v>288</v>
      </c>
      <c r="B39" s="33" t="s">
        <v>289</v>
      </c>
      <c r="C39" s="33" t="s">
        <v>234</v>
      </c>
      <c r="D39" s="14">
        <v>1970000</v>
      </c>
      <c r="E39" s="15">
        <v>1979.89</v>
      </c>
      <c r="F39" s="16">
        <v>1.6999999999999999E-3</v>
      </c>
      <c r="G39" s="16">
        <v>7.5300000000000006E-2</v>
      </c>
    </row>
    <row r="40" spans="1:7" x14ac:dyDescent="0.25">
      <c r="A40" s="13" t="s">
        <v>290</v>
      </c>
      <c r="B40" s="33" t="s">
        <v>291</v>
      </c>
      <c r="C40" s="33" t="s">
        <v>234</v>
      </c>
      <c r="D40" s="14">
        <v>1650000</v>
      </c>
      <c r="E40" s="15">
        <v>1664.53</v>
      </c>
      <c r="F40" s="16">
        <v>1.4E-3</v>
      </c>
      <c r="G40" s="16">
        <v>7.5300000000000006E-2</v>
      </c>
    </row>
    <row r="41" spans="1:7" x14ac:dyDescent="0.25">
      <c r="A41" s="13" t="s">
        <v>292</v>
      </c>
      <c r="B41" s="33" t="s">
        <v>293</v>
      </c>
      <c r="C41" s="33" t="s">
        <v>234</v>
      </c>
      <c r="D41" s="14">
        <v>1500000</v>
      </c>
      <c r="E41" s="15">
        <v>1511.75</v>
      </c>
      <c r="F41" s="16">
        <v>1.2999999999999999E-3</v>
      </c>
      <c r="G41" s="16">
        <v>7.4899999999999994E-2</v>
      </c>
    </row>
    <row r="42" spans="1:7" x14ac:dyDescent="0.25">
      <c r="A42" s="13" t="s">
        <v>294</v>
      </c>
      <c r="B42" s="33" t="s">
        <v>295</v>
      </c>
      <c r="C42" s="33" t="s">
        <v>234</v>
      </c>
      <c r="D42" s="14">
        <v>1500000</v>
      </c>
      <c r="E42" s="15">
        <v>1504.47</v>
      </c>
      <c r="F42" s="16">
        <v>1.2999999999999999E-3</v>
      </c>
      <c r="G42" s="16">
        <v>7.4899999999999994E-2</v>
      </c>
    </row>
    <row r="43" spans="1:7" x14ac:dyDescent="0.25">
      <c r="A43" s="13" t="s">
        <v>296</v>
      </c>
      <c r="B43" s="33" t="s">
        <v>297</v>
      </c>
      <c r="C43" s="33" t="s">
        <v>234</v>
      </c>
      <c r="D43" s="14">
        <v>1500000</v>
      </c>
      <c r="E43" s="15">
        <v>1503.2</v>
      </c>
      <c r="F43" s="16">
        <v>1.2999999999999999E-3</v>
      </c>
      <c r="G43" s="16">
        <v>7.4898999999999993E-2</v>
      </c>
    </row>
    <row r="44" spans="1:7" x14ac:dyDescent="0.25">
      <c r="A44" s="13" t="s">
        <v>298</v>
      </c>
      <c r="B44" s="33" t="s">
        <v>299</v>
      </c>
      <c r="C44" s="33" t="s">
        <v>234</v>
      </c>
      <c r="D44" s="14">
        <v>1000000</v>
      </c>
      <c r="E44" s="15">
        <v>1003</v>
      </c>
      <c r="F44" s="16">
        <v>8.0000000000000004E-4</v>
      </c>
      <c r="G44" s="16">
        <v>7.4451000000000003E-2</v>
      </c>
    </row>
    <row r="45" spans="1:7" x14ac:dyDescent="0.25">
      <c r="A45" s="13" t="s">
        <v>300</v>
      </c>
      <c r="B45" s="33" t="s">
        <v>301</v>
      </c>
      <c r="C45" s="33" t="s">
        <v>234</v>
      </c>
      <c r="D45" s="14">
        <v>500000</v>
      </c>
      <c r="E45" s="15">
        <v>505.43</v>
      </c>
      <c r="F45" s="16">
        <v>4.0000000000000002E-4</v>
      </c>
      <c r="G45" s="16">
        <v>7.4300000000000005E-2</v>
      </c>
    </row>
    <row r="46" spans="1:7" x14ac:dyDescent="0.25">
      <c r="A46" s="13" t="s">
        <v>302</v>
      </c>
      <c r="B46" s="33" t="s">
        <v>303</v>
      </c>
      <c r="C46" s="33" t="s">
        <v>234</v>
      </c>
      <c r="D46" s="14">
        <v>500000</v>
      </c>
      <c r="E46" s="15">
        <v>503.39</v>
      </c>
      <c r="F46" s="16">
        <v>4.0000000000000002E-4</v>
      </c>
      <c r="G46" s="16">
        <v>7.4649999999999994E-2</v>
      </c>
    </row>
    <row r="47" spans="1:7" x14ac:dyDescent="0.25">
      <c r="A47" s="13" t="s">
        <v>304</v>
      </c>
      <c r="B47" s="33" t="s">
        <v>305</v>
      </c>
      <c r="C47" s="33" t="s">
        <v>234</v>
      </c>
      <c r="D47" s="14">
        <v>500000</v>
      </c>
      <c r="E47" s="15">
        <v>501.58</v>
      </c>
      <c r="F47" s="16">
        <v>4.0000000000000002E-4</v>
      </c>
      <c r="G47" s="16">
        <v>7.5300000000000006E-2</v>
      </c>
    </row>
    <row r="48" spans="1:7" x14ac:dyDescent="0.25">
      <c r="A48" s="13" t="s">
        <v>306</v>
      </c>
      <c r="B48" s="33" t="s">
        <v>307</v>
      </c>
      <c r="C48" s="33" t="s">
        <v>234</v>
      </c>
      <c r="D48" s="14">
        <v>500000</v>
      </c>
      <c r="E48" s="15">
        <v>501.57</v>
      </c>
      <c r="F48" s="16">
        <v>4.0000000000000002E-4</v>
      </c>
      <c r="G48" s="16">
        <v>7.4783000000000002E-2</v>
      </c>
    </row>
    <row r="49" spans="1:7" x14ac:dyDescent="0.25">
      <c r="A49" s="13" t="s">
        <v>308</v>
      </c>
      <c r="B49" s="33" t="s">
        <v>309</v>
      </c>
      <c r="C49" s="33" t="s">
        <v>234</v>
      </c>
      <c r="D49" s="14">
        <v>498000</v>
      </c>
      <c r="E49" s="15">
        <v>497.48</v>
      </c>
      <c r="F49" s="16">
        <v>4.0000000000000002E-4</v>
      </c>
      <c r="G49" s="16">
        <v>7.4450000000000002E-2</v>
      </c>
    </row>
    <row r="50" spans="1:7" x14ac:dyDescent="0.25">
      <c r="A50" s="17" t="s">
        <v>124</v>
      </c>
      <c r="B50" s="34"/>
      <c r="C50" s="34"/>
      <c r="D50" s="20"/>
      <c r="E50" s="21">
        <v>1055359.69</v>
      </c>
      <c r="F50" s="22">
        <v>0.88249999999999995</v>
      </c>
      <c r="G50" s="23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17" t="s">
        <v>129</v>
      </c>
      <c r="B52" s="33"/>
      <c r="C52" s="33"/>
      <c r="D52" s="14"/>
      <c r="E52" s="15"/>
      <c r="F52" s="16"/>
      <c r="G52" s="16"/>
    </row>
    <row r="53" spans="1:7" x14ac:dyDescent="0.25">
      <c r="A53" s="17" t="s">
        <v>124</v>
      </c>
      <c r="B53" s="33"/>
      <c r="C53" s="33"/>
      <c r="D53" s="14"/>
      <c r="E53" s="18" t="s">
        <v>121</v>
      </c>
      <c r="F53" s="19" t="s">
        <v>121</v>
      </c>
      <c r="G53" s="16"/>
    </row>
    <row r="54" spans="1:7" x14ac:dyDescent="0.25">
      <c r="A54" s="13"/>
      <c r="B54" s="33"/>
      <c r="C54" s="33"/>
      <c r="D54" s="14"/>
      <c r="E54" s="15"/>
      <c r="F54" s="16"/>
      <c r="G54" s="16"/>
    </row>
    <row r="55" spans="1:7" x14ac:dyDescent="0.25">
      <c r="A55" s="17" t="s">
        <v>130</v>
      </c>
      <c r="B55" s="33"/>
      <c r="C55" s="33"/>
      <c r="D55" s="14"/>
      <c r="E55" s="15"/>
      <c r="F55" s="16"/>
      <c r="G55" s="16"/>
    </row>
    <row r="56" spans="1:7" x14ac:dyDescent="0.25">
      <c r="A56" s="17" t="s">
        <v>124</v>
      </c>
      <c r="B56" s="33"/>
      <c r="C56" s="33"/>
      <c r="D56" s="14"/>
      <c r="E56" s="18" t="s">
        <v>121</v>
      </c>
      <c r="F56" s="19" t="s">
        <v>121</v>
      </c>
      <c r="G56" s="16"/>
    </row>
    <row r="57" spans="1:7" x14ac:dyDescent="0.25">
      <c r="A57" s="13"/>
      <c r="B57" s="33"/>
      <c r="C57" s="33"/>
      <c r="D57" s="14"/>
      <c r="E57" s="15"/>
      <c r="F57" s="16"/>
      <c r="G57" s="16"/>
    </row>
    <row r="58" spans="1:7" x14ac:dyDescent="0.25">
      <c r="A58" s="24" t="s">
        <v>131</v>
      </c>
      <c r="B58" s="35"/>
      <c r="C58" s="35"/>
      <c r="D58" s="25"/>
      <c r="E58" s="21">
        <v>1055359.69</v>
      </c>
      <c r="F58" s="22">
        <v>0.88249999999999995</v>
      </c>
      <c r="G58" s="23"/>
    </row>
    <row r="59" spans="1:7" x14ac:dyDescent="0.25">
      <c r="A59" s="13"/>
      <c r="B59" s="33"/>
      <c r="C59" s="33"/>
      <c r="D59" s="14"/>
      <c r="E59" s="15"/>
      <c r="F59" s="16"/>
      <c r="G59" s="16"/>
    </row>
    <row r="60" spans="1:7" x14ac:dyDescent="0.25">
      <c r="A60" s="17" t="s">
        <v>132</v>
      </c>
      <c r="B60" s="33"/>
      <c r="C60" s="33"/>
      <c r="D60" s="14"/>
      <c r="E60" s="15"/>
      <c r="F60" s="16"/>
      <c r="G60" s="16"/>
    </row>
    <row r="61" spans="1:7" x14ac:dyDescent="0.25">
      <c r="A61" s="17" t="s">
        <v>136</v>
      </c>
      <c r="B61" s="33"/>
      <c r="C61" s="33"/>
      <c r="D61" s="14"/>
      <c r="E61" s="15"/>
      <c r="F61" s="16"/>
      <c r="G61" s="16"/>
    </row>
    <row r="62" spans="1:7" x14ac:dyDescent="0.25">
      <c r="A62" s="13" t="s">
        <v>310</v>
      </c>
      <c r="B62" s="33" t="s">
        <v>311</v>
      </c>
      <c r="C62" s="33" t="s">
        <v>142</v>
      </c>
      <c r="D62" s="14">
        <v>107500000</v>
      </c>
      <c r="E62" s="15">
        <v>101376.8</v>
      </c>
      <c r="F62" s="16">
        <v>8.48E-2</v>
      </c>
      <c r="G62" s="16">
        <v>7.6550000000000007E-2</v>
      </c>
    </row>
    <row r="63" spans="1:7" x14ac:dyDescent="0.25">
      <c r="A63" s="17" t="s">
        <v>124</v>
      </c>
      <c r="B63" s="34"/>
      <c r="C63" s="34"/>
      <c r="D63" s="20"/>
      <c r="E63" s="21">
        <v>101376.8</v>
      </c>
      <c r="F63" s="22">
        <v>8.48E-2</v>
      </c>
      <c r="G63" s="23"/>
    </row>
    <row r="64" spans="1:7" x14ac:dyDescent="0.25">
      <c r="A64" s="13"/>
      <c r="B64" s="33"/>
      <c r="C64" s="33"/>
      <c r="D64" s="14"/>
      <c r="E64" s="15"/>
      <c r="F64" s="16"/>
      <c r="G64" s="16"/>
    </row>
    <row r="65" spans="1:7" x14ac:dyDescent="0.25">
      <c r="A65" s="24" t="s">
        <v>131</v>
      </c>
      <c r="B65" s="35"/>
      <c r="C65" s="35"/>
      <c r="D65" s="25"/>
      <c r="E65" s="21">
        <v>101376.8</v>
      </c>
      <c r="F65" s="22">
        <v>8.48E-2</v>
      </c>
      <c r="G65" s="23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17" t="s">
        <v>179</v>
      </c>
      <c r="B68" s="33"/>
      <c r="C68" s="33"/>
      <c r="D68" s="14"/>
      <c r="E68" s="15"/>
      <c r="F68" s="16"/>
      <c r="G68" s="16"/>
    </row>
    <row r="69" spans="1:7" x14ac:dyDescent="0.25">
      <c r="A69" s="13" t="s">
        <v>180</v>
      </c>
      <c r="B69" s="33"/>
      <c r="C69" s="33"/>
      <c r="D69" s="14"/>
      <c r="E69" s="15">
        <v>74.959999999999994</v>
      </c>
      <c r="F69" s="16">
        <v>1E-4</v>
      </c>
      <c r="G69" s="16">
        <v>6.7234000000000002E-2</v>
      </c>
    </row>
    <row r="70" spans="1:7" x14ac:dyDescent="0.25">
      <c r="A70" s="17" t="s">
        <v>124</v>
      </c>
      <c r="B70" s="34"/>
      <c r="C70" s="34"/>
      <c r="D70" s="20"/>
      <c r="E70" s="21">
        <v>74.959999999999994</v>
      </c>
      <c r="F70" s="22">
        <v>1E-4</v>
      </c>
      <c r="G70" s="23"/>
    </row>
    <row r="71" spans="1:7" x14ac:dyDescent="0.25">
      <c r="A71" s="13"/>
      <c r="B71" s="33"/>
      <c r="C71" s="33"/>
      <c r="D71" s="14"/>
      <c r="E71" s="15"/>
      <c r="F71" s="16"/>
      <c r="G71" s="16"/>
    </row>
    <row r="72" spans="1:7" x14ac:dyDescent="0.25">
      <c r="A72" s="24" t="s">
        <v>131</v>
      </c>
      <c r="B72" s="35"/>
      <c r="C72" s="35"/>
      <c r="D72" s="25"/>
      <c r="E72" s="21">
        <v>74.959999999999994</v>
      </c>
      <c r="F72" s="22">
        <v>1E-4</v>
      </c>
      <c r="G72" s="23"/>
    </row>
    <row r="73" spans="1:7" x14ac:dyDescent="0.25">
      <c r="A73" s="13" t="s">
        <v>181</v>
      </c>
      <c r="B73" s="33"/>
      <c r="C73" s="33"/>
      <c r="D73" s="14"/>
      <c r="E73" s="15">
        <v>39086.6870318</v>
      </c>
      <c r="F73" s="16">
        <v>3.2682999999999997E-2</v>
      </c>
      <c r="G73" s="16"/>
    </row>
    <row r="74" spans="1:7" x14ac:dyDescent="0.25">
      <c r="A74" s="13" t="s">
        <v>182</v>
      </c>
      <c r="B74" s="33"/>
      <c r="C74" s="33"/>
      <c r="D74" s="14"/>
      <c r="E74" s="15">
        <v>23.682968200000001</v>
      </c>
      <c r="F74" s="27">
        <v>-8.2999999999999998E-5</v>
      </c>
      <c r="G74" s="16">
        <v>6.7234000000000002E-2</v>
      </c>
    </row>
    <row r="75" spans="1:7" x14ac:dyDescent="0.25">
      <c r="A75" s="28" t="s">
        <v>183</v>
      </c>
      <c r="B75" s="36"/>
      <c r="C75" s="36"/>
      <c r="D75" s="29"/>
      <c r="E75" s="30">
        <v>1195921.82</v>
      </c>
      <c r="F75" s="31">
        <v>1</v>
      </c>
      <c r="G75" s="31"/>
    </row>
    <row r="77" spans="1:7" x14ac:dyDescent="0.25">
      <c r="A77" s="1" t="s">
        <v>184</v>
      </c>
    </row>
    <row r="78" spans="1:7" x14ac:dyDescent="0.25">
      <c r="A78" s="1" t="s">
        <v>185</v>
      </c>
    </row>
    <row r="80" spans="1:7" x14ac:dyDescent="0.25">
      <c r="A80" s="1" t="s">
        <v>186</v>
      </c>
    </row>
    <row r="81" spans="1:5" x14ac:dyDescent="0.25">
      <c r="A81" s="53" t="s">
        <v>187</v>
      </c>
      <c r="B81" s="3" t="s">
        <v>121</v>
      </c>
    </row>
    <row r="82" spans="1:5" x14ac:dyDescent="0.25">
      <c r="A82" t="s">
        <v>188</v>
      </c>
    </row>
    <row r="83" spans="1:5" x14ac:dyDescent="0.25">
      <c r="A83" t="s">
        <v>312</v>
      </c>
      <c r="B83" t="s">
        <v>190</v>
      </c>
      <c r="C83" t="s">
        <v>190</v>
      </c>
    </row>
    <row r="84" spans="1:5" x14ac:dyDescent="0.25">
      <c r="B84" s="54">
        <v>45443</v>
      </c>
      <c r="C84" s="54">
        <v>45471</v>
      </c>
    </row>
    <row r="85" spans="1:5" x14ac:dyDescent="0.25">
      <c r="A85" t="s">
        <v>313</v>
      </c>
      <c r="B85">
        <v>1212.4552000000001</v>
      </c>
      <c r="C85">
        <v>1219.6114</v>
      </c>
      <c r="E85" s="2"/>
    </row>
    <row r="86" spans="1:5" x14ac:dyDescent="0.25">
      <c r="E86" s="2"/>
    </row>
    <row r="87" spans="1:5" x14ac:dyDescent="0.25">
      <c r="A87" t="s">
        <v>205</v>
      </c>
      <c r="B87" s="3" t="s">
        <v>121</v>
      </c>
    </row>
    <row r="88" spans="1:5" x14ac:dyDescent="0.25">
      <c r="A88" t="s">
        <v>206</v>
      </c>
      <c r="B88" s="3" t="s">
        <v>121</v>
      </c>
    </row>
    <row r="89" spans="1:5" ht="30" customHeight="1" x14ac:dyDescent="0.25">
      <c r="A89" s="53" t="s">
        <v>207</v>
      </c>
      <c r="B89" s="3" t="s">
        <v>121</v>
      </c>
    </row>
    <row r="90" spans="1:5" ht="30" customHeight="1" x14ac:dyDescent="0.25">
      <c r="A90" s="53" t="s">
        <v>208</v>
      </c>
      <c r="B90" s="3" t="s">
        <v>121</v>
      </c>
    </row>
    <row r="91" spans="1:5" x14ac:dyDescent="0.25">
      <c r="A91" t="s">
        <v>209</v>
      </c>
      <c r="B91" s="55">
        <f>+B105</f>
        <v>0.69161846201543675</v>
      </c>
    </row>
    <row r="92" spans="1:5" ht="45" customHeight="1" x14ac:dyDescent="0.25">
      <c r="A92" s="53" t="s">
        <v>210</v>
      </c>
      <c r="B92" s="3" t="s">
        <v>121</v>
      </c>
    </row>
    <row r="93" spans="1:5" ht="30" customHeight="1" x14ac:dyDescent="0.25">
      <c r="A93" s="53" t="s">
        <v>211</v>
      </c>
      <c r="B93" s="3" t="s">
        <v>121</v>
      </c>
    </row>
    <row r="94" spans="1:5" ht="30" customHeight="1" x14ac:dyDescent="0.25">
      <c r="A94" s="53" t="s">
        <v>212</v>
      </c>
      <c r="B94" s="55">
        <v>488758.02498599997</v>
      </c>
    </row>
    <row r="95" spans="1:5" x14ac:dyDescent="0.25">
      <c r="A95" t="s">
        <v>213</v>
      </c>
      <c r="B95" s="3" t="s">
        <v>121</v>
      </c>
    </row>
    <row r="96" spans="1:5" x14ac:dyDescent="0.25">
      <c r="A96" t="s">
        <v>214</v>
      </c>
      <c r="B96" s="3" t="s">
        <v>121</v>
      </c>
    </row>
    <row r="98" spans="1:4" x14ac:dyDescent="0.25">
      <c r="A98" t="s">
        <v>215</v>
      </c>
    </row>
    <row r="99" spans="1:4" ht="30" customHeight="1" x14ac:dyDescent="0.25">
      <c r="A99" s="61" t="s">
        <v>216</v>
      </c>
      <c r="B99" s="62" t="s">
        <v>314</v>
      </c>
    </row>
    <row r="100" spans="1:4" x14ac:dyDescent="0.25">
      <c r="A100" s="61" t="s">
        <v>218</v>
      </c>
      <c r="B100" s="62" t="s">
        <v>315</v>
      </c>
    </row>
    <row r="101" spans="1:4" x14ac:dyDescent="0.25">
      <c r="A101" s="61"/>
      <c r="B101" s="61"/>
    </row>
    <row r="102" spans="1:4" x14ac:dyDescent="0.25">
      <c r="A102" s="61" t="s">
        <v>220</v>
      </c>
      <c r="B102" s="63">
        <v>7.5638690083596112</v>
      </c>
    </row>
    <row r="103" spans="1:4" x14ac:dyDescent="0.25">
      <c r="A103" s="61"/>
      <c r="B103" s="61"/>
    </row>
    <row r="104" spans="1:4" x14ac:dyDescent="0.25">
      <c r="A104" s="61" t="s">
        <v>221</v>
      </c>
      <c r="B104" s="64">
        <v>0.67649999999999999</v>
      </c>
    </row>
    <row r="105" spans="1:4" x14ac:dyDescent="0.25">
      <c r="A105" s="61" t="s">
        <v>222</v>
      </c>
      <c r="B105" s="64">
        <v>0.69161846201543675</v>
      </c>
    </row>
    <row r="106" spans="1:4" x14ac:dyDescent="0.25">
      <c r="A106" s="61"/>
      <c r="B106" s="61"/>
    </row>
    <row r="107" spans="1:4" x14ac:dyDescent="0.25">
      <c r="A107" s="61" t="s">
        <v>223</v>
      </c>
      <c r="B107" s="65">
        <v>45473</v>
      </c>
    </row>
    <row r="109" spans="1:4" ht="69.95" customHeight="1" x14ac:dyDescent="0.25">
      <c r="A109" s="81" t="s">
        <v>224</v>
      </c>
      <c r="B109" s="81" t="s">
        <v>225</v>
      </c>
      <c r="C109" s="81" t="s">
        <v>5</v>
      </c>
      <c r="D109" s="81" t="s">
        <v>6</v>
      </c>
    </row>
    <row r="110" spans="1:4" ht="69.95" customHeight="1" x14ac:dyDescent="0.25">
      <c r="A110" s="81" t="s">
        <v>314</v>
      </c>
      <c r="B110" s="81"/>
      <c r="C110" s="81" t="s">
        <v>11</v>
      </c>
      <c r="D110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20"/>
  <sheetViews>
    <sheetView showGridLines="0" workbookViewId="0">
      <pane ySplit="4" topLeftCell="A88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1982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1983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1894</v>
      </c>
      <c r="B8" s="33" t="s">
        <v>1895</v>
      </c>
      <c r="C8" s="33" t="s">
        <v>1233</v>
      </c>
      <c r="D8" s="14">
        <v>267561</v>
      </c>
      <c r="E8" s="15">
        <v>11825.93</v>
      </c>
      <c r="F8" s="16">
        <v>3.1E-2</v>
      </c>
      <c r="G8" s="16"/>
    </row>
    <row r="9" spans="1:8" x14ac:dyDescent="0.25">
      <c r="A9" s="13" t="s">
        <v>1871</v>
      </c>
      <c r="B9" s="33" t="s">
        <v>1872</v>
      </c>
      <c r="C9" s="33" t="s">
        <v>1255</v>
      </c>
      <c r="D9" s="14">
        <v>1071929</v>
      </c>
      <c r="E9" s="15">
        <v>11706</v>
      </c>
      <c r="F9" s="16">
        <v>3.0700000000000002E-2</v>
      </c>
      <c r="G9" s="16"/>
    </row>
    <row r="10" spans="1:8" x14ac:dyDescent="0.25">
      <c r="A10" s="13" t="s">
        <v>1920</v>
      </c>
      <c r="B10" s="33" t="s">
        <v>1921</v>
      </c>
      <c r="C10" s="33" t="s">
        <v>1192</v>
      </c>
      <c r="D10" s="14">
        <v>508210</v>
      </c>
      <c r="E10" s="15">
        <v>8917.31</v>
      </c>
      <c r="F10" s="16">
        <v>2.3400000000000001E-2</v>
      </c>
      <c r="G10" s="16"/>
    </row>
    <row r="11" spans="1:8" x14ac:dyDescent="0.25">
      <c r="A11" s="13" t="s">
        <v>1984</v>
      </c>
      <c r="B11" s="33" t="s">
        <v>1985</v>
      </c>
      <c r="C11" s="33" t="s">
        <v>1233</v>
      </c>
      <c r="D11" s="14">
        <v>634027</v>
      </c>
      <c r="E11" s="15">
        <v>8546.68</v>
      </c>
      <c r="F11" s="16">
        <v>2.24E-2</v>
      </c>
      <c r="G11" s="16"/>
    </row>
    <row r="12" spans="1:8" x14ac:dyDescent="0.25">
      <c r="A12" s="13" t="s">
        <v>1782</v>
      </c>
      <c r="B12" s="33" t="s">
        <v>1783</v>
      </c>
      <c r="C12" s="33" t="s">
        <v>1307</v>
      </c>
      <c r="D12" s="14">
        <v>600138</v>
      </c>
      <c r="E12" s="15">
        <v>8092.26</v>
      </c>
      <c r="F12" s="16">
        <v>2.12E-2</v>
      </c>
      <c r="G12" s="16"/>
    </row>
    <row r="13" spans="1:8" x14ac:dyDescent="0.25">
      <c r="A13" s="13" t="s">
        <v>1526</v>
      </c>
      <c r="B13" s="33" t="s">
        <v>1527</v>
      </c>
      <c r="C13" s="33" t="s">
        <v>1292</v>
      </c>
      <c r="D13" s="14">
        <v>841154</v>
      </c>
      <c r="E13" s="15">
        <v>7698.24</v>
      </c>
      <c r="F13" s="16">
        <v>2.0199999999999999E-2</v>
      </c>
      <c r="G13" s="16"/>
    </row>
    <row r="14" spans="1:8" x14ac:dyDescent="0.25">
      <c r="A14" s="13" t="s">
        <v>1914</v>
      </c>
      <c r="B14" s="33" t="s">
        <v>1915</v>
      </c>
      <c r="C14" s="33" t="s">
        <v>1233</v>
      </c>
      <c r="D14" s="14">
        <v>490208</v>
      </c>
      <c r="E14" s="15">
        <v>7624.21</v>
      </c>
      <c r="F14" s="16">
        <v>0.02</v>
      </c>
      <c r="G14" s="16"/>
    </row>
    <row r="15" spans="1:8" x14ac:dyDescent="0.25">
      <c r="A15" s="13" t="s">
        <v>1296</v>
      </c>
      <c r="B15" s="33" t="s">
        <v>1297</v>
      </c>
      <c r="C15" s="33" t="s">
        <v>1238</v>
      </c>
      <c r="D15" s="14">
        <v>515356</v>
      </c>
      <c r="E15" s="15">
        <v>7587.07</v>
      </c>
      <c r="F15" s="16">
        <v>1.9900000000000001E-2</v>
      </c>
      <c r="G15" s="16"/>
    </row>
    <row r="16" spans="1:8" x14ac:dyDescent="0.25">
      <c r="A16" s="13" t="s">
        <v>1445</v>
      </c>
      <c r="B16" s="33" t="s">
        <v>1446</v>
      </c>
      <c r="C16" s="33" t="s">
        <v>1348</v>
      </c>
      <c r="D16" s="14">
        <v>1070903</v>
      </c>
      <c r="E16" s="15">
        <v>7392.44</v>
      </c>
      <c r="F16" s="16">
        <v>1.9400000000000001E-2</v>
      </c>
      <c r="G16" s="16"/>
    </row>
    <row r="17" spans="1:7" x14ac:dyDescent="0.25">
      <c r="A17" s="13" t="s">
        <v>1951</v>
      </c>
      <c r="B17" s="33" t="s">
        <v>1952</v>
      </c>
      <c r="C17" s="33" t="s">
        <v>1192</v>
      </c>
      <c r="D17" s="14">
        <v>321961</v>
      </c>
      <c r="E17" s="15">
        <v>7363.89</v>
      </c>
      <c r="F17" s="16">
        <v>1.9300000000000001E-2</v>
      </c>
      <c r="G17" s="16"/>
    </row>
    <row r="18" spans="1:7" x14ac:dyDescent="0.25">
      <c r="A18" s="13" t="s">
        <v>1986</v>
      </c>
      <c r="B18" s="33" t="s">
        <v>1987</v>
      </c>
      <c r="C18" s="33" t="s">
        <v>1338</v>
      </c>
      <c r="D18" s="14">
        <v>853394</v>
      </c>
      <c r="E18" s="15">
        <v>7166.38</v>
      </c>
      <c r="F18" s="16">
        <v>1.8800000000000001E-2</v>
      </c>
      <c r="G18" s="16"/>
    </row>
    <row r="19" spans="1:7" x14ac:dyDescent="0.25">
      <c r="A19" s="13" t="s">
        <v>1811</v>
      </c>
      <c r="B19" s="33" t="s">
        <v>1812</v>
      </c>
      <c r="C19" s="33" t="s">
        <v>1361</v>
      </c>
      <c r="D19" s="14">
        <v>273444</v>
      </c>
      <c r="E19" s="15">
        <v>7061.83</v>
      </c>
      <c r="F19" s="16">
        <v>1.8499999999999999E-2</v>
      </c>
      <c r="G19" s="16"/>
    </row>
    <row r="20" spans="1:7" x14ac:dyDescent="0.25">
      <c r="A20" s="13" t="s">
        <v>1323</v>
      </c>
      <c r="B20" s="33" t="s">
        <v>1324</v>
      </c>
      <c r="C20" s="33" t="s">
        <v>1238</v>
      </c>
      <c r="D20" s="14">
        <v>58900</v>
      </c>
      <c r="E20" s="15">
        <v>7051.1</v>
      </c>
      <c r="F20" s="16">
        <v>1.8499999999999999E-2</v>
      </c>
      <c r="G20" s="16"/>
    </row>
    <row r="21" spans="1:7" x14ac:dyDescent="0.25">
      <c r="A21" s="13" t="s">
        <v>1798</v>
      </c>
      <c r="B21" s="33" t="s">
        <v>1799</v>
      </c>
      <c r="C21" s="33" t="s">
        <v>1307</v>
      </c>
      <c r="D21" s="14">
        <v>194245</v>
      </c>
      <c r="E21" s="15">
        <v>6970.09</v>
      </c>
      <c r="F21" s="16">
        <v>1.83E-2</v>
      </c>
      <c r="G21" s="16"/>
    </row>
    <row r="22" spans="1:7" x14ac:dyDescent="0.25">
      <c r="A22" s="13" t="s">
        <v>1988</v>
      </c>
      <c r="B22" s="33" t="s">
        <v>1989</v>
      </c>
      <c r="C22" s="33" t="s">
        <v>1381</v>
      </c>
      <c r="D22" s="14">
        <v>1305498</v>
      </c>
      <c r="E22" s="15">
        <v>6773.58</v>
      </c>
      <c r="F22" s="16">
        <v>1.77E-2</v>
      </c>
      <c r="G22" s="16"/>
    </row>
    <row r="23" spans="1:7" x14ac:dyDescent="0.25">
      <c r="A23" s="13" t="s">
        <v>1990</v>
      </c>
      <c r="B23" s="33" t="s">
        <v>1991</v>
      </c>
      <c r="C23" s="33" t="s">
        <v>1227</v>
      </c>
      <c r="D23" s="14">
        <v>540851</v>
      </c>
      <c r="E23" s="15">
        <v>6742.79</v>
      </c>
      <c r="F23" s="16">
        <v>1.77E-2</v>
      </c>
      <c r="G23" s="16"/>
    </row>
    <row r="24" spans="1:7" x14ac:dyDescent="0.25">
      <c r="A24" s="13" t="s">
        <v>1792</v>
      </c>
      <c r="B24" s="33" t="s">
        <v>1793</v>
      </c>
      <c r="C24" s="33" t="s">
        <v>1195</v>
      </c>
      <c r="D24" s="14">
        <v>1235969</v>
      </c>
      <c r="E24" s="15">
        <v>6742.21</v>
      </c>
      <c r="F24" s="16">
        <v>1.77E-2</v>
      </c>
      <c r="G24" s="16"/>
    </row>
    <row r="25" spans="1:7" x14ac:dyDescent="0.25">
      <c r="A25" s="13" t="s">
        <v>1912</v>
      </c>
      <c r="B25" s="33" t="s">
        <v>1913</v>
      </c>
      <c r="C25" s="33" t="s">
        <v>1195</v>
      </c>
      <c r="D25" s="14">
        <v>3113976</v>
      </c>
      <c r="E25" s="15">
        <v>6437.52</v>
      </c>
      <c r="F25" s="16">
        <v>1.6899999999999998E-2</v>
      </c>
      <c r="G25" s="16"/>
    </row>
    <row r="26" spans="1:7" x14ac:dyDescent="0.25">
      <c r="A26" s="13" t="s">
        <v>1992</v>
      </c>
      <c r="B26" s="33" t="s">
        <v>1993</v>
      </c>
      <c r="C26" s="33" t="s">
        <v>1204</v>
      </c>
      <c r="D26" s="14">
        <v>626953</v>
      </c>
      <c r="E26" s="15">
        <v>6363.26</v>
      </c>
      <c r="F26" s="16">
        <v>1.67E-2</v>
      </c>
      <c r="G26" s="16"/>
    </row>
    <row r="27" spans="1:7" x14ac:dyDescent="0.25">
      <c r="A27" s="13" t="s">
        <v>1922</v>
      </c>
      <c r="B27" s="33" t="s">
        <v>1923</v>
      </c>
      <c r="C27" s="33" t="s">
        <v>1348</v>
      </c>
      <c r="D27" s="14">
        <v>844563</v>
      </c>
      <c r="E27" s="15">
        <v>6311.84</v>
      </c>
      <c r="F27" s="16">
        <v>1.6500000000000001E-2</v>
      </c>
      <c r="G27" s="16"/>
    </row>
    <row r="28" spans="1:7" x14ac:dyDescent="0.25">
      <c r="A28" s="13" t="s">
        <v>1900</v>
      </c>
      <c r="B28" s="33" t="s">
        <v>1901</v>
      </c>
      <c r="C28" s="33" t="s">
        <v>1204</v>
      </c>
      <c r="D28" s="14">
        <v>879368</v>
      </c>
      <c r="E28" s="15">
        <v>6292.76</v>
      </c>
      <c r="F28" s="16">
        <v>1.6500000000000001E-2</v>
      </c>
      <c r="G28" s="16"/>
    </row>
    <row r="29" spans="1:7" x14ac:dyDescent="0.25">
      <c r="A29" s="13" t="s">
        <v>1344</v>
      </c>
      <c r="B29" s="33" t="s">
        <v>1345</v>
      </c>
      <c r="C29" s="33" t="s">
        <v>1195</v>
      </c>
      <c r="D29" s="14">
        <v>3541593</v>
      </c>
      <c r="E29" s="15">
        <v>6277.47</v>
      </c>
      <c r="F29" s="16">
        <v>1.6400000000000001E-2</v>
      </c>
      <c r="G29" s="16"/>
    </row>
    <row r="30" spans="1:7" x14ac:dyDescent="0.25">
      <c r="A30" s="13" t="s">
        <v>1790</v>
      </c>
      <c r="B30" s="33" t="s">
        <v>1791</v>
      </c>
      <c r="C30" s="33" t="s">
        <v>1292</v>
      </c>
      <c r="D30" s="14">
        <v>412600</v>
      </c>
      <c r="E30" s="15">
        <v>5997.14</v>
      </c>
      <c r="F30" s="16">
        <v>1.5699999999999999E-2</v>
      </c>
      <c r="G30" s="16"/>
    </row>
    <row r="31" spans="1:7" x14ac:dyDescent="0.25">
      <c r="A31" s="13" t="s">
        <v>1994</v>
      </c>
      <c r="B31" s="33" t="s">
        <v>1995</v>
      </c>
      <c r="C31" s="33" t="s">
        <v>1996</v>
      </c>
      <c r="D31" s="14">
        <v>421488</v>
      </c>
      <c r="E31" s="15">
        <v>5956.05</v>
      </c>
      <c r="F31" s="16">
        <v>1.5599999999999999E-2</v>
      </c>
      <c r="G31" s="16"/>
    </row>
    <row r="32" spans="1:7" x14ac:dyDescent="0.25">
      <c r="A32" s="13" t="s">
        <v>1902</v>
      </c>
      <c r="B32" s="33" t="s">
        <v>1903</v>
      </c>
      <c r="C32" s="33" t="s">
        <v>1281</v>
      </c>
      <c r="D32" s="14">
        <v>369344</v>
      </c>
      <c r="E32" s="15">
        <v>5896.95</v>
      </c>
      <c r="F32" s="16">
        <v>1.55E-2</v>
      </c>
      <c r="G32" s="16"/>
    </row>
    <row r="33" spans="1:7" x14ac:dyDescent="0.25">
      <c r="A33" s="13" t="s">
        <v>1966</v>
      </c>
      <c r="B33" s="33" t="s">
        <v>1967</v>
      </c>
      <c r="C33" s="33" t="s">
        <v>1238</v>
      </c>
      <c r="D33" s="14">
        <v>762843</v>
      </c>
      <c r="E33" s="15">
        <v>5824.69</v>
      </c>
      <c r="F33" s="16">
        <v>1.5299999999999999E-2</v>
      </c>
      <c r="G33" s="16"/>
    </row>
    <row r="34" spans="1:7" x14ac:dyDescent="0.25">
      <c r="A34" s="13" t="s">
        <v>1441</v>
      </c>
      <c r="B34" s="33" t="s">
        <v>1442</v>
      </c>
      <c r="C34" s="33" t="s">
        <v>1348</v>
      </c>
      <c r="D34" s="14">
        <v>130825</v>
      </c>
      <c r="E34" s="15">
        <v>5548.88</v>
      </c>
      <c r="F34" s="16">
        <v>1.4500000000000001E-2</v>
      </c>
      <c r="G34" s="16"/>
    </row>
    <row r="35" spans="1:7" x14ac:dyDescent="0.25">
      <c r="A35" s="13" t="s">
        <v>1997</v>
      </c>
      <c r="B35" s="33" t="s">
        <v>1998</v>
      </c>
      <c r="C35" s="33" t="s">
        <v>1999</v>
      </c>
      <c r="D35" s="14">
        <v>187429</v>
      </c>
      <c r="E35" s="15">
        <v>5542.74</v>
      </c>
      <c r="F35" s="16">
        <v>1.4500000000000001E-2</v>
      </c>
      <c r="G35" s="16"/>
    </row>
    <row r="36" spans="1:7" x14ac:dyDescent="0.25">
      <c r="A36" s="13" t="s">
        <v>2000</v>
      </c>
      <c r="B36" s="33" t="s">
        <v>2001</v>
      </c>
      <c r="C36" s="33" t="s">
        <v>1440</v>
      </c>
      <c r="D36" s="14">
        <v>261178</v>
      </c>
      <c r="E36" s="15">
        <v>5443.86</v>
      </c>
      <c r="F36" s="16">
        <v>1.43E-2</v>
      </c>
      <c r="G36" s="16"/>
    </row>
    <row r="37" spans="1:7" x14ac:dyDescent="0.25">
      <c r="A37" s="13" t="s">
        <v>1904</v>
      </c>
      <c r="B37" s="33" t="s">
        <v>1905</v>
      </c>
      <c r="C37" s="33" t="s">
        <v>1292</v>
      </c>
      <c r="D37" s="14">
        <v>523371</v>
      </c>
      <c r="E37" s="15">
        <v>5419.51</v>
      </c>
      <c r="F37" s="16">
        <v>1.4200000000000001E-2</v>
      </c>
      <c r="G37" s="16"/>
    </row>
    <row r="38" spans="1:7" x14ac:dyDescent="0.25">
      <c r="A38" s="13" t="s">
        <v>1974</v>
      </c>
      <c r="B38" s="33" t="s">
        <v>1975</v>
      </c>
      <c r="C38" s="33" t="s">
        <v>1224</v>
      </c>
      <c r="D38" s="14">
        <v>862690</v>
      </c>
      <c r="E38" s="15">
        <v>5352.99</v>
      </c>
      <c r="F38" s="16">
        <v>1.4E-2</v>
      </c>
      <c r="G38" s="16"/>
    </row>
    <row r="39" spans="1:7" x14ac:dyDescent="0.25">
      <c r="A39" s="13" t="s">
        <v>1933</v>
      </c>
      <c r="B39" s="33" t="s">
        <v>1934</v>
      </c>
      <c r="C39" s="33" t="s">
        <v>1227</v>
      </c>
      <c r="D39" s="14">
        <v>602415</v>
      </c>
      <c r="E39" s="15">
        <v>5342.82</v>
      </c>
      <c r="F39" s="16">
        <v>1.4E-2</v>
      </c>
      <c r="G39" s="16"/>
    </row>
    <row r="40" spans="1:7" x14ac:dyDescent="0.25">
      <c r="A40" s="13" t="s">
        <v>2002</v>
      </c>
      <c r="B40" s="33" t="s">
        <v>2003</v>
      </c>
      <c r="C40" s="33" t="s">
        <v>1392</v>
      </c>
      <c r="D40" s="14">
        <v>1032542</v>
      </c>
      <c r="E40" s="15">
        <v>5322.75</v>
      </c>
      <c r="F40" s="16">
        <v>1.3899999999999999E-2</v>
      </c>
      <c r="G40" s="16"/>
    </row>
    <row r="41" spans="1:7" x14ac:dyDescent="0.25">
      <c r="A41" s="13" t="s">
        <v>1425</v>
      </c>
      <c r="B41" s="33" t="s">
        <v>1426</v>
      </c>
      <c r="C41" s="33" t="s">
        <v>1361</v>
      </c>
      <c r="D41" s="14">
        <v>131809</v>
      </c>
      <c r="E41" s="15">
        <v>5172.05</v>
      </c>
      <c r="F41" s="16">
        <v>1.3599999999999999E-2</v>
      </c>
      <c r="G41" s="16"/>
    </row>
    <row r="42" spans="1:7" x14ac:dyDescent="0.25">
      <c r="A42" s="13" t="s">
        <v>2004</v>
      </c>
      <c r="B42" s="33" t="s">
        <v>2005</v>
      </c>
      <c r="C42" s="33" t="s">
        <v>1230</v>
      </c>
      <c r="D42" s="14">
        <v>749259</v>
      </c>
      <c r="E42" s="15">
        <v>5164.6400000000003</v>
      </c>
      <c r="F42" s="16">
        <v>1.35E-2</v>
      </c>
      <c r="G42" s="16"/>
    </row>
    <row r="43" spans="1:7" x14ac:dyDescent="0.25">
      <c r="A43" s="13" t="s">
        <v>2006</v>
      </c>
      <c r="B43" s="33" t="s">
        <v>2007</v>
      </c>
      <c r="C43" s="33" t="s">
        <v>1227</v>
      </c>
      <c r="D43" s="14">
        <v>1044979</v>
      </c>
      <c r="E43" s="15">
        <v>5031.05</v>
      </c>
      <c r="F43" s="16">
        <v>1.32E-2</v>
      </c>
      <c r="G43" s="16"/>
    </row>
    <row r="44" spans="1:7" x14ac:dyDescent="0.25">
      <c r="A44" s="13" t="s">
        <v>2008</v>
      </c>
      <c r="B44" s="33" t="s">
        <v>2009</v>
      </c>
      <c r="C44" s="33" t="s">
        <v>1224</v>
      </c>
      <c r="D44" s="14">
        <v>45611</v>
      </c>
      <c r="E44" s="15">
        <v>5018.9399999999996</v>
      </c>
      <c r="F44" s="16">
        <v>1.32E-2</v>
      </c>
      <c r="G44" s="16"/>
    </row>
    <row r="45" spans="1:7" x14ac:dyDescent="0.25">
      <c r="A45" s="13" t="s">
        <v>1231</v>
      </c>
      <c r="B45" s="33" t="s">
        <v>1232</v>
      </c>
      <c r="C45" s="33" t="s">
        <v>1233</v>
      </c>
      <c r="D45" s="14">
        <v>121005</v>
      </c>
      <c r="E45" s="15">
        <v>4800.09</v>
      </c>
      <c r="F45" s="16">
        <v>1.26E-2</v>
      </c>
      <c r="G45" s="16"/>
    </row>
    <row r="46" spans="1:7" x14ac:dyDescent="0.25">
      <c r="A46" s="13" t="s">
        <v>1906</v>
      </c>
      <c r="B46" s="33" t="s">
        <v>1907</v>
      </c>
      <c r="C46" s="33" t="s">
        <v>1437</v>
      </c>
      <c r="D46" s="14">
        <v>262261</v>
      </c>
      <c r="E46" s="15">
        <v>4685.16</v>
      </c>
      <c r="F46" s="16">
        <v>1.23E-2</v>
      </c>
      <c r="G46" s="16"/>
    </row>
    <row r="47" spans="1:7" x14ac:dyDescent="0.25">
      <c r="A47" s="13" t="s">
        <v>1945</v>
      </c>
      <c r="B47" s="33" t="s">
        <v>1946</v>
      </c>
      <c r="C47" s="33" t="s">
        <v>1195</v>
      </c>
      <c r="D47" s="14">
        <v>4819435</v>
      </c>
      <c r="E47" s="15">
        <v>4682.5600000000004</v>
      </c>
      <c r="F47" s="16">
        <v>1.23E-2</v>
      </c>
      <c r="G47" s="16"/>
    </row>
    <row r="48" spans="1:7" x14ac:dyDescent="0.25">
      <c r="A48" s="13" t="s">
        <v>2010</v>
      </c>
      <c r="B48" s="33" t="s">
        <v>2011</v>
      </c>
      <c r="C48" s="33" t="s">
        <v>1233</v>
      </c>
      <c r="D48" s="14">
        <v>127658</v>
      </c>
      <c r="E48" s="15">
        <v>4606.7299999999996</v>
      </c>
      <c r="F48" s="16">
        <v>1.21E-2</v>
      </c>
      <c r="G48" s="16"/>
    </row>
    <row r="49" spans="1:7" x14ac:dyDescent="0.25">
      <c r="A49" s="13" t="s">
        <v>2012</v>
      </c>
      <c r="B49" s="33" t="s">
        <v>2013</v>
      </c>
      <c r="C49" s="33" t="s">
        <v>1392</v>
      </c>
      <c r="D49" s="14">
        <v>154755</v>
      </c>
      <c r="E49" s="15">
        <v>4522.4799999999996</v>
      </c>
      <c r="F49" s="16">
        <v>1.1900000000000001E-2</v>
      </c>
      <c r="G49" s="16"/>
    </row>
    <row r="50" spans="1:7" x14ac:dyDescent="0.25">
      <c r="A50" s="13" t="s">
        <v>2014</v>
      </c>
      <c r="B50" s="33" t="s">
        <v>2015</v>
      </c>
      <c r="C50" s="33" t="s">
        <v>1255</v>
      </c>
      <c r="D50" s="14">
        <v>886143</v>
      </c>
      <c r="E50" s="15">
        <v>4265.8900000000003</v>
      </c>
      <c r="F50" s="16">
        <v>1.12E-2</v>
      </c>
      <c r="G50" s="16"/>
    </row>
    <row r="51" spans="1:7" x14ac:dyDescent="0.25">
      <c r="A51" s="13" t="s">
        <v>2016</v>
      </c>
      <c r="B51" s="33" t="s">
        <v>2017</v>
      </c>
      <c r="C51" s="33" t="s">
        <v>1207</v>
      </c>
      <c r="D51" s="14">
        <v>474450</v>
      </c>
      <c r="E51" s="15">
        <v>4193.8999999999996</v>
      </c>
      <c r="F51" s="16">
        <v>1.0999999999999999E-2</v>
      </c>
      <c r="G51" s="16"/>
    </row>
    <row r="52" spans="1:7" x14ac:dyDescent="0.25">
      <c r="A52" s="13" t="s">
        <v>1929</v>
      </c>
      <c r="B52" s="33" t="s">
        <v>1930</v>
      </c>
      <c r="C52" s="33" t="s">
        <v>1192</v>
      </c>
      <c r="D52" s="14">
        <v>264705</v>
      </c>
      <c r="E52" s="15">
        <v>4100.41</v>
      </c>
      <c r="F52" s="16">
        <v>1.0699999999999999E-2</v>
      </c>
      <c r="G52" s="16"/>
    </row>
    <row r="53" spans="1:7" x14ac:dyDescent="0.25">
      <c r="A53" s="13" t="s">
        <v>2018</v>
      </c>
      <c r="B53" s="33" t="s">
        <v>2019</v>
      </c>
      <c r="C53" s="33" t="s">
        <v>1823</v>
      </c>
      <c r="D53" s="14">
        <v>444660</v>
      </c>
      <c r="E53" s="15">
        <v>3922.57</v>
      </c>
      <c r="F53" s="16">
        <v>1.03E-2</v>
      </c>
      <c r="G53" s="16"/>
    </row>
    <row r="54" spans="1:7" x14ac:dyDescent="0.25">
      <c r="A54" s="13" t="s">
        <v>1560</v>
      </c>
      <c r="B54" s="33" t="s">
        <v>1561</v>
      </c>
      <c r="C54" s="33" t="s">
        <v>1195</v>
      </c>
      <c r="D54" s="14">
        <v>2324301</v>
      </c>
      <c r="E54" s="15">
        <v>3883.44</v>
      </c>
      <c r="F54" s="16">
        <v>1.0200000000000001E-2</v>
      </c>
      <c r="G54" s="16"/>
    </row>
    <row r="55" spans="1:7" x14ac:dyDescent="0.25">
      <c r="A55" s="13" t="s">
        <v>2020</v>
      </c>
      <c r="B55" s="33" t="s">
        <v>2021</v>
      </c>
      <c r="C55" s="33" t="s">
        <v>1192</v>
      </c>
      <c r="D55" s="14">
        <v>473875</v>
      </c>
      <c r="E55" s="15">
        <v>3809.96</v>
      </c>
      <c r="F55" s="16">
        <v>0.01</v>
      </c>
      <c r="G55" s="16"/>
    </row>
    <row r="56" spans="1:7" x14ac:dyDescent="0.25">
      <c r="A56" s="13" t="s">
        <v>1968</v>
      </c>
      <c r="B56" s="33" t="s">
        <v>1969</v>
      </c>
      <c r="C56" s="33" t="s">
        <v>1440</v>
      </c>
      <c r="D56" s="14">
        <v>797685</v>
      </c>
      <c r="E56" s="15">
        <v>3791.8</v>
      </c>
      <c r="F56" s="16">
        <v>9.9000000000000008E-3</v>
      </c>
      <c r="G56" s="16"/>
    </row>
    <row r="57" spans="1:7" x14ac:dyDescent="0.25">
      <c r="A57" s="13" t="s">
        <v>2022</v>
      </c>
      <c r="B57" s="33" t="s">
        <v>2023</v>
      </c>
      <c r="C57" s="33" t="s">
        <v>1224</v>
      </c>
      <c r="D57" s="14">
        <v>696041</v>
      </c>
      <c r="E57" s="15">
        <v>3765.58</v>
      </c>
      <c r="F57" s="16">
        <v>9.9000000000000008E-3</v>
      </c>
      <c r="G57" s="16"/>
    </row>
    <row r="58" spans="1:7" x14ac:dyDescent="0.25">
      <c r="A58" s="13" t="s">
        <v>2024</v>
      </c>
      <c r="B58" s="33" t="s">
        <v>2025</v>
      </c>
      <c r="C58" s="33" t="s">
        <v>1348</v>
      </c>
      <c r="D58" s="14">
        <v>500588</v>
      </c>
      <c r="E58" s="15">
        <v>3735.64</v>
      </c>
      <c r="F58" s="16">
        <v>9.7999999999999997E-3</v>
      </c>
      <c r="G58" s="16"/>
    </row>
    <row r="59" spans="1:7" x14ac:dyDescent="0.25">
      <c r="A59" s="13" t="s">
        <v>2026</v>
      </c>
      <c r="B59" s="33" t="s">
        <v>2027</v>
      </c>
      <c r="C59" s="33" t="s">
        <v>1370</v>
      </c>
      <c r="D59" s="14">
        <v>238746</v>
      </c>
      <c r="E59" s="15">
        <v>3549.91</v>
      </c>
      <c r="F59" s="16">
        <v>9.2999999999999992E-3</v>
      </c>
      <c r="G59" s="16"/>
    </row>
    <row r="60" spans="1:7" x14ac:dyDescent="0.25">
      <c r="A60" s="13" t="s">
        <v>2028</v>
      </c>
      <c r="B60" s="33" t="s">
        <v>2029</v>
      </c>
      <c r="C60" s="33" t="s">
        <v>1233</v>
      </c>
      <c r="D60" s="14">
        <v>554685</v>
      </c>
      <c r="E60" s="15">
        <v>3534.18</v>
      </c>
      <c r="F60" s="16">
        <v>9.2999999999999992E-3</v>
      </c>
      <c r="G60" s="16"/>
    </row>
    <row r="61" spans="1:7" x14ac:dyDescent="0.25">
      <c r="A61" s="13" t="s">
        <v>2030</v>
      </c>
      <c r="B61" s="33" t="s">
        <v>2031</v>
      </c>
      <c r="C61" s="33" t="s">
        <v>1233</v>
      </c>
      <c r="D61" s="14">
        <v>436998</v>
      </c>
      <c r="E61" s="15">
        <v>3503.85</v>
      </c>
      <c r="F61" s="16">
        <v>9.1999999999999998E-3</v>
      </c>
      <c r="G61" s="16"/>
    </row>
    <row r="62" spans="1:7" x14ac:dyDescent="0.25">
      <c r="A62" s="13" t="s">
        <v>1918</v>
      </c>
      <c r="B62" s="33" t="s">
        <v>1919</v>
      </c>
      <c r="C62" s="33" t="s">
        <v>1227</v>
      </c>
      <c r="D62" s="14">
        <v>70532</v>
      </c>
      <c r="E62" s="15">
        <v>3487.42</v>
      </c>
      <c r="F62" s="16">
        <v>9.1000000000000004E-3</v>
      </c>
      <c r="G62" s="16"/>
    </row>
    <row r="63" spans="1:7" x14ac:dyDescent="0.25">
      <c r="A63" s="13" t="s">
        <v>1939</v>
      </c>
      <c r="B63" s="33" t="s">
        <v>1940</v>
      </c>
      <c r="C63" s="33" t="s">
        <v>1292</v>
      </c>
      <c r="D63" s="14">
        <v>491542</v>
      </c>
      <c r="E63" s="15">
        <v>3472.01</v>
      </c>
      <c r="F63" s="16">
        <v>9.1000000000000004E-3</v>
      </c>
      <c r="G63" s="16"/>
    </row>
    <row r="64" spans="1:7" x14ac:dyDescent="0.25">
      <c r="A64" s="13" t="s">
        <v>2032</v>
      </c>
      <c r="B64" s="33" t="s">
        <v>2033</v>
      </c>
      <c r="C64" s="33" t="s">
        <v>1868</v>
      </c>
      <c r="D64" s="14">
        <v>466382</v>
      </c>
      <c r="E64" s="15">
        <v>3398.29</v>
      </c>
      <c r="F64" s="16">
        <v>8.8999999999999999E-3</v>
      </c>
      <c r="G64" s="16"/>
    </row>
    <row r="65" spans="1:7" x14ac:dyDescent="0.25">
      <c r="A65" s="13" t="s">
        <v>1972</v>
      </c>
      <c r="B65" s="33" t="s">
        <v>1973</v>
      </c>
      <c r="C65" s="33" t="s">
        <v>1238</v>
      </c>
      <c r="D65" s="14">
        <v>273107</v>
      </c>
      <c r="E65" s="15">
        <v>3355.12</v>
      </c>
      <c r="F65" s="16">
        <v>8.8000000000000005E-3</v>
      </c>
      <c r="G65" s="16"/>
    </row>
    <row r="66" spans="1:7" x14ac:dyDescent="0.25">
      <c r="A66" s="13" t="s">
        <v>2034</v>
      </c>
      <c r="B66" s="33" t="s">
        <v>2035</v>
      </c>
      <c r="C66" s="33" t="s">
        <v>1227</v>
      </c>
      <c r="D66" s="14">
        <v>955202</v>
      </c>
      <c r="E66" s="15">
        <v>3330.79</v>
      </c>
      <c r="F66" s="16">
        <v>8.6999999999999994E-3</v>
      </c>
      <c r="G66" s="16"/>
    </row>
    <row r="67" spans="1:7" x14ac:dyDescent="0.25">
      <c r="A67" s="13" t="s">
        <v>2036</v>
      </c>
      <c r="B67" s="33" t="s">
        <v>2037</v>
      </c>
      <c r="C67" s="33" t="s">
        <v>1823</v>
      </c>
      <c r="D67" s="14">
        <v>86303</v>
      </c>
      <c r="E67" s="15">
        <v>3319.34</v>
      </c>
      <c r="F67" s="16">
        <v>8.6999999999999994E-3</v>
      </c>
      <c r="G67" s="16"/>
    </row>
    <row r="68" spans="1:7" x14ac:dyDescent="0.25">
      <c r="A68" s="13" t="s">
        <v>2038</v>
      </c>
      <c r="B68" s="33" t="s">
        <v>2039</v>
      </c>
      <c r="C68" s="33" t="s">
        <v>1255</v>
      </c>
      <c r="D68" s="14">
        <v>131427</v>
      </c>
      <c r="E68" s="15">
        <v>3282.65</v>
      </c>
      <c r="F68" s="16">
        <v>8.6E-3</v>
      </c>
      <c r="G68" s="16"/>
    </row>
    <row r="69" spans="1:7" x14ac:dyDescent="0.25">
      <c r="A69" s="13" t="s">
        <v>2040</v>
      </c>
      <c r="B69" s="33" t="s">
        <v>2041</v>
      </c>
      <c r="C69" s="33" t="s">
        <v>1238</v>
      </c>
      <c r="D69" s="14">
        <v>36835</v>
      </c>
      <c r="E69" s="15">
        <v>3198.48</v>
      </c>
      <c r="F69" s="16">
        <v>8.3999999999999995E-3</v>
      </c>
      <c r="G69" s="16"/>
    </row>
    <row r="70" spans="1:7" x14ac:dyDescent="0.25">
      <c r="A70" s="13" t="s">
        <v>2042</v>
      </c>
      <c r="B70" s="33" t="s">
        <v>2043</v>
      </c>
      <c r="C70" s="33" t="s">
        <v>1233</v>
      </c>
      <c r="D70" s="14">
        <v>187622</v>
      </c>
      <c r="E70" s="15">
        <v>3132.82</v>
      </c>
      <c r="F70" s="16">
        <v>8.2000000000000007E-3</v>
      </c>
      <c r="G70" s="16"/>
    </row>
    <row r="71" spans="1:7" x14ac:dyDescent="0.25">
      <c r="A71" s="13" t="s">
        <v>2044</v>
      </c>
      <c r="B71" s="33" t="s">
        <v>2045</v>
      </c>
      <c r="C71" s="33" t="s">
        <v>1255</v>
      </c>
      <c r="D71" s="14">
        <v>2463529</v>
      </c>
      <c r="E71" s="15">
        <v>3040.24</v>
      </c>
      <c r="F71" s="16">
        <v>8.0000000000000002E-3</v>
      </c>
      <c r="G71" s="16"/>
    </row>
    <row r="72" spans="1:7" x14ac:dyDescent="0.25">
      <c r="A72" s="13" t="s">
        <v>2046</v>
      </c>
      <c r="B72" s="33" t="s">
        <v>2047</v>
      </c>
      <c r="C72" s="33" t="s">
        <v>1195</v>
      </c>
      <c r="D72" s="14">
        <v>803668</v>
      </c>
      <c r="E72" s="15">
        <v>3039.07</v>
      </c>
      <c r="F72" s="16">
        <v>8.0000000000000002E-3</v>
      </c>
      <c r="G72" s="16"/>
    </row>
    <row r="73" spans="1:7" x14ac:dyDescent="0.25">
      <c r="A73" s="13" t="s">
        <v>2048</v>
      </c>
      <c r="B73" s="33" t="s">
        <v>2049</v>
      </c>
      <c r="C73" s="33" t="s">
        <v>1304</v>
      </c>
      <c r="D73" s="14">
        <v>565425</v>
      </c>
      <c r="E73" s="15">
        <v>2968.76</v>
      </c>
      <c r="F73" s="16">
        <v>7.7999999999999996E-3</v>
      </c>
      <c r="G73" s="16"/>
    </row>
    <row r="74" spans="1:7" x14ac:dyDescent="0.25">
      <c r="A74" s="13" t="s">
        <v>1534</v>
      </c>
      <c r="B74" s="33" t="s">
        <v>1535</v>
      </c>
      <c r="C74" s="33" t="s">
        <v>1207</v>
      </c>
      <c r="D74" s="14">
        <v>162585</v>
      </c>
      <c r="E74" s="15">
        <v>2948.4</v>
      </c>
      <c r="F74" s="16">
        <v>7.7000000000000002E-3</v>
      </c>
      <c r="G74" s="16"/>
    </row>
    <row r="75" spans="1:7" x14ac:dyDescent="0.25">
      <c r="A75" s="13" t="s">
        <v>1976</v>
      </c>
      <c r="B75" s="33" t="s">
        <v>1977</v>
      </c>
      <c r="C75" s="33" t="s">
        <v>1868</v>
      </c>
      <c r="D75" s="14">
        <v>219005</v>
      </c>
      <c r="E75" s="15">
        <v>2889.66</v>
      </c>
      <c r="F75" s="16">
        <v>7.6E-3</v>
      </c>
      <c r="G75" s="16"/>
    </row>
    <row r="76" spans="1:7" x14ac:dyDescent="0.25">
      <c r="A76" s="13" t="s">
        <v>1536</v>
      </c>
      <c r="B76" s="33" t="s">
        <v>1537</v>
      </c>
      <c r="C76" s="33" t="s">
        <v>1249</v>
      </c>
      <c r="D76" s="14">
        <v>282140</v>
      </c>
      <c r="E76" s="15">
        <v>2741.55</v>
      </c>
      <c r="F76" s="16">
        <v>7.1999999999999998E-3</v>
      </c>
      <c r="G76" s="16"/>
    </row>
    <row r="77" spans="1:7" x14ac:dyDescent="0.25">
      <c r="A77" s="13" t="s">
        <v>1964</v>
      </c>
      <c r="B77" s="33" t="s">
        <v>1965</v>
      </c>
      <c r="C77" s="33" t="s">
        <v>1255</v>
      </c>
      <c r="D77" s="14">
        <v>341415</v>
      </c>
      <c r="E77" s="15">
        <v>2188.4699999999998</v>
      </c>
      <c r="F77" s="16">
        <v>5.7000000000000002E-3</v>
      </c>
      <c r="G77" s="16"/>
    </row>
    <row r="78" spans="1:7" x14ac:dyDescent="0.25">
      <c r="A78" s="13" t="s">
        <v>2050</v>
      </c>
      <c r="B78" s="33" t="s">
        <v>2051</v>
      </c>
      <c r="C78" s="33" t="s">
        <v>1381</v>
      </c>
      <c r="D78" s="14">
        <v>771979</v>
      </c>
      <c r="E78" s="15">
        <v>2129.89</v>
      </c>
      <c r="F78" s="16">
        <v>5.5999999999999999E-3</v>
      </c>
      <c r="G78" s="16"/>
    </row>
    <row r="79" spans="1:7" x14ac:dyDescent="0.25">
      <c r="A79" s="13" t="s">
        <v>2052</v>
      </c>
      <c r="B79" s="33" t="s">
        <v>2053</v>
      </c>
      <c r="C79" s="33" t="s">
        <v>1304</v>
      </c>
      <c r="D79" s="14">
        <v>1996056</v>
      </c>
      <c r="E79" s="15">
        <v>2046.56</v>
      </c>
      <c r="F79" s="16">
        <v>5.4000000000000003E-3</v>
      </c>
      <c r="G79" s="16"/>
    </row>
    <row r="80" spans="1:7" x14ac:dyDescent="0.25">
      <c r="A80" s="17" t="s">
        <v>124</v>
      </c>
      <c r="B80" s="34"/>
      <c r="C80" s="34"/>
      <c r="D80" s="20"/>
      <c r="E80" s="37">
        <v>372303.59</v>
      </c>
      <c r="F80" s="38">
        <v>0.97619999999999996</v>
      </c>
      <c r="G80" s="23"/>
    </row>
    <row r="81" spans="1:7" x14ac:dyDescent="0.25">
      <c r="A81" s="17" t="s">
        <v>1265</v>
      </c>
      <c r="B81" s="33"/>
      <c r="C81" s="33"/>
      <c r="D81" s="14"/>
      <c r="E81" s="15"/>
      <c r="F81" s="16"/>
      <c r="G81" s="16"/>
    </row>
    <row r="82" spans="1:7" x14ac:dyDescent="0.25">
      <c r="A82" s="17" t="s">
        <v>124</v>
      </c>
      <c r="B82" s="33"/>
      <c r="C82" s="33"/>
      <c r="D82" s="14"/>
      <c r="E82" s="39" t="s">
        <v>121</v>
      </c>
      <c r="F82" s="40" t="s">
        <v>121</v>
      </c>
      <c r="G82" s="16"/>
    </row>
    <row r="83" spans="1:7" x14ac:dyDescent="0.25">
      <c r="A83" s="24" t="s">
        <v>131</v>
      </c>
      <c r="B83" s="35"/>
      <c r="C83" s="35"/>
      <c r="D83" s="25"/>
      <c r="E83" s="30">
        <v>372303.59</v>
      </c>
      <c r="F83" s="31">
        <v>0.97619999999999996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17" t="s">
        <v>179</v>
      </c>
      <c r="B86" s="33"/>
      <c r="C86" s="33"/>
      <c r="D86" s="14"/>
      <c r="E86" s="15"/>
      <c r="F86" s="16"/>
      <c r="G86" s="16"/>
    </row>
    <row r="87" spans="1:7" x14ac:dyDescent="0.25">
      <c r="A87" s="13" t="s">
        <v>180</v>
      </c>
      <c r="B87" s="33"/>
      <c r="C87" s="33"/>
      <c r="D87" s="14"/>
      <c r="E87" s="15">
        <v>9714.6299999999992</v>
      </c>
      <c r="F87" s="16">
        <v>2.5499999999999998E-2</v>
      </c>
      <c r="G87" s="16">
        <v>6.7234000000000002E-2</v>
      </c>
    </row>
    <row r="88" spans="1:7" x14ac:dyDescent="0.25">
      <c r="A88" s="17" t="s">
        <v>124</v>
      </c>
      <c r="B88" s="34"/>
      <c r="C88" s="34"/>
      <c r="D88" s="20"/>
      <c r="E88" s="37">
        <v>9714.6299999999992</v>
      </c>
      <c r="F88" s="38">
        <v>2.5499999999999998E-2</v>
      </c>
      <c r="G88" s="23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24" t="s">
        <v>131</v>
      </c>
      <c r="B90" s="35"/>
      <c r="C90" s="35"/>
      <c r="D90" s="25"/>
      <c r="E90" s="21">
        <v>9714.6299999999992</v>
      </c>
      <c r="F90" s="22">
        <v>2.5499999999999998E-2</v>
      </c>
      <c r="G90" s="23"/>
    </row>
    <row r="91" spans="1:7" x14ac:dyDescent="0.25">
      <c r="A91" s="13" t="s">
        <v>181</v>
      </c>
      <c r="B91" s="33"/>
      <c r="C91" s="33"/>
      <c r="D91" s="14"/>
      <c r="E91" s="15">
        <v>5.3683852999999999</v>
      </c>
      <c r="F91" s="16">
        <v>1.4E-5</v>
      </c>
      <c r="G91" s="16"/>
    </row>
    <row r="92" spans="1:7" x14ac:dyDescent="0.25">
      <c r="A92" s="13" t="s">
        <v>182</v>
      </c>
      <c r="B92" s="33"/>
      <c r="C92" s="33"/>
      <c r="D92" s="14"/>
      <c r="E92" s="26">
        <v>-393.68838529999999</v>
      </c>
      <c r="F92" s="27">
        <v>-1.714E-3</v>
      </c>
      <c r="G92" s="16">
        <v>6.7234000000000002E-2</v>
      </c>
    </row>
    <row r="93" spans="1:7" x14ac:dyDescent="0.25">
      <c r="A93" s="28" t="s">
        <v>183</v>
      </c>
      <c r="B93" s="36"/>
      <c r="C93" s="36"/>
      <c r="D93" s="29"/>
      <c r="E93" s="30">
        <v>381629.9</v>
      </c>
      <c r="F93" s="31">
        <v>1</v>
      </c>
      <c r="G93" s="31"/>
    </row>
    <row r="98" spans="1:5" x14ac:dyDescent="0.25">
      <c r="A98" s="1" t="s">
        <v>186</v>
      </c>
    </row>
    <row r="99" spans="1:5" x14ac:dyDescent="0.25">
      <c r="A99" s="53" t="s">
        <v>187</v>
      </c>
      <c r="B99" s="3" t="s">
        <v>121</v>
      </c>
    </row>
    <row r="100" spans="1:5" x14ac:dyDescent="0.25">
      <c r="A100" t="s">
        <v>188</v>
      </c>
    </row>
    <row r="101" spans="1:5" x14ac:dyDescent="0.25">
      <c r="A101" t="s">
        <v>189</v>
      </c>
      <c r="B101" t="s">
        <v>190</v>
      </c>
      <c r="C101" t="s">
        <v>190</v>
      </c>
    </row>
    <row r="102" spans="1:5" x14ac:dyDescent="0.25">
      <c r="B102" s="54">
        <v>45443</v>
      </c>
      <c r="C102" s="54">
        <v>45471</v>
      </c>
    </row>
    <row r="103" spans="1:5" x14ac:dyDescent="0.25">
      <c r="A103" t="s">
        <v>194</v>
      </c>
      <c r="B103">
        <v>42.2</v>
      </c>
      <c r="C103">
        <v>46.393999999999998</v>
      </c>
      <c r="E103" s="2"/>
    </row>
    <row r="104" spans="1:5" x14ac:dyDescent="0.25">
      <c r="A104" t="s">
        <v>195</v>
      </c>
      <c r="B104">
        <v>36.917000000000002</v>
      </c>
      <c r="C104">
        <v>40.585999999999999</v>
      </c>
      <c r="E104" s="2"/>
    </row>
    <row r="105" spans="1:5" x14ac:dyDescent="0.25">
      <c r="A105" t="s">
        <v>677</v>
      </c>
      <c r="B105">
        <v>38.796999999999997</v>
      </c>
      <c r="C105">
        <v>42.604999999999997</v>
      </c>
      <c r="E105" s="2"/>
    </row>
    <row r="106" spans="1:5" x14ac:dyDescent="0.25">
      <c r="A106" t="s">
        <v>678</v>
      </c>
      <c r="B106">
        <v>33.713000000000001</v>
      </c>
      <c r="C106">
        <v>37.021999999999998</v>
      </c>
      <c r="E106" s="2"/>
    </row>
    <row r="107" spans="1:5" x14ac:dyDescent="0.25">
      <c r="E107" s="2"/>
    </row>
    <row r="108" spans="1:5" x14ac:dyDescent="0.25">
      <c r="A108" t="s">
        <v>205</v>
      </c>
      <c r="B108" s="3" t="s">
        <v>121</v>
      </c>
    </row>
    <row r="109" spans="1:5" x14ac:dyDescent="0.25">
      <c r="A109" t="s">
        <v>206</v>
      </c>
      <c r="B109" s="3" t="s">
        <v>121</v>
      </c>
    </row>
    <row r="110" spans="1:5" ht="30" customHeight="1" x14ac:dyDescent="0.25">
      <c r="A110" s="53" t="s">
        <v>207</v>
      </c>
      <c r="B110" s="3" t="s">
        <v>121</v>
      </c>
    </row>
    <row r="111" spans="1:5" ht="30" customHeight="1" x14ac:dyDescent="0.25">
      <c r="A111" s="53" t="s">
        <v>208</v>
      </c>
      <c r="B111" s="3" t="s">
        <v>121</v>
      </c>
    </row>
    <row r="112" spans="1:5" x14ac:dyDescent="0.25">
      <c r="A112" t="s">
        <v>1266</v>
      </c>
      <c r="B112" s="55">
        <v>0.24991049574093799</v>
      </c>
    </row>
    <row r="113" spans="1:4" ht="45" customHeight="1" x14ac:dyDescent="0.25">
      <c r="A113" s="53" t="s">
        <v>210</v>
      </c>
      <c r="B113" s="3" t="s">
        <v>121</v>
      </c>
    </row>
    <row r="114" spans="1:4" ht="30" customHeight="1" x14ac:dyDescent="0.25">
      <c r="A114" s="53" t="s">
        <v>211</v>
      </c>
      <c r="B114" s="3" t="s">
        <v>121</v>
      </c>
    </row>
    <row r="115" spans="1:4" ht="30" customHeight="1" x14ac:dyDescent="0.25">
      <c r="A115" s="53" t="s">
        <v>212</v>
      </c>
      <c r="B115" s="3" t="s">
        <v>121</v>
      </c>
    </row>
    <row r="116" spans="1:4" x14ac:dyDescent="0.25">
      <c r="A116" t="s">
        <v>213</v>
      </c>
      <c r="B116" s="3" t="s">
        <v>121</v>
      </c>
    </row>
    <row r="117" spans="1:4" x14ac:dyDescent="0.25">
      <c r="A117" t="s">
        <v>214</v>
      </c>
      <c r="B117" s="3" t="s">
        <v>121</v>
      </c>
    </row>
    <row r="119" spans="1:4" ht="69.95" customHeight="1" x14ac:dyDescent="0.25">
      <c r="A119" s="81" t="s">
        <v>224</v>
      </c>
      <c r="B119" s="81" t="s">
        <v>225</v>
      </c>
      <c r="C119" s="81" t="s">
        <v>5</v>
      </c>
      <c r="D119" s="81" t="s">
        <v>6</v>
      </c>
    </row>
    <row r="120" spans="1:4" ht="69.95" customHeight="1" x14ac:dyDescent="0.25">
      <c r="A120" s="81" t="s">
        <v>2054</v>
      </c>
      <c r="B120" s="81"/>
      <c r="C120" s="81" t="s">
        <v>62</v>
      </c>
      <c r="D120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231"/>
  <sheetViews>
    <sheetView showGridLines="0" workbookViewId="0">
      <pane ySplit="4" topLeftCell="A205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2055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2056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1518</v>
      </c>
      <c r="B8" s="33" t="s">
        <v>1519</v>
      </c>
      <c r="C8" s="33" t="s">
        <v>1333</v>
      </c>
      <c r="D8" s="14">
        <v>136000</v>
      </c>
      <c r="E8" s="15">
        <v>2010.22</v>
      </c>
      <c r="F8" s="16">
        <v>4.5499999999999999E-2</v>
      </c>
      <c r="G8" s="16"/>
    </row>
    <row r="9" spans="1:8" x14ac:dyDescent="0.25">
      <c r="A9" s="13" t="s">
        <v>1270</v>
      </c>
      <c r="B9" s="33" t="s">
        <v>1271</v>
      </c>
      <c r="C9" s="33" t="s">
        <v>1195</v>
      </c>
      <c r="D9" s="14">
        <v>107584</v>
      </c>
      <c r="E9" s="15">
        <v>1811.5</v>
      </c>
      <c r="F9" s="16">
        <v>4.1000000000000002E-2</v>
      </c>
      <c r="G9" s="16"/>
    </row>
    <row r="10" spans="1:8" x14ac:dyDescent="0.25">
      <c r="A10" s="13" t="s">
        <v>1474</v>
      </c>
      <c r="B10" s="33" t="s">
        <v>1475</v>
      </c>
      <c r="C10" s="33" t="s">
        <v>1207</v>
      </c>
      <c r="D10" s="14">
        <v>234900</v>
      </c>
      <c r="E10" s="15">
        <v>1574.42</v>
      </c>
      <c r="F10" s="16">
        <v>3.56E-2</v>
      </c>
      <c r="G10" s="16"/>
    </row>
    <row r="11" spans="1:8" x14ac:dyDescent="0.25">
      <c r="A11" s="13" t="s">
        <v>1339</v>
      </c>
      <c r="B11" s="33" t="s">
        <v>1340</v>
      </c>
      <c r="C11" s="33" t="s">
        <v>1224</v>
      </c>
      <c r="D11" s="14">
        <v>435921</v>
      </c>
      <c r="E11" s="15">
        <v>1311.47</v>
      </c>
      <c r="F11" s="16">
        <v>2.9700000000000001E-2</v>
      </c>
      <c r="G11" s="16"/>
    </row>
    <row r="12" spans="1:8" x14ac:dyDescent="0.25">
      <c r="A12" s="13" t="s">
        <v>1284</v>
      </c>
      <c r="B12" s="33" t="s">
        <v>1285</v>
      </c>
      <c r="C12" s="33" t="s">
        <v>1286</v>
      </c>
      <c r="D12" s="14">
        <v>249900</v>
      </c>
      <c r="E12" s="15">
        <v>1182.4000000000001</v>
      </c>
      <c r="F12" s="16">
        <v>2.6800000000000001E-2</v>
      </c>
      <c r="G12" s="16"/>
    </row>
    <row r="13" spans="1:8" x14ac:dyDescent="0.25">
      <c r="A13" s="13" t="s">
        <v>1325</v>
      </c>
      <c r="B13" s="33" t="s">
        <v>1326</v>
      </c>
      <c r="C13" s="33" t="s">
        <v>1195</v>
      </c>
      <c r="D13" s="14">
        <v>63639</v>
      </c>
      <c r="E13" s="15">
        <v>1147.0899999999999</v>
      </c>
      <c r="F13" s="16">
        <v>2.5999999999999999E-2</v>
      </c>
      <c r="G13" s="16"/>
    </row>
    <row r="14" spans="1:8" x14ac:dyDescent="0.25">
      <c r="A14" s="13" t="s">
        <v>1344</v>
      </c>
      <c r="B14" s="33" t="s">
        <v>1345</v>
      </c>
      <c r="C14" s="33" t="s">
        <v>1195</v>
      </c>
      <c r="D14" s="14">
        <v>530000</v>
      </c>
      <c r="E14" s="15">
        <v>939.43</v>
      </c>
      <c r="F14" s="16">
        <v>2.1299999999999999E-2</v>
      </c>
      <c r="G14" s="16"/>
    </row>
    <row r="15" spans="1:8" x14ac:dyDescent="0.25">
      <c r="A15" s="13" t="s">
        <v>1375</v>
      </c>
      <c r="B15" s="33" t="s">
        <v>1376</v>
      </c>
      <c r="C15" s="33" t="s">
        <v>1292</v>
      </c>
      <c r="D15" s="14">
        <v>438000</v>
      </c>
      <c r="E15" s="15">
        <v>910.6</v>
      </c>
      <c r="F15" s="16">
        <v>2.06E-2</v>
      </c>
      <c r="G15" s="16"/>
    </row>
    <row r="16" spans="1:8" x14ac:dyDescent="0.25">
      <c r="A16" s="13" t="s">
        <v>1196</v>
      </c>
      <c r="B16" s="33" t="s">
        <v>1197</v>
      </c>
      <c r="C16" s="33" t="s">
        <v>1198</v>
      </c>
      <c r="D16" s="14">
        <v>28358</v>
      </c>
      <c r="E16" s="15">
        <v>887.83</v>
      </c>
      <c r="F16" s="16">
        <v>2.01E-2</v>
      </c>
      <c r="G16" s="16"/>
    </row>
    <row r="17" spans="1:7" x14ac:dyDescent="0.25">
      <c r="A17" s="13" t="s">
        <v>1217</v>
      </c>
      <c r="B17" s="33" t="s">
        <v>1218</v>
      </c>
      <c r="C17" s="33" t="s">
        <v>1219</v>
      </c>
      <c r="D17" s="14">
        <v>202670</v>
      </c>
      <c r="E17" s="15">
        <v>766.8</v>
      </c>
      <c r="F17" s="16">
        <v>1.7399999999999999E-2</v>
      </c>
      <c r="G17" s="16"/>
    </row>
    <row r="18" spans="1:7" x14ac:dyDescent="0.25">
      <c r="A18" s="13" t="s">
        <v>1373</v>
      </c>
      <c r="B18" s="33" t="s">
        <v>1374</v>
      </c>
      <c r="C18" s="33" t="s">
        <v>1195</v>
      </c>
      <c r="D18" s="14">
        <v>52051</v>
      </c>
      <c r="E18" s="15">
        <v>762.29</v>
      </c>
      <c r="F18" s="16">
        <v>1.7299999999999999E-2</v>
      </c>
      <c r="G18" s="16"/>
    </row>
    <row r="19" spans="1:7" x14ac:dyDescent="0.25">
      <c r="A19" s="13" t="s">
        <v>1241</v>
      </c>
      <c r="B19" s="33" t="s">
        <v>1242</v>
      </c>
      <c r="C19" s="33" t="s">
        <v>1195</v>
      </c>
      <c r="D19" s="14">
        <v>84018</v>
      </c>
      <c r="E19" s="15">
        <v>713.27</v>
      </c>
      <c r="F19" s="16">
        <v>1.61E-2</v>
      </c>
      <c r="G19" s="16"/>
    </row>
    <row r="20" spans="1:7" x14ac:dyDescent="0.25">
      <c r="A20" s="13" t="s">
        <v>1272</v>
      </c>
      <c r="B20" s="33" t="s">
        <v>1273</v>
      </c>
      <c r="C20" s="33" t="s">
        <v>1189</v>
      </c>
      <c r="D20" s="14">
        <v>3520000</v>
      </c>
      <c r="E20" s="15">
        <v>629.73</v>
      </c>
      <c r="F20" s="16">
        <v>1.43E-2</v>
      </c>
      <c r="G20" s="16"/>
    </row>
    <row r="21" spans="1:7" x14ac:dyDescent="0.25">
      <c r="A21" s="13" t="s">
        <v>1193</v>
      </c>
      <c r="B21" s="33" t="s">
        <v>1194</v>
      </c>
      <c r="C21" s="33" t="s">
        <v>1195</v>
      </c>
      <c r="D21" s="14">
        <v>42644</v>
      </c>
      <c r="E21" s="15">
        <v>511.56</v>
      </c>
      <c r="F21" s="16">
        <v>1.1599999999999999E-2</v>
      </c>
      <c r="G21" s="16"/>
    </row>
    <row r="22" spans="1:7" x14ac:dyDescent="0.25">
      <c r="A22" s="13" t="s">
        <v>1287</v>
      </c>
      <c r="B22" s="33" t="s">
        <v>1288</v>
      </c>
      <c r="C22" s="33" t="s">
        <v>1289</v>
      </c>
      <c r="D22" s="14">
        <v>110400</v>
      </c>
      <c r="E22" s="15">
        <v>501.22</v>
      </c>
      <c r="F22" s="16">
        <v>1.1299999999999999E-2</v>
      </c>
      <c r="G22" s="16"/>
    </row>
    <row r="23" spans="1:7" x14ac:dyDescent="0.25">
      <c r="A23" s="13" t="s">
        <v>1225</v>
      </c>
      <c r="B23" s="33" t="s">
        <v>1226</v>
      </c>
      <c r="C23" s="33" t="s">
        <v>1227</v>
      </c>
      <c r="D23" s="14">
        <v>13780</v>
      </c>
      <c r="E23" s="15">
        <v>488.98</v>
      </c>
      <c r="F23" s="16">
        <v>1.11E-2</v>
      </c>
      <c r="G23" s="16"/>
    </row>
    <row r="24" spans="1:7" x14ac:dyDescent="0.25">
      <c r="A24" s="13" t="s">
        <v>1279</v>
      </c>
      <c r="B24" s="33" t="s">
        <v>1280</v>
      </c>
      <c r="C24" s="33" t="s">
        <v>1281</v>
      </c>
      <c r="D24" s="14">
        <v>9000</v>
      </c>
      <c r="E24" s="15">
        <v>473.78</v>
      </c>
      <c r="F24" s="16">
        <v>1.0699999999999999E-2</v>
      </c>
      <c r="G24" s="16"/>
    </row>
    <row r="25" spans="1:7" x14ac:dyDescent="0.25">
      <c r="A25" s="13" t="s">
        <v>1407</v>
      </c>
      <c r="B25" s="33" t="s">
        <v>1408</v>
      </c>
      <c r="C25" s="33" t="s">
        <v>1238</v>
      </c>
      <c r="D25" s="14">
        <v>81840</v>
      </c>
      <c r="E25" s="15">
        <v>412.64</v>
      </c>
      <c r="F25" s="16">
        <v>9.2999999999999992E-3</v>
      </c>
      <c r="G25" s="16"/>
    </row>
    <row r="26" spans="1:7" x14ac:dyDescent="0.25">
      <c r="A26" s="13" t="s">
        <v>1355</v>
      </c>
      <c r="B26" s="33" t="s">
        <v>1356</v>
      </c>
      <c r="C26" s="33" t="s">
        <v>1195</v>
      </c>
      <c r="D26" s="14">
        <v>152500</v>
      </c>
      <c r="E26" s="15">
        <v>401.04</v>
      </c>
      <c r="F26" s="16">
        <v>9.1000000000000004E-3</v>
      </c>
      <c r="G26" s="16"/>
    </row>
    <row r="27" spans="1:7" x14ac:dyDescent="0.25">
      <c r="A27" s="13" t="s">
        <v>1359</v>
      </c>
      <c r="B27" s="33" t="s">
        <v>1360</v>
      </c>
      <c r="C27" s="33" t="s">
        <v>1361</v>
      </c>
      <c r="D27" s="14">
        <v>213750</v>
      </c>
      <c r="E27" s="15">
        <v>385.9</v>
      </c>
      <c r="F27" s="16">
        <v>8.6999999999999994E-3</v>
      </c>
      <c r="G27" s="16"/>
    </row>
    <row r="28" spans="1:7" x14ac:dyDescent="0.25">
      <c r="A28" s="13" t="s">
        <v>1276</v>
      </c>
      <c r="B28" s="33" t="s">
        <v>1277</v>
      </c>
      <c r="C28" s="33" t="s">
        <v>1278</v>
      </c>
      <c r="D28" s="14">
        <v>10500</v>
      </c>
      <c r="E28" s="15">
        <v>333.6</v>
      </c>
      <c r="F28" s="16">
        <v>7.6E-3</v>
      </c>
      <c r="G28" s="16"/>
    </row>
    <row r="29" spans="1:7" x14ac:dyDescent="0.25">
      <c r="A29" s="13" t="s">
        <v>1211</v>
      </c>
      <c r="B29" s="33" t="s">
        <v>1212</v>
      </c>
      <c r="C29" s="33" t="s">
        <v>1201</v>
      </c>
      <c r="D29" s="14">
        <v>2548</v>
      </c>
      <c r="E29" s="15">
        <v>306.62</v>
      </c>
      <c r="F29" s="16">
        <v>6.8999999999999999E-3</v>
      </c>
      <c r="G29" s="16"/>
    </row>
    <row r="30" spans="1:7" x14ac:dyDescent="0.25">
      <c r="A30" s="13" t="s">
        <v>1316</v>
      </c>
      <c r="B30" s="33" t="s">
        <v>1317</v>
      </c>
      <c r="C30" s="33" t="s">
        <v>1292</v>
      </c>
      <c r="D30" s="14">
        <v>4207</v>
      </c>
      <c r="E30" s="15">
        <v>299.35000000000002</v>
      </c>
      <c r="F30" s="16">
        <v>6.7999999999999996E-3</v>
      </c>
      <c r="G30" s="16"/>
    </row>
    <row r="31" spans="1:7" x14ac:dyDescent="0.25">
      <c r="A31" s="13" t="s">
        <v>1382</v>
      </c>
      <c r="B31" s="33" t="s">
        <v>1383</v>
      </c>
      <c r="C31" s="33" t="s">
        <v>1348</v>
      </c>
      <c r="D31" s="14">
        <v>7183</v>
      </c>
      <c r="E31" s="15">
        <v>280.44</v>
      </c>
      <c r="F31" s="16">
        <v>6.3E-3</v>
      </c>
      <c r="G31" s="16"/>
    </row>
    <row r="32" spans="1:7" x14ac:dyDescent="0.25">
      <c r="A32" s="13" t="s">
        <v>1371</v>
      </c>
      <c r="B32" s="33" t="s">
        <v>1372</v>
      </c>
      <c r="C32" s="33" t="s">
        <v>1210</v>
      </c>
      <c r="D32" s="14">
        <v>11300</v>
      </c>
      <c r="E32" s="15">
        <v>279.45</v>
      </c>
      <c r="F32" s="16">
        <v>6.3E-3</v>
      </c>
      <c r="G32" s="16"/>
    </row>
    <row r="33" spans="1:7" x14ac:dyDescent="0.25">
      <c r="A33" s="13" t="s">
        <v>1866</v>
      </c>
      <c r="B33" s="33" t="s">
        <v>1867</v>
      </c>
      <c r="C33" s="33" t="s">
        <v>1868</v>
      </c>
      <c r="D33" s="14">
        <v>19014</v>
      </c>
      <c r="E33" s="15">
        <v>257.54000000000002</v>
      </c>
      <c r="F33" s="16">
        <v>5.7999999999999996E-3</v>
      </c>
      <c r="G33" s="16"/>
    </row>
    <row r="34" spans="1:7" x14ac:dyDescent="0.25">
      <c r="A34" s="13" t="s">
        <v>1187</v>
      </c>
      <c r="B34" s="33" t="s">
        <v>1188</v>
      </c>
      <c r="C34" s="33" t="s">
        <v>1189</v>
      </c>
      <c r="D34" s="14">
        <v>17500</v>
      </c>
      <c r="E34" s="15">
        <v>252.71</v>
      </c>
      <c r="F34" s="16">
        <v>5.7000000000000002E-3</v>
      </c>
      <c r="G34" s="16"/>
    </row>
    <row r="35" spans="1:7" x14ac:dyDescent="0.25">
      <c r="A35" s="13" t="s">
        <v>1421</v>
      </c>
      <c r="B35" s="33" t="s">
        <v>1422</v>
      </c>
      <c r="C35" s="33" t="s">
        <v>1207</v>
      </c>
      <c r="D35" s="14">
        <v>9600</v>
      </c>
      <c r="E35" s="15">
        <v>251.43</v>
      </c>
      <c r="F35" s="16">
        <v>5.7000000000000002E-3</v>
      </c>
      <c r="G35" s="16"/>
    </row>
    <row r="36" spans="1:7" x14ac:dyDescent="0.25">
      <c r="A36" s="13" t="s">
        <v>1290</v>
      </c>
      <c r="B36" s="33" t="s">
        <v>1291</v>
      </c>
      <c r="C36" s="33" t="s">
        <v>1292</v>
      </c>
      <c r="D36" s="14">
        <v>46000</v>
      </c>
      <c r="E36" s="15">
        <v>241.68</v>
      </c>
      <c r="F36" s="16">
        <v>5.4999999999999997E-3</v>
      </c>
      <c r="G36" s="16"/>
    </row>
    <row r="37" spans="1:7" x14ac:dyDescent="0.25">
      <c r="A37" s="13" t="s">
        <v>1256</v>
      </c>
      <c r="B37" s="33" t="s">
        <v>1257</v>
      </c>
      <c r="C37" s="33" t="s">
        <v>1258</v>
      </c>
      <c r="D37" s="14">
        <v>84700</v>
      </c>
      <c r="E37" s="15">
        <v>232.25</v>
      </c>
      <c r="F37" s="16">
        <v>5.3E-3</v>
      </c>
      <c r="G37" s="16"/>
    </row>
    <row r="38" spans="1:7" x14ac:dyDescent="0.25">
      <c r="A38" s="13" t="s">
        <v>1495</v>
      </c>
      <c r="B38" s="33" t="s">
        <v>1496</v>
      </c>
      <c r="C38" s="33" t="s">
        <v>1192</v>
      </c>
      <c r="D38" s="14">
        <v>17400</v>
      </c>
      <c r="E38" s="15">
        <v>214.11</v>
      </c>
      <c r="F38" s="16">
        <v>4.7999999999999996E-3</v>
      </c>
      <c r="G38" s="16"/>
    </row>
    <row r="39" spans="1:7" x14ac:dyDescent="0.25">
      <c r="A39" s="13" t="s">
        <v>1239</v>
      </c>
      <c r="B39" s="33" t="s">
        <v>1781</v>
      </c>
      <c r="C39" s="33" t="s">
        <v>1201</v>
      </c>
      <c r="D39" s="14">
        <v>31996</v>
      </c>
      <c r="E39" s="15">
        <v>212.97</v>
      </c>
      <c r="F39" s="16">
        <v>4.7999999999999996E-3</v>
      </c>
      <c r="G39" s="16"/>
    </row>
    <row r="40" spans="1:7" x14ac:dyDescent="0.25">
      <c r="A40" s="13" t="s">
        <v>1357</v>
      </c>
      <c r="B40" s="33" t="s">
        <v>1358</v>
      </c>
      <c r="C40" s="33" t="s">
        <v>1192</v>
      </c>
      <c r="D40" s="14">
        <v>13819</v>
      </c>
      <c r="E40" s="15">
        <v>204.63</v>
      </c>
      <c r="F40" s="16">
        <v>4.5999999999999999E-3</v>
      </c>
      <c r="G40" s="16"/>
    </row>
    <row r="41" spans="1:7" x14ac:dyDescent="0.25">
      <c r="A41" s="13" t="s">
        <v>1208</v>
      </c>
      <c r="B41" s="33" t="s">
        <v>1209</v>
      </c>
      <c r="C41" s="33" t="s">
        <v>1210</v>
      </c>
      <c r="D41" s="14">
        <v>48081</v>
      </c>
      <c r="E41" s="15">
        <v>204.3</v>
      </c>
      <c r="F41" s="16">
        <v>4.5999999999999999E-3</v>
      </c>
      <c r="G41" s="16"/>
    </row>
    <row r="42" spans="1:7" x14ac:dyDescent="0.25">
      <c r="A42" s="13" t="s">
        <v>1562</v>
      </c>
      <c r="B42" s="33" t="s">
        <v>1563</v>
      </c>
      <c r="C42" s="33" t="s">
        <v>1238</v>
      </c>
      <c r="D42" s="14">
        <v>6800</v>
      </c>
      <c r="E42" s="15">
        <v>198.36</v>
      </c>
      <c r="F42" s="16">
        <v>4.4999999999999997E-3</v>
      </c>
      <c r="G42" s="16"/>
    </row>
    <row r="43" spans="1:7" x14ac:dyDescent="0.25">
      <c r="A43" s="13" t="s">
        <v>1877</v>
      </c>
      <c r="B43" s="33" t="s">
        <v>1878</v>
      </c>
      <c r="C43" s="33" t="s">
        <v>1189</v>
      </c>
      <c r="D43" s="14">
        <v>17563</v>
      </c>
      <c r="E43" s="15">
        <v>196.15</v>
      </c>
      <c r="F43" s="16">
        <v>4.4000000000000003E-3</v>
      </c>
      <c r="G43" s="16"/>
    </row>
    <row r="44" spans="1:7" x14ac:dyDescent="0.25">
      <c r="A44" s="13" t="s">
        <v>1245</v>
      </c>
      <c r="B44" s="33" t="s">
        <v>1246</v>
      </c>
      <c r="C44" s="33" t="s">
        <v>1195</v>
      </c>
      <c r="D44" s="14">
        <v>15317</v>
      </c>
      <c r="E44" s="15">
        <v>193.8</v>
      </c>
      <c r="F44" s="16">
        <v>4.4000000000000003E-3</v>
      </c>
      <c r="G44" s="16"/>
    </row>
    <row r="45" spans="1:7" x14ac:dyDescent="0.25">
      <c r="A45" s="13" t="s">
        <v>1784</v>
      </c>
      <c r="B45" s="33" t="s">
        <v>1785</v>
      </c>
      <c r="C45" s="33" t="s">
        <v>1338</v>
      </c>
      <c r="D45" s="14">
        <v>30649</v>
      </c>
      <c r="E45" s="15">
        <v>191.57</v>
      </c>
      <c r="F45" s="16">
        <v>4.3E-3</v>
      </c>
      <c r="G45" s="16"/>
    </row>
    <row r="46" spans="1:7" x14ac:dyDescent="0.25">
      <c r="A46" s="13" t="s">
        <v>1243</v>
      </c>
      <c r="B46" s="33" t="s">
        <v>1244</v>
      </c>
      <c r="C46" s="33" t="s">
        <v>1201</v>
      </c>
      <c r="D46" s="14">
        <v>7640</v>
      </c>
      <c r="E46" s="15">
        <v>180.67</v>
      </c>
      <c r="F46" s="16">
        <v>4.1000000000000003E-3</v>
      </c>
      <c r="G46" s="16"/>
    </row>
    <row r="47" spans="1:7" x14ac:dyDescent="0.25">
      <c r="A47" s="13" t="s">
        <v>1830</v>
      </c>
      <c r="B47" s="33" t="s">
        <v>1831</v>
      </c>
      <c r="C47" s="33" t="s">
        <v>1440</v>
      </c>
      <c r="D47" s="14">
        <v>50000</v>
      </c>
      <c r="E47" s="15">
        <v>173.33</v>
      </c>
      <c r="F47" s="16">
        <v>3.8999999999999998E-3</v>
      </c>
      <c r="G47" s="16"/>
    </row>
    <row r="48" spans="1:7" x14ac:dyDescent="0.25">
      <c r="A48" s="13" t="s">
        <v>1558</v>
      </c>
      <c r="B48" s="33" t="s">
        <v>1559</v>
      </c>
      <c r="C48" s="33" t="s">
        <v>1348</v>
      </c>
      <c r="D48" s="14">
        <v>3039</v>
      </c>
      <c r="E48" s="15">
        <v>165.89</v>
      </c>
      <c r="F48" s="16">
        <v>3.8E-3</v>
      </c>
      <c r="G48" s="16"/>
    </row>
    <row r="49" spans="1:7" x14ac:dyDescent="0.25">
      <c r="A49" s="13" t="s">
        <v>1464</v>
      </c>
      <c r="B49" s="33" t="s">
        <v>1465</v>
      </c>
      <c r="C49" s="33" t="s">
        <v>1348</v>
      </c>
      <c r="D49" s="14">
        <v>10131</v>
      </c>
      <c r="E49" s="15">
        <v>158.72999999999999</v>
      </c>
      <c r="F49" s="16">
        <v>3.5999999999999999E-3</v>
      </c>
      <c r="G49" s="16"/>
    </row>
    <row r="50" spans="1:7" x14ac:dyDescent="0.25">
      <c r="A50" s="13" t="s">
        <v>1220</v>
      </c>
      <c r="B50" s="33" t="s">
        <v>1221</v>
      </c>
      <c r="C50" s="33" t="s">
        <v>1192</v>
      </c>
      <c r="D50" s="14">
        <v>9713</v>
      </c>
      <c r="E50" s="15">
        <v>157.47999999999999</v>
      </c>
      <c r="F50" s="16">
        <v>3.5999999999999999E-3</v>
      </c>
      <c r="G50" s="16"/>
    </row>
    <row r="51" spans="1:7" x14ac:dyDescent="0.25">
      <c r="A51" s="13" t="s">
        <v>1300</v>
      </c>
      <c r="B51" s="33" t="s">
        <v>1301</v>
      </c>
      <c r="C51" s="33" t="s">
        <v>1292</v>
      </c>
      <c r="D51" s="14">
        <v>32161</v>
      </c>
      <c r="E51" s="15">
        <v>156.01</v>
      </c>
      <c r="F51" s="16">
        <v>3.5000000000000001E-3</v>
      </c>
      <c r="G51" s="16"/>
    </row>
    <row r="52" spans="1:7" x14ac:dyDescent="0.25">
      <c r="A52" s="13" t="s">
        <v>1362</v>
      </c>
      <c r="B52" s="33" t="s">
        <v>1363</v>
      </c>
      <c r="C52" s="33" t="s">
        <v>1192</v>
      </c>
      <c r="D52" s="14">
        <v>12732</v>
      </c>
      <c r="E52" s="15">
        <v>153.75</v>
      </c>
      <c r="F52" s="16">
        <v>3.5000000000000001E-3</v>
      </c>
      <c r="G52" s="16"/>
    </row>
    <row r="53" spans="1:7" x14ac:dyDescent="0.25">
      <c r="A53" s="13" t="s">
        <v>1832</v>
      </c>
      <c r="B53" s="33" t="s">
        <v>1833</v>
      </c>
      <c r="C53" s="33" t="s">
        <v>1207</v>
      </c>
      <c r="D53" s="14">
        <v>72852</v>
      </c>
      <c r="E53" s="15">
        <v>152.97999999999999</v>
      </c>
      <c r="F53" s="16">
        <v>3.5000000000000001E-3</v>
      </c>
      <c r="G53" s="16"/>
    </row>
    <row r="54" spans="1:7" x14ac:dyDescent="0.25">
      <c r="A54" s="13" t="s">
        <v>1377</v>
      </c>
      <c r="B54" s="33" t="s">
        <v>1378</v>
      </c>
      <c r="C54" s="33" t="s">
        <v>1292</v>
      </c>
      <c r="D54" s="14">
        <v>80316</v>
      </c>
      <c r="E54" s="15">
        <v>145.51</v>
      </c>
      <c r="F54" s="16">
        <v>3.3E-3</v>
      </c>
      <c r="G54" s="16"/>
    </row>
    <row r="55" spans="1:7" x14ac:dyDescent="0.25">
      <c r="A55" s="13" t="s">
        <v>1425</v>
      </c>
      <c r="B55" s="33" t="s">
        <v>1426</v>
      </c>
      <c r="C55" s="33" t="s">
        <v>1361</v>
      </c>
      <c r="D55" s="14">
        <v>3653</v>
      </c>
      <c r="E55" s="15">
        <v>143.34</v>
      </c>
      <c r="F55" s="16">
        <v>3.2000000000000002E-3</v>
      </c>
      <c r="G55" s="16"/>
    </row>
    <row r="56" spans="1:7" x14ac:dyDescent="0.25">
      <c r="A56" s="13" t="s">
        <v>1826</v>
      </c>
      <c r="B56" s="33" t="s">
        <v>1827</v>
      </c>
      <c r="C56" s="33" t="s">
        <v>1219</v>
      </c>
      <c r="D56" s="14">
        <v>9465</v>
      </c>
      <c r="E56" s="15">
        <v>141.82</v>
      </c>
      <c r="F56" s="16">
        <v>3.2000000000000002E-3</v>
      </c>
      <c r="G56" s="16"/>
    </row>
    <row r="57" spans="1:7" x14ac:dyDescent="0.25">
      <c r="A57" s="13" t="s">
        <v>1484</v>
      </c>
      <c r="B57" s="33" t="s">
        <v>1485</v>
      </c>
      <c r="C57" s="33" t="s">
        <v>1207</v>
      </c>
      <c r="D57" s="14">
        <v>483</v>
      </c>
      <c r="E57" s="15">
        <v>134.61000000000001</v>
      </c>
      <c r="F57" s="16">
        <v>3.0000000000000001E-3</v>
      </c>
      <c r="G57" s="16"/>
    </row>
    <row r="58" spans="1:7" x14ac:dyDescent="0.25">
      <c r="A58" s="13" t="s">
        <v>2057</v>
      </c>
      <c r="B58" s="33" t="s">
        <v>2058</v>
      </c>
      <c r="C58" s="33" t="s">
        <v>1255</v>
      </c>
      <c r="D58" s="14">
        <v>27474</v>
      </c>
      <c r="E58" s="15">
        <v>133</v>
      </c>
      <c r="F58" s="16">
        <v>3.0000000000000001E-3</v>
      </c>
      <c r="G58" s="16"/>
    </row>
    <row r="59" spans="1:7" x14ac:dyDescent="0.25">
      <c r="A59" s="13" t="s">
        <v>1441</v>
      </c>
      <c r="B59" s="33" t="s">
        <v>1442</v>
      </c>
      <c r="C59" s="33" t="s">
        <v>1348</v>
      </c>
      <c r="D59" s="14">
        <v>3130</v>
      </c>
      <c r="E59" s="15">
        <v>132.76</v>
      </c>
      <c r="F59" s="16">
        <v>3.0000000000000001E-3</v>
      </c>
      <c r="G59" s="16"/>
    </row>
    <row r="60" spans="1:7" x14ac:dyDescent="0.25">
      <c r="A60" s="13" t="s">
        <v>1213</v>
      </c>
      <c r="B60" s="33" t="s">
        <v>1214</v>
      </c>
      <c r="C60" s="33" t="s">
        <v>1192</v>
      </c>
      <c r="D60" s="14">
        <v>2068</v>
      </c>
      <c r="E60" s="15">
        <v>132.4</v>
      </c>
      <c r="F60" s="16">
        <v>3.0000000000000001E-3</v>
      </c>
      <c r="G60" s="16"/>
    </row>
    <row r="61" spans="1:7" x14ac:dyDescent="0.25">
      <c r="A61" s="13" t="s">
        <v>1341</v>
      </c>
      <c r="B61" s="33" t="s">
        <v>1342</v>
      </c>
      <c r="C61" s="33" t="s">
        <v>1343</v>
      </c>
      <c r="D61" s="14">
        <v>52173</v>
      </c>
      <c r="E61" s="15">
        <v>128.37</v>
      </c>
      <c r="F61" s="16">
        <v>2.8999999999999998E-3</v>
      </c>
      <c r="G61" s="16"/>
    </row>
    <row r="62" spans="1:7" x14ac:dyDescent="0.25">
      <c r="A62" s="13" t="s">
        <v>1805</v>
      </c>
      <c r="B62" s="33" t="s">
        <v>1806</v>
      </c>
      <c r="C62" s="33" t="s">
        <v>1348</v>
      </c>
      <c r="D62" s="14">
        <v>7844</v>
      </c>
      <c r="E62" s="15">
        <v>128.22999999999999</v>
      </c>
      <c r="F62" s="16">
        <v>2.8999999999999998E-3</v>
      </c>
      <c r="G62" s="16"/>
    </row>
    <row r="63" spans="1:7" x14ac:dyDescent="0.25">
      <c r="A63" s="13" t="s">
        <v>1792</v>
      </c>
      <c r="B63" s="33" t="s">
        <v>1793</v>
      </c>
      <c r="C63" s="33" t="s">
        <v>1195</v>
      </c>
      <c r="D63" s="14">
        <v>23417</v>
      </c>
      <c r="E63" s="15">
        <v>127.74</v>
      </c>
      <c r="F63" s="16">
        <v>2.8999999999999998E-3</v>
      </c>
      <c r="G63" s="16"/>
    </row>
    <row r="64" spans="1:7" x14ac:dyDescent="0.25">
      <c r="A64" s="13" t="s">
        <v>1478</v>
      </c>
      <c r="B64" s="33" t="s">
        <v>1479</v>
      </c>
      <c r="C64" s="33" t="s">
        <v>1192</v>
      </c>
      <c r="D64" s="14">
        <v>451</v>
      </c>
      <c r="E64" s="15">
        <v>124.58</v>
      </c>
      <c r="F64" s="16">
        <v>2.8E-3</v>
      </c>
      <c r="G64" s="16"/>
    </row>
    <row r="65" spans="1:7" x14ac:dyDescent="0.25">
      <c r="A65" s="13" t="s">
        <v>1228</v>
      </c>
      <c r="B65" s="33" t="s">
        <v>1229</v>
      </c>
      <c r="C65" s="33" t="s">
        <v>1230</v>
      </c>
      <c r="D65" s="14">
        <v>4344</v>
      </c>
      <c r="E65" s="15">
        <v>123.51</v>
      </c>
      <c r="F65" s="16">
        <v>2.8E-3</v>
      </c>
      <c r="G65" s="16"/>
    </row>
    <row r="66" spans="1:7" x14ac:dyDescent="0.25">
      <c r="A66" s="13" t="s">
        <v>1323</v>
      </c>
      <c r="B66" s="33" t="s">
        <v>1324</v>
      </c>
      <c r="C66" s="33" t="s">
        <v>1238</v>
      </c>
      <c r="D66" s="14">
        <v>985</v>
      </c>
      <c r="E66" s="15">
        <v>117.92</v>
      </c>
      <c r="F66" s="16">
        <v>2.7000000000000001E-3</v>
      </c>
      <c r="G66" s="16"/>
    </row>
    <row r="67" spans="1:7" x14ac:dyDescent="0.25">
      <c r="A67" s="13" t="s">
        <v>1390</v>
      </c>
      <c r="B67" s="33" t="s">
        <v>1391</v>
      </c>
      <c r="C67" s="33" t="s">
        <v>1392</v>
      </c>
      <c r="D67" s="14">
        <v>2132</v>
      </c>
      <c r="E67" s="15">
        <v>116.83</v>
      </c>
      <c r="F67" s="16">
        <v>2.5999999999999999E-3</v>
      </c>
      <c r="G67" s="16"/>
    </row>
    <row r="68" spans="1:7" x14ac:dyDescent="0.25">
      <c r="A68" s="13" t="s">
        <v>1782</v>
      </c>
      <c r="B68" s="33" t="s">
        <v>1783</v>
      </c>
      <c r="C68" s="33" t="s">
        <v>1307</v>
      </c>
      <c r="D68" s="14">
        <v>8632</v>
      </c>
      <c r="E68" s="15">
        <v>116.39</v>
      </c>
      <c r="F68" s="16">
        <v>2.5999999999999999E-3</v>
      </c>
      <c r="G68" s="16"/>
    </row>
    <row r="69" spans="1:7" x14ac:dyDescent="0.25">
      <c r="A69" s="13" t="s">
        <v>1786</v>
      </c>
      <c r="B69" s="33" t="s">
        <v>1787</v>
      </c>
      <c r="C69" s="33" t="s">
        <v>1392</v>
      </c>
      <c r="D69" s="14">
        <v>57773</v>
      </c>
      <c r="E69" s="15">
        <v>115.87</v>
      </c>
      <c r="F69" s="16">
        <v>2.5999999999999999E-3</v>
      </c>
      <c r="G69" s="16"/>
    </row>
    <row r="70" spans="1:7" x14ac:dyDescent="0.25">
      <c r="A70" s="13" t="s">
        <v>2059</v>
      </c>
      <c r="B70" s="33" t="s">
        <v>2060</v>
      </c>
      <c r="C70" s="33" t="s">
        <v>1238</v>
      </c>
      <c r="D70" s="14">
        <v>6013</v>
      </c>
      <c r="E70" s="15">
        <v>115.56</v>
      </c>
      <c r="F70" s="16">
        <v>2.5999999999999999E-3</v>
      </c>
      <c r="G70" s="16"/>
    </row>
    <row r="71" spans="1:7" x14ac:dyDescent="0.25">
      <c r="A71" s="13" t="s">
        <v>1329</v>
      </c>
      <c r="B71" s="33" t="s">
        <v>1330</v>
      </c>
      <c r="C71" s="33" t="s">
        <v>1201</v>
      </c>
      <c r="D71" s="14">
        <v>2013</v>
      </c>
      <c r="E71" s="15">
        <v>112.32</v>
      </c>
      <c r="F71" s="16">
        <v>2.5000000000000001E-3</v>
      </c>
      <c r="G71" s="16"/>
    </row>
    <row r="72" spans="1:7" x14ac:dyDescent="0.25">
      <c r="A72" s="13" t="s">
        <v>1190</v>
      </c>
      <c r="B72" s="33" t="s">
        <v>1191</v>
      </c>
      <c r="C72" s="33" t="s">
        <v>1192</v>
      </c>
      <c r="D72" s="14">
        <v>7350</v>
      </c>
      <c r="E72" s="15">
        <v>111.78</v>
      </c>
      <c r="F72" s="16">
        <v>2.5000000000000001E-3</v>
      </c>
      <c r="G72" s="16"/>
    </row>
    <row r="73" spans="1:7" x14ac:dyDescent="0.25">
      <c r="A73" s="13" t="s">
        <v>1497</v>
      </c>
      <c r="B73" s="33" t="s">
        <v>1498</v>
      </c>
      <c r="C73" s="33" t="s">
        <v>1292</v>
      </c>
      <c r="D73" s="14">
        <v>7740</v>
      </c>
      <c r="E73" s="15">
        <v>110.18</v>
      </c>
      <c r="F73" s="16">
        <v>2.5000000000000001E-3</v>
      </c>
      <c r="G73" s="16"/>
    </row>
    <row r="74" spans="1:7" x14ac:dyDescent="0.25">
      <c r="A74" s="13" t="s">
        <v>1399</v>
      </c>
      <c r="B74" s="33" t="s">
        <v>1400</v>
      </c>
      <c r="C74" s="33" t="s">
        <v>1249</v>
      </c>
      <c r="D74" s="14">
        <v>18446</v>
      </c>
      <c r="E74" s="15">
        <v>109.76</v>
      </c>
      <c r="F74" s="16">
        <v>2.5000000000000001E-3</v>
      </c>
      <c r="G74" s="16"/>
    </row>
    <row r="75" spans="1:7" x14ac:dyDescent="0.25">
      <c r="A75" s="13" t="s">
        <v>1417</v>
      </c>
      <c r="B75" s="33" t="s">
        <v>1418</v>
      </c>
      <c r="C75" s="33" t="s">
        <v>1255</v>
      </c>
      <c r="D75" s="14">
        <v>6500</v>
      </c>
      <c r="E75" s="15">
        <v>108.57</v>
      </c>
      <c r="F75" s="16">
        <v>2.5000000000000001E-3</v>
      </c>
      <c r="G75" s="16"/>
    </row>
    <row r="76" spans="1:7" x14ac:dyDescent="0.25">
      <c r="A76" s="13" t="s">
        <v>1955</v>
      </c>
      <c r="B76" s="33" t="s">
        <v>1956</v>
      </c>
      <c r="C76" s="33" t="s">
        <v>1338</v>
      </c>
      <c r="D76" s="14">
        <v>5689</v>
      </c>
      <c r="E76" s="15">
        <v>108.26</v>
      </c>
      <c r="F76" s="16">
        <v>2.5000000000000001E-3</v>
      </c>
      <c r="G76" s="16"/>
    </row>
    <row r="77" spans="1:7" x14ac:dyDescent="0.25">
      <c r="A77" s="13" t="s">
        <v>1809</v>
      </c>
      <c r="B77" s="33" t="s">
        <v>1810</v>
      </c>
      <c r="C77" s="33" t="s">
        <v>1192</v>
      </c>
      <c r="D77" s="14">
        <v>4083</v>
      </c>
      <c r="E77" s="15">
        <v>108.24</v>
      </c>
      <c r="F77" s="16">
        <v>2.5000000000000001E-3</v>
      </c>
      <c r="G77" s="16"/>
    </row>
    <row r="78" spans="1:7" x14ac:dyDescent="0.25">
      <c r="A78" s="13" t="s">
        <v>1813</v>
      </c>
      <c r="B78" s="33" t="s">
        <v>1814</v>
      </c>
      <c r="C78" s="33" t="s">
        <v>1292</v>
      </c>
      <c r="D78" s="14">
        <v>2280</v>
      </c>
      <c r="E78" s="15">
        <v>106.98</v>
      </c>
      <c r="F78" s="16">
        <v>2.3999999999999998E-3</v>
      </c>
      <c r="G78" s="16"/>
    </row>
    <row r="79" spans="1:7" x14ac:dyDescent="0.25">
      <c r="A79" s="13" t="s">
        <v>1366</v>
      </c>
      <c r="B79" s="33" t="s">
        <v>1367</v>
      </c>
      <c r="C79" s="33" t="s">
        <v>1292</v>
      </c>
      <c r="D79" s="14">
        <v>5944</v>
      </c>
      <c r="E79" s="15">
        <v>106.75</v>
      </c>
      <c r="F79" s="16">
        <v>2.3999999999999998E-3</v>
      </c>
      <c r="G79" s="16"/>
    </row>
    <row r="80" spans="1:7" x14ac:dyDescent="0.25">
      <c r="A80" s="13" t="s">
        <v>1552</v>
      </c>
      <c r="B80" s="33" t="s">
        <v>1553</v>
      </c>
      <c r="C80" s="33" t="s">
        <v>1381</v>
      </c>
      <c r="D80" s="14">
        <v>3374</v>
      </c>
      <c r="E80" s="15">
        <v>106.58</v>
      </c>
      <c r="F80" s="16">
        <v>2.3999999999999998E-3</v>
      </c>
      <c r="G80" s="16"/>
    </row>
    <row r="81" spans="1:7" x14ac:dyDescent="0.25">
      <c r="A81" s="13" t="s">
        <v>1433</v>
      </c>
      <c r="B81" s="33" t="s">
        <v>1434</v>
      </c>
      <c r="C81" s="33" t="s">
        <v>1292</v>
      </c>
      <c r="D81" s="14">
        <v>6680</v>
      </c>
      <c r="E81" s="15">
        <v>106.09</v>
      </c>
      <c r="F81" s="16">
        <v>2.3999999999999998E-3</v>
      </c>
      <c r="G81" s="16"/>
    </row>
    <row r="82" spans="1:7" x14ac:dyDescent="0.25">
      <c r="A82" s="13" t="s">
        <v>1215</v>
      </c>
      <c r="B82" s="33" t="s">
        <v>1216</v>
      </c>
      <c r="C82" s="33" t="s">
        <v>1204</v>
      </c>
      <c r="D82" s="14">
        <v>4116</v>
      </c>
      <c r="E82" s="15">
        <v>105.03</v>
      </c>
      <c r="F82" s="16">
        <v>2.3999999999999998E-3</v>
      </c>
      <c r="G82" s="16"/>
    </row>
    <row r="83" spans="1:7" x14ac:dyDescent="0.25">
      <c r="A83" s="13" t="s">
        <v>1807</v>
      </c>
      <c r="B83" s="33" t="s">
        <v>1808</v>
      </c>
      <c r="C83" s="33" t="s">
        <v>1233</v>
      </c>
      <c r="D83" s="14">
        <v>1761</v>
      </c>
      <c r="E83" s="15">
        <v>104.88</v>
      </c>
      <c r="F83" s="16">
        <v>2.3999999999999998E-3</v>
      </c>
      <c r="G83" s="16"/>
    </row>
    <row r="84" spans="1:7" x14ac:dyDescent="0.25">
      <c r="A84" s="13" t="s">
        <v>1298</v>
      </c>
      <c r="B84" s="33" t="s">
        <v>1299</v>
      </c>
      <c r="C84" s="33" t="s">
        <v>1233</v>
      </c>
      <c r="D84" s="14">
        <v>1555</v>
      </c>
      <c r="E84" s="15">
        <v>104.8</v>
      </c>
      <c r="F84" s="16">
        <v>2.3999999999999998E-3</v>
      </c>
      <c r="G84" s="16"/>
    </row>
    <row r="85" spans="1:7" x14ac:dyDescent="0.25">
      <c r="A85" s="13" t="s">
        <v>2061</v>
      </c>
      <c r="B85" s="33" t="s">
        <v>2062</v>
      </c>
      <c r="C85" s="33" t="s">
        <v>1230</v>
      </c>
      <c r="D85" s="14">
        <v>622</v>
      </c>
      <c r="E85" s="15">
        <v>103.33</v>
      </c>
      <c r="F85" s="16">
        <v>2.3E-3</v>
      </c>
      <c r="G85" s="16"/>
    </row>
    <row r="86" spans="1:7" x14ac:dyDescent="0.25">
      <c r="A86" s="13" t="s">
        <v>1263</v>
      </c>
      <c r="B86" s="33" t="s">
        <v>1264</v>
      </c>
      <c r="C86" s="33" t="s">
        <v>1192</v>
      </c>
      <c r="D86" s="14">
        <v>3697</v>
      </c>
      <c r="E86" s="15">
        <v>103.19</v>
      </c>
      <c r="F86" s="16">
        <v>2.3E-3</v>
      </c>
      <c r="G86" s="16"/>
    </row>
    <row r="87" spans="1:7" x14ac:dyDescent="0.25">
      <c r="A87" s="13" t="s">
        <v>1548</v>
      </c>
      <c r="B87" s="33" t="s">
        <v>1549</v>
      </c>
      <c r="C87" s="33" t="s">
        <v>1201</v>
      </c>
      <c r="D87" s="14">
        <v>2204</v>
      </c>
      <c r="E87" s="15">
        <v>102.99</v>
      </c>
      <c r="F87" s="16">
        <v>2.3E-3</v>
      </c>
      <c r="G87" s="16"/>
    </row>
    <row r="88" spans="1:7" x14ac:dyDescent="0.25">
      <c r="A88" s="13" t="s">
        <v>2063</v>
      </c>
      <c r="B88" s="33" t="s">
        <v>2064</v>
      </c>
      <c r="C88" s="33" t="s">
        <v>1999</v>
      </c>
      <c r="D88" s="14">
        <v>19930</v>
      </c>
      <c r="E88" s="15">
        <v>102.56</v>
      </c>
      <c r="F88" s="16">
        <v>2.3E-3</v>
      </c>
      <c r="G88" s="16"/>
    </row>
    <row r="89" spans="1:7" x14ac:dyDescent="0.25">
      <c r="A89" s="13" t="s">
        <v>1435</v>
      </c>
      <c r="B89" s="33" t="s">
        <v>1436</v>
      </c>
      <c r="C89" s="33" t="s">
        <v>1437</v>
      </c>
      <c r="D89" s="14">
        <v>8022</v>
      </c>
      <c r="E89" s="15">
        <v>102.4</v>
      </c>
      <c r="F89" s="16">
        <v>2.3E-3</v>
      </c>
      <c r="G89" s="16"/>
    </row>
    <row r="90" spans="1:7" x14ac:dyDescent="0.25">
      <c r="A90" s="13" t="s">
        <v>1509</v>
      </c>
      <c r="B90" s="33" t="s">
        <v>1510</v>
      </c>
      <c r="C90" s="33" t="s">
        <v>1230</v>
      </c>
      <c r="D90" s="14">
        <v>17002</v>
      </c>
      <c r="E90" s="15">
        <v>102.13</v>
      </c>
      <c r="F90" s="16">
        <v>2.3E-3</v>
      </c>
      <c r="G90" s="16"/>
    </row>
    <row r="91" spans="1:7" x14ac:dyDescent="0.25">
      <c r="A91" s="13" t="s">
        <v>1462</v>
      </c>
      <c r="B91" s="33" t="s">
        <v>1463</v>
      </c>
      <c r="C91" s="33" t="s">
        <v>1249</v>
      </c>
      <c r="D91" s="14">
        <v>16500</v>
      </c>
      <c r="E91" s="15">
        <v>99.94</v>
      </c>
      <c r="F91" s="16">
        <v>2.3E-3</v>
      </c>
      <c r="G91" s="16"/>
    </row>
    <row r="92" spans="1:7" x14ac:dyDescent="0.25">
      <c r="A92" s="13" t="s">
        <v>1824</v>
      </c>
      <c r="B92" s="33" t="s">
        <v>1825</v>
      </c>
      <c r="C92" s="33" t="s">
        <v>1307</v>
      </c>
      <c r="D92" s="14">
        <v>37400</v>
      </c>
      <c r="E92" s="15">
        <v>99.11</v>
      </c>
      <c r="F92" s="16">
        <v>2.2000000000000001E-3</v>
      </c>
      <c r="G92" s="16"/>
    </row>
    <row r="93" spans="1:7" x14ac:dyDescent="0.25">
      <c r="A93" s="13" t="s">
        <v>1550</v>
      </c>
      <c r="B93" s="33" t="s">
        <v>1551</v>
      </c>
      <c r="C93" s="33" t="s">
        <v>1492</v>
      </c>
      <c r="D93" s="14">
        <v>2547</v>
      </c>
      <c r="E93" s="15">
        <v>96.75</v>
      </c>
      <c r="F93" s="16">
        <v>2.2000000000000001E-3</v>
      </c>
      <c r="G93" s="16"/>
    </row>
    <row r="94" spans="1:7" x14ac:dyDescent="0.25">
      <c r="A94" s="13" t="s">
        <v>1794</v>
      </c>
      <c r="B94" s="33" t="s">
        <v>1795</v>
      </c>
      <c r="C94" s="33" t="s">
        <v>1333</v>
      </c>
      <c r="D94" s="14">
        <v>27780</v>
      </c>
      <c r="E94" s="15">
        <v>91.23</v>
      </c>
      <c r="F94" s="16">
        <v>2.0999999999999999E-3</v>
      </c>
      <c r="G94" s="16"/>
    </row>
    <row r="95" spans="1:7" x14ac:dyDescent="0.25">
      <c r="A95" s="13" t="s">
        <v>1790</v>
      </c>
      <c r="B95" s="33" t="s">
        <v>1791</v>
      </c>
      <c r="C95" s="33" t="s">
        <v>1292</v>
      </c>
      <c r="D95" s="14">
        <v>6182</v>
      </c>
      <c r="E95" s="15">
        <v>89.86</v>
      </c>
      <c r="F95" s="16">
        <v>2E-3</v>
      </c>
      <c r="G95" s="16"/>
    </row>
    <row r="96" spans="1:7" x14ac:dyDescent="0.25">
      <c r="A96" s="13" t="s">
        <v>1798</v>
      </c>
      <c r="B96" s="33" t="s">
        <v>1799</v>
      </c>
      <c r="C96" s="33" t="s">
        <v>1307</v>
      </c>
      <c r="D96" s="14">
        <v>2500</v>
      </c>
      <c r="E96" s="15">
        <v>89.71</v>
      </c>
      <c r="F96" s="16">
        <v>2E-3</v>
      </c>
      <c r="G96" s="16"/>
    </row>
    <row r="97" spans="1:7" x14ac:dyDescent="0.25">
      <c r="A97" s="13" t="s">
        <v>1296</v>
      </c>
      <c r="B97" s="33" t="s">
        <v>1297</v>
      </c>
      <c r="C97" s="33" t="s">
        <v>1238</v>
      </c>
      <c r="D97" s="14">
        <v>6000</v>
      </c>
      <c r="E97" s="15">
        <v>88.33</v>
      </c>
      <c r="F97" s="16">
        <v>2E-3</v>
      </c>
      <c r="G97" s="16"/>
    </row>
    <row r="98" spans="1:7" x14ac:dyDescent="0.25">
      <c r="A98" s="13" t="s">
        <v>1803</v>
      </c>
      <c r="B98" s="33" t="s">
        <v>1804</v>
      </c>
      <c r="C98" s="33" t="s">
        <v>1307</v>
      </c>
      <c r="D98" s="14">
        <v>4075</v>
      </c>
      <c r="E98" s="15">
        <v>77.12</v>
      </c>
      <c r="F98" s="16">
        <v>1.6999999999999999E-3</v>
      </c>
      <c r="G98" s="16"/>
    </row>
    <row r="99" spans="1:7" x14ac:dyDescent="0.25">
      <c r="A99" s="13" t="s">
        <v>2065</v>
      </c>
      <c r="B99" s="33" t="s">
        <v>2066</v>
      </c>
      <c r="C99" s="33" t="s">
        <v>1252</v>
      </c>
      <c r="D99" s="14">
        <v>12769</v>
      </c>
      <c r="E99" s="15">
        <v>75.47</v>
      </c>
      <c r="F99" s="16">
        <v>1.6999999999999999E-3</v>
      </c>
      <c r="G99" s="16"/>
    </row>
    <row r="100" spans="1:7" x14ac:dyDescent="0.25">
      <c r="A100" s="13" t="s">
        <v>1403</v>
      </c>
      <c r="B100" s="33" t="s">
        <v>1404</v>
      </c>
      <c r="C100" s="33" t="s">
        <v>1295</v>
      </c>
      <c r="D100" s="14">
        <v>41934</v>
      </c>
      <c r="E100" s="15">
        <v>72.97</v>
      </c>
      <c r="F100" s="16">
        <v>1.6999999999999999E-3</v>
      </c>
      <c r="G100" s="16"/>
    </row>
    <row r="101" spans="1:7" x14ac:dyDescent="0.25">
      <c r="A101" s="13" t="s">
        <v>1353</v>
      </c>
      <c r="B101" s="33" t="s">
        <v>1354</v>
      </c>
      <c r="C101" s="33" t="s">
        <v>1192</v>
      </c>
      <c r="D101" s="14">
        <v>17500</v>
      </c>
      <c r="E101" s="15">
        <v>61.44</v>
      </c>
      <c r="F101" s="16">
        <v>1.4E-3</v>
      </c>
      <c r="G101" s="16"/>
    </row>
    <row r="102" spans="1:7" x14ac:dyDescent="0.25">
      <c r="A102" s="13" t="s">
        <v>1259</v>
      </c>
      <c r="B102" s="33" t="s">
        <v>1260</v>
      </c>
      <c r="C102" s="33" t="s">
        <v>1192</v>
      </c>
      <c r="D102" s="14">
        <v>5400</v>
      </c>
      <c r="E102" s="15">
        <v>57.99</v>
      </c>
      <c r="F102" s="16">
        <v>1.2999999999999999E-3</v>
      </c>
      <c r="G102" s="16"/>
    </row>
    <row r="103" spans="1:7" x14ac:dyDescent="0.25">
      <c r="A103" s="13" t="s">
        <v>1821</v>
      </c>
      <c r="B103" s="33" t="s">
        <v>1822</v>
      </c>
      <c r="C103" s="33" t="s">
        <v>1823</v>
      </c>
      <c r="D103" s="14">
        <v>123</v>
      </c>
      <c r="E103" s="15">
        <v>48.09</v>
      </c>
      <c r="F103" s="16">
        <v>1.1000000000000001E-3</v>
      </c>
      <c r="G103" s="16"/>
    </row>
    <row r="104" spans="1:7" x14ac:dyDescent="0.25">
      <c r="A104" s="13" t="s">
        <v>2067</v>
      </c>
      <c r="B104" s="33" t="s">
        <v>2068</v>
      </c>
      <c r="C104" s="33" t="s">
        <v>1307</v>
      </c>
      <c r="D104" s="14">
        <v>12000</v>
      </c>
      <c r="E104" s="15">
        <v>39.97</v>
      </c>
      <c r="F104" s="16">
        <v>8.9999999999999998E-4</v>
      </c>
      <c r="G104" s="16"/>
    </row>
    <row r="105" spans="1:7" x14ac:dyDescent="0.25">
      <c r="A105" s="13" t="s">
        <v>1231</v>
      </c>
      <c r="B105" s="33" t="s">
        <v>1232</v>
      </c>
      <c r="C105" s="33" t="s">
        <v>1233</v>
      </c>
      <c r="D105" s="14">
        <v>600</v>
      </c>
      <c r="E105" s="15">
        <v>23.8</v>
      </c>
      <c r="F105" s="16">
        <v>5.0000000000000001E-4</v>
      </c>
      <c r="G105" s="16"/>
    </row>
    <row r="106" spans="1:7" x14ac:dyDescent="0.25">
      <c r="A106" s="13" t="s">
        <v>1282</v>
      </c>
      <c r="B106" s="33" t="s">
        <v>1283</v>
      </c>
      <c r="C106" s="33" t="s">
        <v>1195</v>
      </c>
      <c r="D106" s="14">
        <v>5850</v>
      </c>
      <c r="E106" s="15">
        <v>16.11</v>
      </c>
      <c r="F106" s="16">
        <v>4.0000000000000002E-4</v>
      </c>
      <c r="G106" s="16"/>
    </row>
    <row r="107" spans="1:7" x14ac:dyDescent="0.25">
      <c r="A107" s="13" t="s">
        <v>1431</v>
      </c>
      <c r="B107" s="33" t="s">
        <v>1432</v>
      </c>
      <c r="C107" s="33" t="s">
        <v>1361</v>
      </c>
      <c r="D107" s="14">
        <v>300</v>
      </c>
      <c r="E107" s="15">
        <v>11.98</v>
      </c>
      <c r="F107" s="16">
        <v>2.9999999999999997E-4</v>
      </c>
      <c r="G107" s="16"/>
    </row>
    <row r="108" spans="1:7" x14ac:dyDescent="0.25">
      <c r="A108" s="17" t="s">
        <v>124</v>
      </c>
      <c r="B108" s="34"/>
      <c r="C108" s="34"/>
      <c r="D108" s="20"/>
      <c r="E108" s="37">
        <v>28917.1</v>
      </c>
      <c r="F108" s="38">
        <v>0.65429999999999999</v>
      </c>
      <c r="G108" s="23"/>
    </row>
    <row r="109" spans="1:7" x14ac:dyDescent="0.25">
      <c r="A109" s="17" t="s">
        <v>1265</v>
      </c>
      <c r="B109" s="33"/>
      <c r="C109" s="33"/>
      <c r="D109" s="14"/>
      <c r="E109" s="15"/>
      <c r="F109" s="16"/>
      <c r="G109" s="16"/>
    </row>
    <row r="110" spans="1:7" x14ac:dyDescent="0.25">
      <c r="A110" s="17" t="s">
        <v>124</v>
      </c>
      <c r="B110" s="33"/>
      <c r="C110" s="33"/>
      <c r="D110" s="14"/>
      <c r="E110" s="39" t="s">
        <v>121</v>
      </c>
      <c r="F110" s="40" t="s">
        <v>121</v>
      </c>
      <c r="G110" s="16"/>
    </row>
    <row r="111" spans="1:7" x14ac:dyDescent="0.25">
      <c r="A111" s="24" t="s">
        <v>131</v>
      </c>
      <c r="B111" s="35"/>
      <c r="C111" s="35"/>
      <c r="D111" s="25"/>
      <c r="E111" s="30">
        <v>28917.1</v>
      </c>
      <c r="F111" s="31">
        <v>0.65429999999999999</v>
      </c>
      <c r="G111" s="23"/>
    </row>
    <row r="112" spans="1:7" x14ac:dyDescent="0.25">
      <c r="A112" s="13"/>
      <c r="B112" s="33"/>
      <c r="C112" s="33"/>
      <c r="D112" s="14"/>
      <c r="E112" s="15"/>
      <c r="F112" s="16"/>
      <c r="G112" s="16"/>
    </row>
    <row r="113" spans="1:7" x14ac:dyDescent="0.25">
      <c r="A113" s="17" t="s">
        <v>1566</v>
      </c>
      <c r="B113" s="33"/>
      <c r="C113" s="33"/>
      <c r="D113" s="14"/>
      <c r="E113" s="15"/>
      <c r="F113" s="16"/>
      <c r="G113" s="16"/>
    </row>
    <row r="114" spans="1:7" x14ac:dyDescent="0.25">
      <c r="A114" s="17" t="s">
        <v>1567</v>
      </c>
      <c r="B114" s="33"/>
      <c r="C114" s="33"/>
      <c r="D114" s="14"/>
      <c r="E114" s="15"/>
      <c r="F114" s="16"/>
      <c r="G114" s="16"/>
    </row>
    <row r="115" spans="1:7" x14ac:dyDescent="0.25">
      <c r="A115" s="13" t="s">
        <v>1837</v>
      </c>
      <c r="B115" s="33"/>
      <c r="C115" s="33" t="s">
        <v>1823</v>
      </c>
      <c r="D115" s="14">
        <v>180</v>
      </c>
      <c r="E115" s="15">
        <v>70.06</v>
      </c>
      <c r="F115" s="16">
        <v>1.585E-3</v>
      </c>
      <c r="G115" s="16"/>
    </row>
    <row r="116" spans="1:7" x14ac:dyDescent="0.25">
      <c r="A116" s="13" t="s">
        <v>1645</v>
      </c>
      <c r="B116" s="33"/>
      <c r="C116" s="33" t="s">
        <v>1361</v>
      </c>
      <c r="D116" s="41">
        <v>-300</v>
      </c>
      <c r="E116" s="26">
        <v>-12.06</v>
      </c>
      <c r="F116" s="27">
        <v>-2.7300000000000002E-4</v>
      </c>
      <c r="G116" s="16"/>
    </row>
    <row r="117" spans="1:7" x14ac:dyDescent="0.25">
      <c r="A117" s="13" t="s">
        <v>1731</v>
      </c>
      <c r="B117" s="33"/>
      <c r="C117" s="33" t="s">
        <v>1195</v>
      </c>
      <c r="D117" s="41">
        <v>-5850</v>
      </c>
      <c r="E117" s="26">
        <v>-16.22</v>
      </c>
      <c r="F117" s="27">
        <v>-3.6699999999999998E-4</v>
      </c>
      <c r="G117" s="16"/>
    </row>
    <row r="118" spans="1:7" x14ac:dyDescent="0.25">
      <c r="A118" s="13" t="s">
        <v>1588</v>
      </c>
      <c r="B118" s="33"/>
      <c r="C118" s="33" t="s">
        <v>1233</v>
      </c>
      <c r="D118" s="41">
        <v>-600</v>
      </c>
      <c r="E118" s="26">
        <v>-23.76</v>
      </c>
      <c r="F118" s="27">
        <v>-5.3700000000000004E-4</v>
      </c>
      <c r="G118" s="16"/>
    </row>
    <row r="119" spans="1:7" x14ac:dyDescent="0.25">
      <c r="A119" s="13" t="s">
        <v>1704</v>
      </c>
      <c r="B119" s="33"/>
      <c r="C119" s="33" t="s">
        <v>1201</v>
      </c>
      <c r="D119" s="41">
        <v>-1050</v>
      </c>
      <c r="E119" s="26">
        <v>-24.93</v>
      </c>
      <c r="F119" s="27">
        <v>-5.6400000000000005E-4</v>
      </c>
      <c r="G119" s="16"/>
    </row>
    <row r="120" spans="1:7" x14ac:dyDescent="0.25">
      <c r="A120" s="13" t="s">
        <v>1688</v>
      </c>
      <c r="B120" s="33"/>
      <c r="C120" s="33" t="s">
        <v>1192</v>
      </c>
      <c r="D120" s="41">
        <v>-5400</v>
      </c>
      <c r="E120" s="26">
        <v>-58.42</v>
      </c>
      <c r="F120" s="27">
        <v>-1.322E-3</v>
      </c>
      <c r="G120" s="16"/>
    </row>
    <row r="121" spans="1:7" x14ac:dyDescent="0.25">
      <c r="A121" s="13" t="s">
        <v>1689</v>
      </c>
      <c r="B121" s="33"/>
      <c r="C121" s="33" t="s">
        <v>1192</v>
      </c>
      <c r="D121" s="41">
        <v>-17500</v>
      </c>
      <c r="E121" s="26">
        <v>-61.77</v>
      </c>
      <c r="F121" s="27">
        <v>-1.3979999999999999E-3</v>
      </c>
      <c r="G121" s="16"/>
    </row>
    <row r="122" spans="1:7" x14ac:dyDescent="0.25">
      <c r="A122" s="13" t="s">
        <v>1674</v>
      </c>
      <c r="B122" s="33"/>
      <c r="C122" s="33" t="s">
        <v>1348</v>
      </c>
      <c r="D122" s="41">
        <v>-2100</v>
      </c>
      <c r="E122" s="26">
        <v>-82.36</v>
      </c>
      <c r="F122" s="27">
        <v>-1.864E-3</v>
      </c>
      <c r="G122" s="16"/>
    </row>
    <row r="123" spans="1:7" x14ac:dyDescent="0.25">
      <c r="A123" s="13" t="s">
        <v>1726</v>
      </c>
      <c r="B123" s="33"/>
      <c r="C123" s="33" t="s">
        <v>1238</v>
      </c>
      <c r="D123" s="41">
        <v>-6000</v>
      </c>
      <c r="E123" s="26">
        <v>-88.96</v>
      </c>
      <c r="F123" s="27">
        <v>-2.013E-3</v>
      </c>
      <c r="G123" s="16"/>
    </row>
    <row r="124" spans="1:7" x14ac:dyDescent="0.25">
      <c r="A124" s="13" t="s">
        <v>1710</v>
      </c>
      <c r="B124" s="33"/>
      <c r="C124" s="33" t="s">
        <v>1292</v>
      </c>
      <c r="D124" s="41">
        <v>-1250</v>
      </c>
      <c r="E124" s="26">
        <v>-89.55</v>
      </c>
      <c r="F124" s="27">
        <v>-2.026E-3</v>
      </c>
      <c r="G124" s="16"/>
    </row>
    <row r="125" spans="1:7" x14ac:dyDescent="0.25">
      <c r="A125" s="13" t="s">
        <v>1630</v>
      </c>
      <c r="B125" s="33"/>
      <c r="C125" s="33" t="s">
        <v>1249</v>
      </c>
      <c r="D125" s="41">
        <v>-16500</v>
      </c>
      <c r="E125" s="26">
        <v>-100.66</v>
      </c>
      <c r="F125" s="27">
        <v>-2.2780000000000001E-3</v>
      </c>
      <c r="G125" s="16"/>
    </row>
    <row r="126" spans="1:7" x14ac:dyDescent="0.25">
      <c r="A126" s="13" t="s">
        <v>1712</v>
      </c>
      <c r="B126" s="33"/>
      <c r="C126" s="33" t="s">
        <v>1189</v>
      </c>
      <c r="D126" s="41">
        <v>-7125</v>
      </c>
      <c r="E126" s="26">
        <v>-103.48</v>
      </c>
      <c r="F126" s="27">
        <v>-2.3419999999999999E-3</v>
      </c>
      <c r="G126" s="16"/>
    </row>
    <row r="127" spans="1:7" x14ac:dyDescent="0.25">
      <c r="A127" s="13" t="s">
        <v>1650</v>
      </c>
      <c r="B127" s="33"/>
      <c r="C127" s="33" t="s">
        <v>1255</v>
      </c>
      <c r="D127" s="41">
        <v>-6500</v>
      </c>
      <c r="E127" s="26">
        <v>-108.68</v>
      </c>
      <c r="F127" s="27">
        <v>-2.4599999999999999E-3</v>
      </c>
      <c r="G127" s="16"/>
    </row>
    <row r="128" spans="1:7" x14ac:dyDescent="0.25">
      <c r="A128" s="13" t="s">
        <v>1722</v>
      </c>
      <c r="B128" s="33"/>
      <c r="C128" s="33" t="s">
        <v>1192</v>
      </c>
      <c r="D128" s="41">
        <v>-7350</v>
      </c>
      <c r="E128" s="26">
        <v>-112.19</v>
      </c>
      <c r="F128" s="27">
        <v>-2.539E-3</v>
      </c>
      <c r="G128" s="16"/>
    </row>
    <row r="129" spans="1:7" x14ac:dyDescent="0.25">
      <c r="A129" s="13" t="s">
        <v>2069</v>
      </c>
      <c r="B129" s="33"/>
      <c r="C129" s="33" t="s">
        <v>1338</v>
      </c>
      <c r="D129" s="41">
        <v>-20000</v>
      </c>
      <c r="E129" s="26">
        <v>-125.14</v>
      </c>
      <c r="F129" s="27">
        <v>-2.8319999999999999E-3</v>
      </c>
      <c r="G129" s="16"/>
    </row>
    <row r="130" spans="1:7" x14ac:dyDescent="0.25">
      <c r="A130" s="13" t="s">
        <v>1676</v>
      </c>
      <c r="B130" s="33"/>
      <c r="C130" s="33" t="s">
        <v>1292</v>
      </c>
      <c r="D130" s="41">
        <v>-80316</v>
      </c>
      <c r="E130" s="26">
        <v>-146.34</v>
      </c>
      <c r="F130" s="27">
        <v>-3.3119999999999998E-3</v>
      </c>
      <c r="G130" s="16"/>
    </row>
    <row r="131" spans="1:7" x14ac:dyDescent="0.25">
      <c r="A131" s="13" t="s">
        <v>1715</v>
      </c>
      <c r="B131" s="33"/>
      <c r="C131" s="33" t="s">
        <v>1227</v>
      </c>
      <c r="D131" s="41">
        <v>-5250</v>
      </c>
      <c r="E131" s="26">
        <v>-187.59</v>
      </c>
      <c r="F131" s="27">
        <v>-4.2459999999999998E-3</v>
      </c>
      <c r="G131" s="16"/>
    </row>
    <row r="132" spans="1:7" x14ac:dyDescent="0.25">
      <c r="A132" s="13" t="s">
        <v>1679</v>
      </c>
      <c r="B132" s="33"/>
      <c r="C132" s="33" t="s">
        <v>1210</v>
      </c>
      <c r="D132" s="41">
        <v>-7800</v>
      </c>
      <c r="E132" s="26">
        <v>-193.93</v>
      </c>
      <c r="F132" s="27">
        <v>-4.3889999999999997E-3</v>
      </c>
      <c r="G132" s="16"/>
    </row>
    <row r="133" spans="1:7" x14ac:dyDescent="0.25">
      <c r="A133" s="13" t="s">
        <v>1574</v>
      </c>
      <c r="B133" s="33"/>
      <c r="C133" s="33" t="s">
        <v>1238</v>
      </c>
      <c r="D133" s="41">
        <v>-6800</v>
      </c>
      <c r="E133" s="26">
        <v>-198.95</v>
      </c>
      <c r="F133" s="27">
        <v>-4.5030000000000001E-3</v>
      </c>
      <c r="G133" s="16"/>
    </row>
    <row r="134" spans="1:7" x14ac:dyDescent="0.25">
      <c r="A134" s="13" t="s">
        <v>1613</v>
      </c>
      <c r="B134" s="33"/>
      <c r="C134" s="33" t="s">
        <v>1192</v>
      </c>
      <c r="D134" s="41">
        <v>-17400</v>
      </c>
      <c r="E134" s="26">
        <v>-215.08</v>
      </c>
      <c r="F134" s="27">
        <v>-4.8679999999999999E-3</v>
      </c>
      <c r="G134" s="16"/>
    </row>
    <row r="135" spans="1:7" x14ac:dyDescent="0.25">
      <c r="A135" s="13" t="s">
        <v>1721</v>
      </c>
      <c r="B135" s="33"/>
      <c r="C135" s="33" t="s">
        <v>1258</v>
      </c>
      <c r="D135" s="41">
        <v>-84700</v>
      </c>
      <c r="E135" s="26">
        <v>-233.98</v>
      </c>
      <c r="F135" s="27">
        <v>-5.2960000000000004E-3</v>
      </c>
      <c r="G135" s="16"/>
    </row>
    <row r="136" spans="1:7" x14ac:dyDescent="0.25">
      <c r="A136" s="13" t="s">
        <v>1724</v>
      </c>
      <c r="B136" s="33"/>
      <c r="C136" s="33" t="s">
        <v>1292</v>
      </c>
      <c r="D136" s="41">
        <v>-46000</v>
      </c>
      <c r="E136" s="26">
        <v>-242.74</v>
      </c>
      <c r="F136" s="27">
        <v>-5.4939999999999998E-3</v>
      </c>
      <c r="G136" s="16"/>
    </row>
    <row r="137" spans="1:7" x14ac:dyDescent="0.25">
      <c r="A137" s="13" t="s">
        <v>1652</v>
      </c>
      <c r="B137" s="33"/>
      <c r="C137" s="33" t="s">
        <v>1207</v>
      </c>
      <c r="D137" s="41">
        <v>-9600</v>
      </c>
      <c r="E137" s="26">
        <v>-253.1</v>
      </c>
      <c r="F137" s="27">
        <v>-5.7289999999999997E-3</v>
      </c>
      <c r="G137" s="16"/>
    </row>
    <row r="138" spans="1:7" x14ac:dyDescent="0.25">
      <c r="A138" s="13" t="s">
        <v>1717</v>
      </c>
      <c r="B138" s="33"/>
      <c r="C138" s="33" t="s">
        <v>1195</v>
      </c>
      <c r="D138" s="41">
        <v>-38250</v>
      </c>
      <c r="E138" s="26">
        <v>-326.98</v>
      </c>
      <c r="F138" s="27">
        <v>-7.4009999999999996E-3</v>
      </c>
      <c r="G138" s="16"/>
    </row>
    <row r="139" spans="1:7" x14ac:dyDescent="0.25">
      <c r="A139" s="13" t="s">
        <v>1733</v>
      </c>
      <c r="B139" s="33"/>
      <c r="C139" s="33" t="s">
        <v>1278</v>
      </c>
      <c r="D139" s="41">
        <v>-10500</v>
      </c>
      <c r="E139" s="26">
        <v>-335.85</v>
      </c>
      <c r="F139" s="27">
        <v>-7.6020000000000003E-3</v>
      </c>
      <c r="G139" s="16"/>
    </row>
    <row r="140" spans="1:7" x14ac:dyDescent="0.25">
      <c r="A140" s="13" t="s">
        <v>1684</v>
      </c>
      <c r="B140" s="33"/>
      <c r="C140" s="33" t="s">
        <v>1361</v>
      </c>
      <c r="D140" s="41">
        <v>-213750</v>
      </c>
      <c r="E140" s="26">
        <v>-387.85</v>
      </c>
      <c r="F140" s="27">
        <v>-8.7790000000000003E-3</v>
      </c>
      <c r="G140" s="16"/>
    </row>
    <row r="141" spans="1:7" x14ac:dyDescent="0.25">
      <c r="A141" s="13" t="s">
        <v>1686</v>
      </c>
      <c r="B141" s="33"/>
      <c r="C141" s="33" t="s">
        <v>1195</v>
      </c>
      <c r="D141" s="41">
        <v>-152500</v>
      </c>
      <c r="E141" s="26">
        <v>-401.84</v>
      </c>
      <c r="F141" s="27">
        <v>-9.0950000000000007E-3</v>
      </c>
      <c r="G141" s="16"/>
    </row>
    <row r="142" spans="1:7" x14ac:dyDescent="0.25">
      <c r="A142" s="13" t="s">
        <v>1659</v>
      </c>
      <c r="B142" s="33"/>
      <c r="C142" s="33" t="s">
        <v>1238</v>
      </c>
      <c r="D142" s="41">
        <v>-81840</v>
      </c>
      <c r="E142" s="26">
        <v>-415.46</v>
      </c>
      <c r="F142" s="27">
        <v>-9.4039999999999992E-3</v>
      </c>
      <c r="G142" s="16"/>
    </row>
    <row r="143" spans="1:7" x14ac:dyDescent="0.25">
      <c r="A143" s="13" t="s">
        <v>1730</v>
      </c>
      <c r="B143" s="33"/>
      <c r="C143" s="33" t="s">
        <v>1198</v>
      </c>
      <c r="D143" s="41">
        <v>-13750</v>
      </c>
      <c r="E143" s="26">
        <v>-433.32</v>
      </c>
      <c r="F143" s="27">
        <v>-9.8080000000000007E-3</v>
      </c>
      <c r="G143" s="16"/>
    </row>
    <row r="144" spans="1:7" x14ac:dyDescent="0.25">
      <c r="A144" s="13" t="s">
        <v>1732</v>
      </c>
      <c r="B144" s="33"/>
      <c r="C144" s="33" t="s">
        <v>1281</v>
      </c>
      <c r="D144" s="41">
        <v>-9000</v>
      </c>
      <c r="E144" s="26">
        <v>-477.01</v>
      </c>
      <c r="F144" s="27">
        <v>-1.0796999999999999E-2</v>
      </c>
      <c r="G144" s="16"/>
    </row>
    <row r="145" spans="1:7" x14ac:dyDescent="0.25">
      <c r="A145" s="13" t="s">
        <v>1706</v>
      </c>
      <c r="B145" s="33"/>
      <c r="C145" s="33" t="s">
        <v>1219</v>
      </c>
      <c r="D145" s="41">
        <v>-132000</v>
      </c>
      <c r="E145" s="26">
        <v>-502.92</v>
      </c>
      <c r="F145" s="27">
        <v>-1.1384E-2</v>
      </c>
      <c r="G145" s="16"/>
    </row>
    <row r="146" spans="1:7" x14ac:dyDescent="0.25">
      <c r="A146" s="13" t="s">
        <v>1728</v>
      </c>
      <c r="B146" s="33"/>
      <c r="C146" s="33" t="s">
        <v>1289</v>
      </c>
      <c r="D146" s="41">
        <v>-110400</v>
      </c>
      <c r="E146" s="26">
        <v>-504.8</v>
      </c>
      <c r="F146" s="27">
        <v>-1.1426E-2</v>
      </c>
      <c r="G146" s="16"/>
    </row>
    <row r="147" spans="1:7" x14ac:dyDescent="0.25">
      <c r="A147" s="13" t="s">
        <v>1678</v>
      </c>
      <c r="B147" s="33"/>
      <c r="C147" s="33" t="s">
        <v>1195</v>
      </c>
      <c r="D147" s="41">
        <v>-37500</v>
      </c>
      <c r="E147" s="26">
        <v>-551.74</v>
      </c>
      <c r="F147" s="27">
        <v>-1.2489E-2</v>
      </c>
      <c r="G147" s="16"/>
    </row>
    <row r="148" spans="1:7" x14ac:dyDescent="0.25">
      <c r="A148" s="13" t="s">
        <v>1735</v>
      </c>
      <c r="B148" s="33"/>
      <c r="C148" s="33" t="s">
        <v>1189</v>
      </c>
      <c r="D148" s="41">
        <v>-3520000</v>
      </c>
      <c r="E148" s="26">
        <v>-633.6</v>
      </c>
      <c r="F148" s="27">
        <v>-1.4342000000000001E-2</v>
      </c>
      <c r="G148" s="16"/>
    </row>
    <row r="149" spans="1:7" x14ac:dyDescent="0.25">
      <c r="A149" s="13" t="s">
        <v>1677</v>
      </c>
      <c r="B149" s="33"/>
      <c r="C149" s="33" t="s">
        <v>1292</v>
      </c>
      <c r="D149" s="41">
        <v>-438000</v>
      </c>
      <c r="E149" s="26">
        <v>-915.2</v>
      </c>
      <c r="F149" s="27">
        <v>-2.0715999999999998E-2</v>
      </c>
      <c r="G149" s="16"/>
    </row>
    <row r="150" spans="1:7" x14ac:dyDescent="0.25">
      <c r="A150" s="13" t="s">
        <v>1693</v>
      </c>
      <c r="B150" s="33"/>
      <c r="C150" s="33" t="s">
        <v>1195</v>
      </c>
      <c r="D150" s="41">
        <v>-530000</v>
      </c>
      <c r="E150" s="26">
        <v>-945.52</v>
      </c>
      <c r="F150" s="27">
        <v>-2.1402000000000001E-2</v>
      </c>
      <c r="G150" s="16"/>
    </row>
    <row r="151" spans="1:7" x14ac:dyDescent="0.25">
      <c r="A151" s="13" t="s">
        <v>1703</v>
      </c>
      <c r="B151" s="33"/>
      <c r="C151" s="33" t="s">
        <v>1195</v>
      </c>
      <c r="D151" s="41">
        <v>-57600</v>
      </c>
      <c r="E151" s="26">
        <v>-1045.3800000000001</v>
      </c>
      <c r="F151" s="27">
        <v>-2.3663E-2</v>
      </c>
      <c r="G151" s="16"/>
    </row>
    <row r="152" spans="1:7" x14ac:dyDescent="0.25">
      <c r="A152" s="13" t="s">
        <v>1729</v>
      </c>
      <c r="B152" s="33"/>
      <c r="C152" s="33" t="s">
        <v>1286</v>
      </c>
      <c r="D152" s="41">
        <v>-249900</v>
      </c>
      <c r="E152" s="26">
        <v>-1190.02</v>
      </c>
      <c r="F152" s="27">
        <v>-2.6936999999999999E-2</v>
      </c>
      <c r="G152" s="16"/>
    </row>
    <row r="153" spans="1:7" x14ac:dyDescent="0.25">
      <c r="A153" s="13" t="s">
        <v>1696</v>
      </c>
      <c r="B153" s="33"/>
      <c r="C153" s="33" t="s">
        <v>1224</v>
      </c>
      <c r="D153" s="41">
        <v>-399000</v>
      </c>
      <c r="E153" s="26">
        <v>-1207.3699999999999</v>
      </c>
      <c r="F153" s="27">
        <v>-2.7328999999999999E-2</v>
      </c>
      <c r="G153" s="16"/>
    </row>
    <row r="154" spans="1:7" x14ac:dyDescent="0.25">
      <c r="A154" s="13" t="s">
        <v>1736</v>
      </c>
      <c r="B154" s="33"/>
      <c r="C154" s="33" t="s">
        <v>1195</v>
      </c>
      <c r="D154" s="41">
        <v>-75900</v>
      </c>
      <c r="E154" s="26">
        <v>-1286.2</v>
      </c>
      <c r="F154" s="27">
        <v>-2.9114000000000001E-2</v>
      </c>
      <c r="G154" s="16"/>
    </row>
    <row r="155" spans="1:7" x14ac:dyDescent="0.25">
      <c r="A155" s="13" t="s">
        <v>1623</v>
      </c>
      <c r="B155" s="33"/>
      <c r="C155" s="33" t="s">
        <v>1207</v>
      </c>
      <c r="D155" s="41">
        <v>-234900</v>
      </c>
      <c r="E155" s="26">
        <v>-1580.88</v>
      </c>
      <c r="F155" s="27">
        <v>-3.5784000000000003E-2</v>
      </c>
      <c r="G155" s="16"/>
    </row>
    <row r="156" spans="1:7" x14ac:dyDescent="0.25">
      <c r="A156" s="13" t="s">
        <v>1601</v>
      </c>
      <c r="B156" s="33"/>
      <c r="C156" s="33" t="s">
        <v>1333</v>
      </c>
      <c r="D156" s="41">
        <v>-136000</v>
      </c>
      <c r="E156" s="26">
        <v>-2023.95</v>
      </c>
      <c r="F156" s="27">
        <v>-4.5813E-2</v>
      </c>
      <c r="G156" s="16"/>
    </row>
    <row r="157" spans="1:7" x14ac:dyDescent="0.25">
      <c r="A157" s="17" t="s">
        <v>124</v>
      </c>
      <c r="B157" s="34"/>
      <c r="C157" s="34"/>
      <c r="D157" s="20"/>
      <c r="E157" s="42">
        <v>-17775.72</v>
      </c>
      <c r="F157" s="43">
        <v>-0.40235199999999999</v>
      </c>
      <c r="G157" s="23"/>
    </row>
    <row r="158" spans="1:7" x14ac:dyDescent="0.25">
      <c r="A158" s="13"/>
      <c r="B158" s="33"/>
      <c r="C158" s="33"/>
      <c r="D158" s="14"/>
      <c r="E158" s="15"/>
      <c r="F158" s="16"/>
      <c r="G158" s="16"/>
    </row>
    <row r="159" spans="1:7" x14ac:dyDescent="0.25">
      <c r="A159" s="13"/>
      <c r="B159" s="33"/>
      <c r="C159" s="33"/>
      <c r="D159" s="14"/>
      <c r="E159" s="15"/>
      <c r="F159" s="16"/>
      <c r="G159" s="16"/>
    </row>
    <row r="160" spans="1:7" x14ac:dyDescent="0.25">
      <c r="A160" s="13"/>
      <c r="B160" s="33"/>
      <c r="C160" s="33"/>
      <c r="D160" s="14"/>
      <c r="E160" s="15"/>
      <c r="F160" s="16"/>
      <c r="G160" s="16"/>
    </row>
    <row r="161" spans="1:7" x14ac:dyDescent="0.25">
      <c r="A161" s="24" t="s">
        <v>131</v>
      </c>
      <c r="B161" s="35"/>
      <c r="C161" s="35"/>
      <c r="D161" s="25"/>
      <c r="E161" s="44">
        <v>-17775.72</v>
      </c>
      <c r="F161" s="45">
        <v>-0.40235199999999999</v>
      </c>
      <c r="G161" s="23"/>
    </row>
    <row r="162" spans="1:7" x14ac:dyDescent="0.25">
      <c r="A162" s="13"/>
      <c r="B162" s="33"/>
      <c r="C162" s="33"/>
      <c r="D162" s="14"/>
      <c r="E162" s="15"/>
      <c r="F162" s="16"/>
      <c r="G162" s="16"/>
    </row>
    <row r="163" spans="1:7" x14ac:dyDescent="0.25">
      <c r="A163" s="17" t="s">
        <v>122</v>
      </c>
      <c r="B163" s="33"/>
      <c r="C163" s="33"/>
      <c r="D163" s="14"/>
      <c r="E163" s="15"/>
      <c r="F163" s="16"/>
      <c r="G163" s="16"/>
    </row>
    <row r="164" spans="1:7" x14ac:dyDescent="0.25">
      <c r="A164" s="17" t="s">
        <v>228</v>
      </c>
      <c r="B164" s="33"/>
      <c r="C164" s="33"/>
      <c r="D164" s="14"/>
      <c r="E164" s="15"/>
      <c r="F164" s="16"/>
      <c r="G164" s="16"/>
    </row>
    <row r="165" spans="1:7" x14ac:dyDescent="0.25">
      <c r="A165" s="13" t="s">
        <v>776</v>
      </c>
      <c r="B165" s="33" t="s">
        <v>777</v>
      </c>
      <c r="C165" s="33" t="s">
        <v>234</v>
      </c>
      <c r="D165" s="14">
        <v>500000</v>
      </c>
      <c r="E165" s="15">
        <v>498.16</v>
      </c>
      <c r="F165" s="16">
        <v>1.1299999999999999E-2</v>
      </c>
      <c r="G165" s="16">
        <v>7.7199000000000004E-2</v>
      </c>
    </row>
    <row r="166" spans="1:7" x14ac:dyDescent="0.25">
      <c r="A166" s="17" t="s">
        <v>124</v>
      </c>
      <c r="B166" s="34"/>
      <c r="C166" s="34"/>
      <c r="D166" s="20"/>
      <c r="E166" s="37">
        <v>498.16</v>
      </c>
      <c r="F166" s="38">
        <v>1.1299999999999999E-2</v>
      </c>
      <c r="G166" s="23"/>
    </row>
    <row r="167" spans="1:7" x14ac:dyDescent="0.25">
      <c r="A167" s="13"/>
      <c r="B167" s="33"/>
      <c r="C167" s="33"/>
      <c r="D167" s="14"/>
      <c r="E167" s="15"/>
      <c r="F167" s="16"/>
      <c r="G167" s="16"/>
    </row>
    <row r="168" spans="1:7" x14ac:dyDescent="0.25">
      <c r="A168" s="17" t="s">
        <v>464</v>
      </c>
      <c r="B168" s="33"/>
      <c r="C168" s="33"/>
      <c r="D168" s="14"/>
      <c r="E168" s="15"/>
      <c r="F168" s="16"/>
      <c r="G168" s="16"/>
    </row>
    <row r="169" spans="1:7" x14ac:dyDescent="0.25">
      <c r="A169" s="13" t="s">
        <v>896</v>
      </c>
      <c r="B169" s="33" t="s">
        <v>897</v>
      </c>
      <c r="C169" s="33" t="s">
        <v>128</v>
      </c>
      <c r="D169" s="14">
        <v>2650000</v>
      </c>
      <c r="E169" s="15">
        <v>2672.48</v>
      </c>
      <c r="F169" s="16">
        <v>6.0499999999999998E-2</v>
      </c>
      <c r="G169" s="16">
        <v>7.1748774008999996E-2</v>
      </c>
    </row>
    <row r="170" spans="1:7" x14ac:dyDescent="0.25">
      <c r="A170" s="13" t="s">
        <v>716</v>
      </c>
      <c r="B170" s="33" t="s">
        <v>717</v>
      </c>
      <c r="C170" s="33" t="s">
        <v>128</v>
      </c>
      <c r="D170" s="14">
        <v>2500000</v>
      </c>
      <c r="E170" s="15">
        <v>2504</v>
      </c>
      <c r="F170" s="16">
        <v>5.67E-2</v>
      </c>
      <c r="G170" s="16">
        <v>7.1291241024000002E-2</v>
      </c>
    </row>
    <row r="171" spans="1:7" x14ac:dyDescent="0.25">
      <c r="A171" s="13" t="s">
        <v>465</v>
      </c>
      <c r="B171" s="33" t="s">
        <v>466</v>
      </c>
      <c r="C171" s="33" t="s">
        <v>128</v>
      </c>
      <c r="D171" s="14">
        <v>1000000</v>
      </c>
      <c r="E171" s="15">
        <v>1002.98</v>
      </c>
      <c r="F171" s="16">
        <v>2.2700000000000001E-2</v>
      </c>
      <c r="G171" s="16">
        <v>7.1452712099999996E-2</v>
      </c>
    </row>
    <row r="172" spans="1:7" x14ac:dyDescent="0.25">
      <c r="A172" s="17" t="s">
        <v>124</v>
      </c>
      <c r="B172" s="34"/>
      <c r="C172" s="34"/>
      <c r="D172" s="20"/>
      <c r="E172" s="37">
        <v>6179.46</v>
      </c>
      <c r="F172" s="38">
        <v>0.1399</v>
      </c>
      <c r="G172" s="23"/>
    </row>
    <row r="173" spans="1:7" x14ac:dyDescent="0.25">
      <c r="A173" s="13"/>
      <c r="B173" s="33"/>
      <c r="C173" s="33"/>
      <c r="D173" s="14"/>
      <c r="E173" s="15"/>
      <c r="F173" s="16"/>
      <c r="G173" s="16"/>
    </row>
    <row r="174" spans="1:7" x14ac:dyDescent="0.25">
      <c r="A174" s="17" t="s">
        <v>129</v>
      </c>
      <c r="B174" s="33"/>
      <c r="C174" s="33"/>
      <c r="D174" s="14"/>
      <c r="E174" s="15"/>
      <c r="F174" s="16"/>
      <c r="G174" s="16"/>
    </row>
    <row r="175" spans="1:7" x14ac:dyDescent="0.25">
      <c r="A175" s="17" t="s">
        <v>124</v>
      </c>
      <c r="B175" s="33"/>
      <c r="C175" s="33"/>
      <c r="D175" s="14"/>
      <c r="E175" s="39" t="s">
        <v>121</v>
      </c>
      <c r="F175" s="40" t="s">
        <v>121</v>
      </c>
      <c r="G175" s="16"/>
    </row>
    <row r="176" spans="1:7" x14ac:dyDescent="0.25">
      <c r="A176" s="13"/>
      <c r="B176" s="33"/>
      <c r="C176" s="33"/>
      <c r="D176" s="14"/>
      <c r="E176" s="15"/>
      <c r="F176" s="16"/>
      <c r="G176" s="16"/>
    </row>
    <row r="177" spans="1:7" x14ac:dyDescent="0.25">
      <c r="A177" s="17" t="s">
        <v>130</v>
      </c>
      <c r="B177" s="33"/>
      <c r="C177" s="33"/>
      <c r="D177" s="14"/>
      <c r="E177" s="15"/>
      <c r="F177" s="16"/>
      <c r="G177" s="16"/>
    </row>
    <row r="178" spans="1:7" x14ac:dyDescent="0.25">
      <c r="A178" s="17" t="s">
        <v>124</v>
      </c>
      <c r="B178" s="33"/>
      <c r="C178" s="33"/>
      <c r="D178" s="14"/>
      <c r="E178" s="39" t="s">
        <v>121</v>
      </c>
      <c r="F178" s="40" t="s">
        <v>121</v>
      </c>
      <c r="G178" s="16"/>
    </row>
    <row r="179" spans="1:7" x14ac:dyDescent="0.25">
      <c r="A179" s="13"/>
      <c r="B179" s="33"/>
      <c r="C179" s="33"/>
      <c r="D179" s="14"/>
      <c r="E179" s="15"/>
      <c r="F179" s="16"/>
      <c r="G179" s="16"/>
    </row>
    <row r="180" spans="1:7" x14ac:dyDescent="0.25">
      <c r="A180" s="24" t="s">
        <v>131</v>
      </c>
      <c r="B180" s="35"/>
      <c r="C180" s="35"/>
      <c r="D180" s="25"/>
      <c r="E180" s="21">
        <v>6677.62</v>
      </c>
      <c r="F180" s="22">
        <v>0.1512</v>
      </c>
      <c r="G180" s="23"/>
    </row>
    <row r="181" spans="1:7" x14ac:dyDescent="0.25">
      <c r="A181" s="13"/>
      <c r="B181" s="33"/>
      <c r="C181" s="33"/>
      <c r="D181" s="14"/>
      <c r="E181" s="15"/>
      <c r="F181" s="16"/>
      <c r="G181" s="16"/>
    </row>
    <row r="182" spans="1:7" x14ac:dyDescent="0.25">
      <c r="A182" s="13"/>
      <c r="B182" s="33"/>
      <c r="C182" s="33"/>
      <c r="D182" s="14"/>
      <c r="E182" s="15"/>
      <c r="F182" s="16"/>
      <c r="G182" s="16"/>
    </row>
    <row r="183" spans="1:7" x14ac:dyDescent="0.25">
      <c r="A183" s="17" t="s">
        <v>858</v>
      </c>
      <c r="B183" s="33"/>
      <c r="C183" s="33"/>
      <c r="D183" s="14"/>
      <c r="E183" s="15"/>
      <c r="F183" s="16"/>
      <c r="G183" s="16"/>
    </row>
    <row r="184" spans="1:7" x14ac:dyDescent="0.25">
      <c r="A184" s="13" t="s">
        <v>1775</v>
      </c>
      <c r="B184" s="33" t="s">
        <v>1776</v>
      </c>
      <c r="C184" s="33"/>
      <c r="D184" s="14">
        <v>109925.1243</v>
      </c>
      <c r="E184" s="15">
        <v>3491.15</v>
      </c>
      <c r="F184" s="16">
        <v>7.9000000000000001E-2</v>
      </c>
      <c r="G184" s="16"/>
    </row>
    <row r="185" spans="1:7" x14ac:dyDescent="0.25">
      <c r="A185" s="13"/>
      <c r="B185" s="33"/>
      <c r="C185" s="33"/>
      <c r="D185" s="14"/>
      <c r="E185" s="15"/>
      <c r="F185" s="16"/>
      <c r="G185" s="16"/>
    </row>
    <row r="186" spans="1:7" x14ac:dyDescent="0.25">
      <c r="A186" s="24" t="s">
        <v>131</v>
      </c>
      <c r="B186" s="35"/>
      <c r="C186" s="35"/>
      <c r="D186" s="25"/>
      <c r="E186" s="21">
        <v>3491.15</v>
      </c>
      <c r="F186" s="22">
        <v>7.9000000000000001E-2</v>
      </c>
      <c r="G186" s="23"/>
    </row>
    <row r="187" spans="1:7" x14ac:dyDescent="0.25">
      <c r="A187" s="13"/>
      <c r="B187" s="33"/>
      <c r="C187" s="33"/>
      <c r="D187" s="14"/>
      <c r="E187" s="15"/>
      <c r="F187" s="16"/>
      <c r="G187" s="16"/>
    </row>
    <row r="188" spans="1:7" x14ac:dyDescent="0.25">
      <c r="A188" s="17" t="s">
        <v>179</v>
      </c>
      <c r="B188" s="33"/>
      <c r="C188" s="33"/>
      <c r="D188" s="14"/>
      <c r="E188" s="15"/>
      <c r="F188" s="16"/>
      <c r="G188" s="16"/>
    </row>
    <row r="189" spans="1:7" x14ac:dyDescent="0.25">
      <c r="A189" s="13" t="s">
        <v>180</v>
      </c>
      <c r="B189" s="33"/>
      <c r="C189" s="33"/>
      <c r="D189" s="14"/>
      <c r="E189" s="15">
        <v>4506.51</v>
      </c>
      <c r="F189" s="16">
        <v>0.10199999999999999</v>
      </c>
      <c r="G189" s="16">
        <v>6.7234000000000002E-2</v>
      </c>
    </row>
    <row r="190" spans="1:7" x14ac:dyDescent="0.25">
      <c r="A190" s="17" t="s">
        <v>124</v>
      </c>
      <c r="B190" s="34"/>
      <c r="C190" s="34"/>
      <c r="D190" s="20"/>
      <c r="E190" s="37">
        <v>4506.51</v>
      </c>
      <c r="F190" s="38">
        <v>0.10199999999999999</v>
      </c>
      <c r="G190" s="23"/>
    </row>
    <row r="191" spans="1:7" x14ac:dyDescent="0.25">
      <c r="A191" s="13"/>
      <c r="B191" s="33"/>
      <c r="C191" s="33"/>
      <c r="D191" s="14"/>
      <c r="E191" s="15"/>
      <c r="F191" s="16"/>
      <c r="G191" s="16"/>
    </row>
    <row r="192" spans="1:7" x14ac:dyDescent="0.25">
      <c r="A192" s="24" t="s">
        <v>131</v>
      </c>
      <c r="B192" s="35"/>
      <c r="C192" s="35"/>
      <c r="D192" s="25"/>
      <c r="E192" s="21">
        <v>4506.51</v>
      </c>
      <c r="F192" s="22">
        <v>0.10199999999999999</v>
      </c>
      <c r="G192" s="23"/>
    </row>
    <row r="193" spans="1:7" x14ac:dyDescent="0.25">
      <c r="A193" s="13" t="s">
        <v>181</v>
      </c>
      <c r="B193" s="33"/>
      <c r="C193" s="33"/>
      <c r="D193" s="14"/>
      <c r="E193" s="15">
        <v>131.42151279999999</v>
      </c>
      <c r="F193" s="16">
        <v>2.9740000000000001E-3</v>
      </c>
      <c r="G193" s="16"/>
    </row>
    <row r="194" spans="1:7" x14ac:dyDescent="0.25">
      <c r="A194" s="13" t="s">
        <v>182</v>
      </c>
      <c r="B194" s="33"/>
      <c r="C194" s="33"/>
      <c r="D194" s="14"/>
      <c r="E194" s="15">
        <v>453.92848720000001</v>
      </c>
      <c r="F194" s="16">
        <v>1.0526000000000001E-2</v>
      </c>
      <c r="G194" s="16">
        <v>6.7234000000000002E-2</v>
      </c>
    </row>
    <row r="195" spans="1:7" x14ac:dyDescent="0.25">
      <c r="A195" s="28" t="s">
        <v>183</v>
      </c>
      <c r="B195" s="36"/>
      <c r="C195" s="36"/>
      <c r="D195" s="29"/>
      <c r="E195" s="30">
        <v>44177.73</v>
      </c>
      <c r="F195" s="31">
        <v>1</v>
      </c>
      <c r="G195" s="31"/>
    </row>
    <row r="197" spans="1:7" x14ac:dyDescent="0.25">
      <c r="A197" s="1" t="s">
        <v>1777</v>
      </c>
    </row>
    <row r="198" spans="1:7" x14ac:dyDescent="0.25">
      <c r="A198" s="1" t="s">
        <v>185</v>
      </c>
    </row>
    <row r="200" spans="1:7" x14ac:dyDescent="0.25">
      <c r="A200" s="1" t="s">
        <v>186</v>
      </c>
    </row>
    <row r="201" spans="1:7" x14ac:dyDescent="0.25">
      <c r="A201" s="53" t="s">
        <v>187</v>
      </c>
      <c r="B201" s="3" t="s">
        <v>121</v>
      </c>
    </row>
    <row r="202" spans="1:7" x14ac:dyDescent="0.25">
      <c r="A202" t="s">
        <v>188</v>
      </c>
    </row>
    <row r="203" spans="1:7" x14ac:dyDescent="0.25">
      <c r="A203" t="s">
        <v>189</v>
      </c>
      <c r="B203" t="s">
        <v>190</v>
      </c>
      <c r="C203" t="s">
        <v>190</v>
      </c>
    </row>
    <row r="204" spans="1:7" x14ac:dyDescent="0.25">
      <c r="B204" s="54">
        <v>45443</v>
      </c>
      <c r="C204" s="54">
        <v>45471</v>
      </c>
    </row>
    <row r="205" spans="1:7" x14ac:dyDescent="0.25">
      <c r="A205" t="s">
        <v>192</v>
      </c>
      <c r="B205">
        <v>24.622800000000002</v>
      </c>
      <c r="C205">
        <v>25.2624</v>
      </c>
      <c r="E205" s="2"/>
    </row>
    <row r="206" spans="1:7" x14ac:dyDescent="0.25">
      <c r="A206" t="s">
        <v>194</v>
      </c>
      <c r="B206">
        <v>24.6144</v>
      </c>
      <c r="C206">
        <v>25.253299999999999</v>
      </c>
      <c r="E206" s="2"/>
    </row>
    <row r="207" spans="1:7" x14ac:dyDescent="0.25">
      <c r="A207" t="s">
        <v>195</v>
      </c>
      <c r="B207">
        <v>17.892600000000002</v>
      </c>
      <c r="C207">
        <v>18.356999999999999</v>
      </c>
      <c r="E207" s="2"/>
    </row>
    <row r="208" spans="1:7" x14ac:dyDescent="0.25">
      <c r="A208" t="s">
        <v>674</v>
      </c>
      <c r="B208">
        <v>15.4503</v>
      </c>
      <c r="C208">
        <v>15.7713</v>
      </c>
      <c r="E208" s="2"/>
    </row>
    <row r="209" spans="1:5" x14ac:dyDescent="0.25">
      <c r="A209" t="s">
        <v>203</v>
      </c>
      <c r="B209">
        <v>22.564900000000002</v>
      </c>
      <c r="C209">
        <v>23.133099999999999</v>
      </c>
      <c r="E209" s="2"/>
    </row>
    <row r="210" spans="1:5" x14ac:dyDescent="0.25">
      <c r="A210" t="s">
        <v>677</v>
      </c>
      <c r="B210">
        <v>22.552600000000002</v>
      </c>
      <c r="C210">
        <v>23.1204</v>
      </c>
      <c r="E210" s="2"/>
    </row>
    <row r="211" spans="1:5" x14ac:dyDescent="0.25">
      <c r="A211" t="s">
        <v>678</v>
      </c>
      <c r="B211">
        <v>15.5869</v>
      </c>
      <c r="C211">
        <v>15.9793</v>
      </c>
      <c r="E211" s="2"/>
    </row>
    <row r="212" spans="1:5" x14ac:dyDescent="0.25">
      <c r="A212" t="s">
        <v>679</v>
      </c>
      <c r="B212">
        <v>13.9109</v>
      </c>
      <c r="C212">
        <v>14.180999999999999</v>
      </c>
      <c r="E212" s="2"/>
    </row>
    <row r="213" spans="1:5" x14ac:dyDescent="0.25">
      <c r="E213" s="2"/>
    </row>
    <row r="214" spans="1:5" x14ac:dyDescent="0.25">
      <c r="A214" t="s">
        <v>681</v>
      </c>
    </row>
    <row r="216" spans="1:5" x14ac:dyDescent="0.25">
      <c r="A216" s="56" t="s">
        <v>682</v>
      </c>
      <c r="B216" s="56" t="s">
        <v>683</v>
      </c>
      <c r="C216" s="56" t="s">
        <v>684</v>
      </c>
      <c r="D216" s="56" t="s">
        <v>685</v>
      </c>
    </row>
    <row r="217" spans="1:5" x14ac:dyDescent="0.25">
      <c r="A217" s="56" t="s">
        <v>687</v>
      </c>
      <c r="B217" s="56"/>
      <c r="C217" s="56">
        <v>0.08</v>
      </c>
      <c r="D217" s="56">
        <v>0.08</v>
      </c>
    </row>
    <row r="218" spans="1:5" x14ac:dyDescent="0.25">
      <c r="A218" s="56" t="s">
        <v>690</v>
      </c>
      <c r="B218" s="56"/>
      <c r="C218" s="56">
        <v>0.08</v>
      </c>
      <c r="D218" s="56">
        <v>0.08</v>
      </c>
    </row>
    <row r="220" spans="1:5" x14ac:dyDescent="0.25">
      <c r="A220" t="s">
        <v>206</v>
      </c>
      <c r="B220" s="3" t="s">
        <v>121</v>
      </c>
    </row>
    <row r="221" spans="1:5" ht="30" customHeight="1" x14ac:dyDescent="0.25">
      <c r="A221" s="53" t="s">
        <v>207</v>
      </c>
      <c r="B221" s="3" t="s">
        <v>121</v>
      </c>
    </row>
    <row r="222" spans="1:5" ht="30" customHeight="1" x14ac:dyDescent="0.25">
      <c r="A222" s="53" t="s">
        <v>208</v>
      </c>
      <c r="B222" s="3" t="s">
        <v>121</v>
      </c>
    </row>
    <row r="223" spans="1:5" x14ac:dyDescent="0.25">
      <c r="A223" t="s">
        <v>1266</v>
      </c>
      <c r="B223" s="78">
        <v>6.7294438799634602</v>
      </c>
    </row>
    <row r="224" spans="1:5" ht="45" customHeight="1" x14ac:dyDescent="0.25">
      <c r="A224" s="53" t="s">
        <v>210</v>
      </c>
      <c r="B224" s="3">
        <v>70.056719999999999</v>
      </c>
    </row>
    <row r="225" spans="1:4" ht="30" customHeight="1" x14ac:dyDescent="0.25">
      <c r="A225" s="53" t="s">
        <v>211</v>
      </c>
      <c r="B225" s="3" t="s">
        <v>121</v>
      </c>
    </row>
    <row r="226" spans="1:4" ht="30" customHeight="1" x14ac:dyDescent="0.25">
      <c r="A226" s="53" t="s">
        <v>212</v>
      </c>
      <c r="B226" s="3" t="s">
        <v>121</v>
      </c>
    </row>
    <row r="227" spans="1:4" x14ac:dyDescent="0.25">
      <c r="A227" t="s">
        <v>213</v>
      </c>
      <c r="B227" s="3" t="s">
        <v>121</v>
      </c>
    </row>
    <row r="228" spans="1:4" x14ac:dyDescent="0.25">
      <c r="A228" t="s">
        <v>214</v>
      </c>
      <c r="B228" s="3" t="s">
        <v>121</v>
      </c>
    </row>
    <row r="230" spans="1:4" ht="69.95" customHeight="1" x14ac:dyDescent="0.25">
      <c r="A230" s="81" t="s">
        <v>224</v>
      </c>
      <c r="B230" s="81" t="s">
        <v>225</v>
      </c>
      <c r="C230" s="81" t="s">
        <v>5</v>
      </c>
      <c r="D230" s="81" t="s">
        <v>6</v>
      </c>
    </row>
    <row r="231" spans="1:4" ht="69.95" customHeight="1" x14ac:dyDescent="0.25">
      <c r="A231" s="81" t="s">
        <v>2070</v>
      </c>
      <c r="B231" s="81"/>
      <c r="C231" s="81" t="s">
        <v>64</v>
      </c>
      <c r="D231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53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2071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2072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1193</v>
      </c>
      <c r="B8" s="33" t="s">
        <v>1194</v>
      </c>
      <c r="C8" s="33" t="s">
        <v>1195</v>
      </c>
      <c r="D8" s="14">
        <v>530874</v>
      </c>
      <c r="E8" s="15">
        <v>6368.36</v>
      </c>
      <c r="F8" s="16">
        <v>7.3800000000000004E-2</v>
      </c>
      <c r="G8" s="16"/>
    </row>
    <row r="9" spans="1:8" x14ac:dyDescent="0.25">
      <c r="A9" s="13" t="s">
        <v>1270</v>
      </c>
      <c r="B9" s="33" t="s">
        <v>1271</v>
      </c>
      <c r="C9" s="33" t="s">
        <v>1195</v>
      </c>
      <c r="D9" s="14">
        <v>359113</v>
      </c>
      <c r="E9" s="15">
        <v>6046.74</v>
      </c>
      <c r="F9" s="16">
        <v>7.0000000000000007E-2</v>
      </c>
      <c r="G9" s="16"/>
    </row>
    <row r="10" spans="1:8" x14ac:dyDescent="0.25">
      <c r="A10" s="13" t="s">
        <v>1390</v>
      </c>
      <c r="B10" s="33" t="s">
        <v>1391</v>
      </c>
      <c r="C10" s="33" t="s">
        <v>1392</v>
      </c>
      <c r="D10" s="14">
        <v>98098</v>
      </c>
      <c r="E10" s="15">
        <v>5375.62</v>
      </c>
      <c r="F10" s="16">
        <v>6.2300000000000001E-2</v>
      </c>
      <c r="G10" s="16"/>
    </row>
    <row r="11" spans="1:8" x14ac:dyDescent="0.25">
      <c r="A11" s="13" t="s">
        <v>1225</v>
      </c>
      <c r="B11" s="33" t="s">
        <v>1226</v>
      </c>
      <c r="C11" s="33" t="s">
        <v>1227</v>
      </c>
      <c r="D11" s="14">
        <v>128534</v>
      </c>
      <c r="E11" s="15">
        <v>4560.96</v>
      </c>
      <c r="F11" s="16">
        <v>5.28E-2</v>
      </c>
      <c r="G11" s="16"/>
    </row>
    <row r="12" spans="1:8" x14ac:dyDescent="0.25">
      <c r="A12" s="13" t="s">
        <v>1382</v>
      </c>
      <c r="B12" s="33" t="s">
        <v>1383</v>
      </c>
      <c r="C12" s="33" t="s">
        <v>1348</v>
      </c>
      <c r="D12" s="14">
        <v>116440</v>
      </c>
      <c r="E12" s="15">
        <v>4545.99</v>
      </c>
      <c r="F12" s="16">
        <v>5.2699999999999997E-2</v>
      </c>
      <c r="G12" s="16"/>
    </row>
    <row r="13" spans="1:8" x14ac:dyDescent="0.25">
      <c r="A13" s="13" t="s">
        <v>1349</v>
      </c>
      <c r="B13" s="33" t="s">
        <v>1350</v>
      </c>
      <c r="C13" s="33" t="s">
        <v>1281</v>
      </c>
      <c r="D13" s="14">
        <v>1455308</v>
      </c>
      <c r="E13" s="15">
        <v>4451.79</v>
      </c>
      <c r="F13" s="16">
        <v>5.16E-2</v>
      </c>
      <c r="G13" s="16"/>
    </row>
    <row r="14" spans="1:8" x14ac:dyDescent="0.25">
      <c r="A14" s="13" t="s">
        <v>1196</v>
      </c>
      <c r="B14" s="33" t="s">
        <v>1197</v>
      </c>
      <c r="C14" s="33" t="s">
        <v>1198</v>
      </c>
      <c r="D14" s="14">
        <v>138295</v>
      </c>
      <c r="E14" s="15">
        <v>4329.74</v>
      </c>
      <c r="F14" s="16">
        <v>5.0200000000000002E-2</v>
      </c>
      <c r="G14" s="16"/>
    </row>
    <row r="15" spans="1:8" x14ac:dyDescent="0.25">
      <c r="A15" s="13" t="s">
        <v>1441</v>
      </c>
      <c r="B15" s="33" t="s">
        <v>1442</v>
      </c>
      <c r="C15" s="33" t="s">
        <v>1348</v>
      </c>
      <c r="D15" s="14">
        <v>80245</v>
      </c>
      <c r="E15" s="15">
        <v>3403.55</v>
      </c>
      <c r="F15" s="16">
        <v>3.9399999999999998E-2</v>
      </c>
      <c r="G15" s="16"/>
    </row>
    <row r="16" spans="1:8" x14ac:dyDescent="0.25">
      <c r="A16" s="13" t="s">
        <v>1894</v>
      </c>
      <c r="B16" s="33" t="s">
        <v>1895</v>
      </c>
      <c r="C16" s="33" t="s">
        <v>1233</v>
      </c>
      <c r="D16" s="14">
        <v>75565</v>
      </c>
      <c r="E16" s="15">
        <v>3339.9</v>
      </c>
      <c r="F16" s="16">
        <v>3.8699999999999998E-2</v>
      </c>
      <c r="G16" s="16"/>
    </row>
    <row r="17" spans="1:7" x14ac:dyDescent="0.25">
      <c r="A17" s="13" t="s">
        <v>1241</v>
      </c>
      <c r="B17" s="33" t="s">
        <v>1242</v>
      </c>
      <c r="C17" s="33" t="s">
        <v>1195</v>
      </c>
      <c r="D17" s="14">
        <v>376404</v>
      </c>
      <c r="E17" s="15">
        <v>3195.48</v>
      </c>
      <c r="F17" s="16">
        <v>3.6999999999999998E-2</v>
      </c>
      <c r="G17" s="16"/>
    </row>
    <row r="18" spans="1:7" x14ac:dyDescent="0.25">
      <c r="A18" s="13" t="s">
        <v>1205</v>
      </c>
      <c r="B18" s="33" t="s">
        <v>1206</v>
      </c>
      <c r="C18" s="33" t="s">
        <v>1207</v>
      </c>
      <c r="D18" s="14">
        <v>23811</v>
      </c>
      <c r="E18" s="15">
        <v>2778.24</v>
      </c>
      <c r="F18" s="16">
        <v>3.2199999999999999E-2</v>
      </c>
      <c r="G18" s="16"/>
    </row>
    <row r="19" spans="1:7" x14ac:dyDescent="0.25">
      <c r="A19" s="13" t="s">
        <v>1217</v>
      </c>
      <c r="B19" s="33" t="s">
        <v>1218</v>
      </c>
      <c r="C19" s="33" t="s">
        <v>1219</v>
      </c>
      <c r="D19" s="14">
        <v>699696</v>
      </c>
      <c r="E19" s="15">
        <v>2647.3</v>
      </c>
      <c r="F19" s="16">
        <v>3.0700000000000002E-2</v>
      </c>
      <c r="G19" s="16"/>
    </row>
    <row r="20" spans="1:7" x14ac:dyDescent="0.25">
      <c r="A20" s="13" t="s">
        <v>1323</v>
      </c>
      <c r="B20" s="33" t="s">
        <v>1324</v>
      </c>
      <c r="C20" s="33" t="s">
        <v>1238</v>
      </c>
      <c r="D20" s="14">
        <v>21659</v>
      </c>
      <c r="E20" s="15">
        <v>2592.86</v>
      </c>
      <c r="F20" s="16">
        <v>0.03</v>
      </c>
      <c r="G20" s="16"/>
    </row>
    <row r="21" spans="1:7" x14ac:dyDescent="0.25">
      <c r="A21" s="13" t="s">
        <v>1509</v>
      </c>
      <c r="B21" s="33" t="s">
        <v>1510</v>
      </c>
      <c r="C21" s="33" t="s">
        <v>1230</v>
      </c>
      <c r="D21" s="14">
        <v>406185</v>
      </c>
      <c r="E21" s="15">
        <v>2439.9499999999998</v>
      </c>
      <c r="F21" s="16">
        <v>2.8299999999999999E-2</v>
      </c>
      <c r="G21" s="16"/>
    </row>
    <row r="22" spans="1:7" x14ac:dyDescent="0.25">
      <c r="A22" s="13" t="s">
        <v>1497</v>
      </c>
      <c r="B22" s="33" t="s">
        <v>1498</v>
      </c>
      <c r="C22" s="33" t="s">
        <v>1292</v>
      </c>
      <c r="D22" s="14">
        <v>170554</v>
      </c>
      <c r="E22" s="15">
        <v>2427.84</v>
      </c>
      <c r="F22" s="16">
        <v>2.81E-2</v>
      </c>
      <c r="G22" s="16"/>
    </row>
    <row r="23" spans="1:7" x14ac:dyDescent="0.25">
      <c r="A23" s="13" t="s">
        <v>1245</v>
      </c>
      <c r="B23" s="33" t="s">
        <v>1246</v>
      </c>
      <c r="C23" s="33" t="s">
        <v>1195</v>
      </c>
      <c r="D23" s="14">
        <v>188278</v>
      </c>
      <c r="E23" s="15">
        <v>2382.19</v>
      </c>
      <c r="F23" s="16">
        <v>2.76E-2</v>
      </c>
      <c r="G23" s="16"/>
    </row>
    <row r="24" spans="1:7" x14ac:dyDescent="0.25">
      <c r="A24" s="13" t="s">
        <v>1190</v>
      </c>
      <c r="B24" s="33" t="s">
        <v>1191</v>
      </c>
      <c r="C24" s="33" t="s">
        <v>1192</v>
      </c>
      <c r="D24" s="14">
        <v>148034</v>
      </c>
      <c r="E24" s="15">
        <v>2251.38</v>
      </c>
      <c r="F24" s="16">
        <v>2.6100000000000002E-2</v>
      </c>
      <c r="G24" s="16"/>
    </row>
    <row r="25" spans="1:7" x14ac:dyDescent="0.25">
      <c r="A25" s="13" t="s">
        <v>1486</v>
      </c>
      <c r="B25" s="33" t="s">
        <v>1487</v>
      </c>
      <c r="C25" s="33" t="s">
        <v>1224</v>
      </c>
      <c r="D25" s="14">
        <v>26061</v>
      </c>
      <c r="E25" s="15">
        <v>2212.81</v>
      </c>
      <c r="F25" s="16">
        <v>2.5600000000000001E-2</v>
      </c>
      <c r="G25" s="16"/>
    </row>
    <row r="26" spans="1:7" x14ac:dyDescent="0.25">
      <c r="A26" s="13" t="s">
        <v>1243</v>
      </c>
      <c r="B26" s="33" t="s">
        <v>1244</v>
      </c>
      <c r="C26" s="33" t="s">
        <v>1201</v>
      </c>
      <c r="D26" s="14">
        <v>92204</v>
      </c>
      <c r="E26" s="15">
        <v>2180.4899999999998</v>
      </c>
      <c r="F26" s="16">
        <v>2.53E-2</v>
      </c>
      <c r="G26" s="16"/>
    </row>
    <row r="27" spans="1:7" x14ac:dyDescent="0.25">
      <c r="A27" s="13" t="s">
        <v>1800</v>
      </c>
      <c r="B27" s="33" t="s">
        <v>1801</v>
      </c>
      <c r="C27" s="33" t="s">
        <v>1802</v>
      </c>
      <c r="D27" s="14">
        <v>141229</v>
      </c>
      <c r="E27" s="15">
        <v>1973.32</v>
      </c>
      <c r="F27" s="16">
        <v>2.29E-2</v>
      </c>
      <c r="G27" s="16"/>
    </row>
    <row r="28" spans="1:7" x14ac:dyDescent="0.25">
      <c r="A28" s="13" t="s">
        <v>1556</v>
      </c>
      <c r="B28" s="33" t="s">
        <v>1557</v>
      </c>
      <c r="C28" s="33" t="s">
        <v>1307</v>
      </c>
      <c r="D28" s="14">
        <v>58670</v>
      </c>
      <c r="E28" s="15">
        <v>1882.07</v>
      </c>
      <c r="F28" s="16">
        <v>2.18E-2</v>
      </c>
      <c r="G28" s="16"/>
    </row>
    <row r="29" spans="1:7" x14ac:dyDescent="0.25">
      <c r="A29" s="13" t="s">
        <v>1239</v>
      </c>
      <c r="B29" s="33" t="s">
        <v>1240</v>
      </c>
      <c r="C29" s="33" t="s">
        <v>1201</v>
      </c>
      <c r="D29" s="14">
        <v>187820</v>
      </c>
      <c r="E29" s="15">
        <v>1858.95</v>
      </c>
      <c r="F29" s="16">
        <v>2.1499999999999998E-2</v>
      </c>
      <c r="G29" s="16"/>
    </row>
    <row r="30" spans="1:7" x14ac:dyDescent="0.25">
      <c r="A30" s="13" t="s">
        <v>1916</v>
      </c>
      <c r="B30" s="33" t="s">
        <v>1917</v>
      </c>
      <c r="C30" s="33" t="s">
        <v>1255</v>
      </c>
      <c r="D30" s="14">
        <v>68232</v>
      </c>
      <c r="E30" s="15">
        <v>1827.36</v>
      </c>
      <c r="F30" s="16">
        <v>2.12E-2</v>
      </c>
      <c r="G30" s="16"/>
    </row>
    <row r="31" spans="1:7" x14ac:dyDescent="0.25">
      <c r="A31" s="13" t="s">
        <v>1450</v>
      </c>
      <c r="B31" s="33" t="s">
        <v>1451</v>
      </c>
      <c r="C31" s="33" t="s">
        <v>1295</v>
      </c>
      <c r="D31" s="14">
        <v>159495</v>
      </c>
      <c r="E31" s="15">
        <v>1665.77</v>
      </c>
      <c r="F31" s="16">
        <v>1.9300000000000001E-2</v>
      </c>
      <c r="G31" s="16"/>
    </row>
    <row r="32" spans="1:7" x14ac:dyDescent="0.25">
      <c r="A32" s="13" t="s">
        <v>1955</v>
      </c>
      <c r="B32" s="33" t="s">
        <v>1956</v>
      </c>
      <c r="C32" s="33" t="s">
        <v>1338</v>
      </c>
      <c r="D32" s="14">
        <v>81612</v>
      </c>
      <c r="E32" s="15">
        <v>1552.99</v>
      </c>
      <c r="F32" s="16">
        <v>1.7999999999999999E-2</v>
      </c>
      <c r="G32" s="16"/>
    </row>
    <row r="33" spans="1:7" x14ac:dyDescent="0.25">
      <c r="A33" s="13" t="s">
        <v>1296</v>
      </c>
      <c r="B33" s="33" t="s">
        <v>1297</v>
      </c>
      <c r="C33" s="33" t="s">
        <v>1238</v>
      </c>
      <c r="D33" s="14">
        <v>91151</v>
      </c>
      <c r="E33" s="15">
        <v>1341.93</v>
      </c>
      <c r="F33" s="16">
        <v>1.55E-2</v>
      </c>
      <c r="G33" s="16"/>
    </row>
    <row r="34" spans="1:7" x14ac:dyDescent="0.25">
      <c r="A34" s="13" t="s">
        <v>1373</v>
      </c>
      <c r="B34" s="33" t="s">
        <v>1374</v>
      </c>
      <c r="C34" s="33" t="s">
        <v>1195</v>
      </c>
      <c r="D34" s="14">
        <v>77403</v>
      </c>
      <c r="E34" s="15">
        <v>1133.57</v>
      </c>
      <c r="F34" s="16">
        <v>1.3100000000000001E-2</v>
      </c>
      <c r="G34" s="16"/>
    </row>
    <row r="35" spans="1:7" x14ac:dyDescent="0.25">
      <c r="A35" s="13" t="s">
        <v>1908</v>
      </c>
      <c r="B35" s="33" t="s">
        <v>1909</v>
      </c>
      <c r="C35" s="33" t="s">
        <v>1238</v>
      </c>
      <c r="D35" s="14">
        <v>77138</v>
      </c>
      <c r="E35" s="15">
        <v>1086.22</v>
      </c>
      <c r="F35" s="16">
        <v>1.26E-2</v>
      </c>
      <c r="G35" s="16"/>
    </row>
    <row r="36" spans="1:7" x14ac:dyDescent="0.25">
      <c r="A36" s="13" t="s">
        <v>1236</v>
      </c>
      <c r="B36" s="33" t="s">
        <v>1237</v>
      </c>
      <c r="C36" s="33" t="s">
        <v>1238</v>
      </c>
      <c r="D36" s="14">
        <v>30940</v>
      </c>
      <c r="E36" s="15">
        <v>1053.26</v>
      </c>
      <c r="F36" s="16">
        <v>1.2200000000000001E-2</v>
      </c>
      <c r="G36" s="16"/>
    </row>
    <row r="37" spans="1:7" x14ac:dyDescent="0.25">
      <c r="A37" s="13" t="s">
        <v>1357</v>
      </c>
      <c r="B37" s="33" t="s">
        <v>1358</v>
      </c>
      <c r="C37" s="33" t="s">
        <v>1192</v>
      </c>
      <c r="D37" s="14">
        <v>70900</v>
      </c>
      <c r="E37" s="15">
        <v>1049.8900000000001</v>
      </c>
      <c r="F37" s="16">
        <v>1.2200000000000001E-2</v>
      </c>
      <c r="G37" s="16"/>
    </row>
    <row r="38" spans="1:7" x14ac:dyDescent="0.25">
      <c r="A38" s="17" t="s">
        <v>124</v>
      </c>
      <c r="B38" s="34"/>
      <c r="C38" s="34"/>
      <c r="D38" s="20"/>
      <c r="E38" s="37">
        <v>83956.52</v>
      </c>
      <c r="F38" s="38">
        <v>0.97270000000000001</v>
      </c>
      <c r="G38" s="23"/>
    </row>
    <row r="39" spans="1:7" x14ac:dyDescent="0.25">
      <c r="A39" s="17" t="s">
        <v>1265</v>
      </c>
      <c r="B39" s="33"/>
      <c r="C39" s="33"/>
      <c r="D39" s="14"/>
      <c r="E39" s="15"/>
      <c r="F39" s="16"/>
      <c r="G39" s="16"/>
    </row>
    <row r="40" spans="1:7" x14ac:dyDescent="0.25">
      <c r="A40" s="17" t="s">
        <v>124</v>
      </c>
      <c r="B40" s="33"/>
      <c r="C40" s="33"/>
      <c r="D40" s="14"/>
      <c r="E40" s="39" t="s">
        <v>121</v>
      </c>
      <c r="F40" s="40" t="s">
        <v>121</v>
      </c>
      <c r="G40" s="16"/>
    </row>
    <row r="41" spans="1:7" x14ac:dyDescent="0.25">
      <c r="A41" s="24" t="s">
        <v>131</v>
      </c>
      <c r="B41" s="35"/>
      <c r="C41" s="35"/>
      <c r="D41" s="25"/>
      <c r="E41" s="30">
        <v>83956.52</v>
      </c>
      <c r="F41" s="31">
        <v>0.97270000000000001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179</v>
      </c>
      <c r="B44" s="33"/>
      <c r="C44" s="33"/>
      <c r="D44" s="14"/>
      <c r="E44" s="15"/>
      <c r="F44" s="16"/>
      <c r="G44" s="16"/>
    </row>
    <row r="45" spans="1:7" x14ac:dyDescent="0.25">
      <c r="A45" s="13" t="s">
        <v>180</v>
      </c>
      <c r="B45" s="33"/>
      <c r="C45" s="33"/>
      <c r="D45" s="14"/>
      <c r="E45" s="15">
        <v>2361.69</v>
      </c>
      <c r="F45" s="16">
        <v>2.7400000000000001E-2</v>
      </c>
      <c r="G45" s="16">
        <v>6.7234000000000002E-2</v>
      </c>
    </row>
    <row r="46" spans="1:7" x14ac:dyDescent="0.25">
      <c r="A46" s="17" t="s">
        <v>124</v>
      </c>
      <c r="B46" s="34"/>
      <c r="C46" s="34"/>
      <c r="D46" s="20"/>
      <c r="E46" s="37">
        <v>2361.69</v>
      </c>
      <c r="F46" s="38">
        <v>2.7400000000000001E-2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131</v>
      </c>
      <c r="B48" s="35"/>
      <c r="C48" s="35"/>
      <c r="D48" s="25"/>
      <c r="E48" s="21">
        <v>2361.69</v>
      </c>
      <c r="F48" s="22">
        <v>2.7400000000000001E-2</v>
      </c>
      <c r="G48" s="23"/>
    </row>
    <row r="49" spans="1:7" x14ac:dyDescent="0.25">
      <c r="A49" s="13" t="s">
        <v>181</v>
      </c>
      <c r="B49" s="33"/>
      <c r="C49" s="33"/>
      <c r="D49" s="14"/>
      <c r="E49" s="15">
        <v>1.3050919999999999</v>
      </c>
      <c r="F49" s="16">
        <v>1.5E-5</v>
      </c>
      <c r="G49" s="16"/>
    </row>
    <row r="50" spans="1:7" x14ac:dyDescent="0.25">
      <c r="A50" s="13" t="s">
        <v>182</v>
      </c>
      <c r="B50" s="33"/>
      <c r="C50" s="33"/>
      <c r="D50" s="14"/>
      <c r="E50" s="15">
        <v>11.004908</v>
      </c>
      <c r="F50" s="27">
        <v>-1.15E-4</v>
      </c>
      <c r="G50" s="16">
        <v>6.7234000000000002E-2</v>
      </c>
    </row>
    <row r="51" spans="1:7" x14ac:dyDescent="0.25">
      <c r="A51" s="28" t="s">
        <v>183</v>
      </c>
      <c r="B51" s="36"/>
      <c r="C51" s="36"/>
      <c r="D51" s="29"/>
      <c r="E51" s="30">
        <v>86330.52</v>
      </c>
      <c r="F51" s="31">
        <v>1</v>
      </c>
      <c r="G51" s="31"/>
    </row>
    <row r="56" spans="1:7" x14ac:dyDescent="0.25">
      <c r="A56" s="1" t="s">
        <v>186</v>
      </c>
    </row>
    <row r="57" spans="1:7" x14ac:dyDescent="0.25">
      <c r="A57" s="53" t="s">
        <v>187</v>
      </c>
      <c r="B57" s="3" t="s">
        <v>121</v>
      </c>
    </row>
    <row r="58" spans="1:7" x14ac:dyDescent="0.25">
      <c r="A58" t="s">
        <v>188</v>
      </c>
    </row>
    <row r="59" spans="1:7" x14ac:dyDescent="0.25">
      <c r="A59" t="s">
        <v>189</v>
      </c>
      <c r="B59" t="s">
        <v>190</v>
      </c>
      <c r="C59" t="s">
        <v>190</v>
      </c>
    </row>
    <row r="60" spans="1:7" x14ac:dyDescent="0.25">
      <c r="B60" s="54">
        <v>45443</v>
      </c>
      <c r="C60" s="54">
        <v>45471</v>
      </c>
    </row>
    <row r="61" spans="1:7" x14ac:dyDescent="0.25">
      <c r="A61" t="s">
        <v>709</v>
      </c>
      <c r="B61">
        <v>15.217000000000001</v>
      </c>
      <c r="C61">
        <v>16.622</v>
      </c>
      <c r="E61" s="2"/>
    </row>
    <row r="62" spans="1:7" x14ac:dyDescent="0.25">
      <c r="A62" t="s">
        <v>195</v>
      </c>
      <c r="B62">
        <v>15.217000000000001</v>
      </c>
      <c r="C62">
        <v>16.622</v>
      </c>
      <c r="E62" s="2"/>
    </row>
    <row r="63" spans="1:7" x14ac:dyDescent="0.25">
      <c r="A63" t="s">
        <v>710</v>
      </c>
      <c r="B63">
        <v>14.753</v>
      </c>
      <c r="C63">
        <v>16.094999999999999</v>
      </c>
      <c r="E63" s="2"/>
    </row>
    <row r="64" spans="1:7" x14ac:dyDescent="0.25">
      <c r="A64" t="s">
        <v>678</v>
      </c>
      <c r="B64">
        <v>14.752000000000001</v>
      </c>
      <c r="C64">
        <v>16.094000000000001</v>
      </c>
      <c r="E64" s="2"/>
    </row>
    <row r="65" spans="1:5" x14ac:dyDescent="0.25">
      <c r="E65" s="2"/>
    </row>
    <row r="66" spans="1:5" x14ac:dyDescent="0.25">
      <c r="A66" t="s">
        <v>205</v>
      </c>
      <c r="B66" s="3" t="s">
        <v>121</v>
      </c>
    </row>
    <row r="67" spans="1:5" x14ac:dyDescent="0.25">
      <c r="A67" t="s">
        <v>206</v>
      </c>
      <c r="B67" s="3" t="s">
        <v>121</v>
      </c>
    </row>
    <row r="68" spans="1:5" ht="30" customHeight="1" x14ac:dyDescent="0.25">
      <c r="A68" s="53" t="s">
        <v>207</v>
      </c>
      <c r="B68" s="3" t="s">
        <v>121</v>
      </c>
    </row>
    <row r="69" spans="1:5" ht="30" customHeight="1" x14ac:dyDescent="0.25">
      <c r="A69" s="53" t="s">
        <v>208</v>
      </c>
      <c r="B69" s="3" t="s">
        <v>121</v>
      </c>
    </row>
    <row r="70" spans="1:5" x14ac:dyDescent="0.25">
      <c r="A70" t="s">
        <v>1266</v>
      </c>
      <c r="B70" s="55">
        <v>0.39607752636183902</v>
      </c>
    </row>
    <row r="71" spans="1:5" ht="45" customHeight="1" x14ac:dyDescent="0.25">
      <c r="A71" s="53" t="s">
        <v>210</v>
      </c>
      <c r="B71" s="3" t="s">
        <v>121</v>
      </c>
    </row>
    <row r="72" spans="1:5" ht="30" customHeight="1" x14ac:dyDescent="0.25">
      <c r="A72" s="53" t="s">
        <v>211</v>
      </c>
      <c r="B72" s="3" t="s">
        <v>121</v>
      </c>
    </row>
    <row r="73" spans="1:5" ht="30" customHeight="1" x14ac:dyDescent="0.25">
      <c r="A73" s="53" t="s">
        <v>212</v>
      </c>
      <c r="B73" s="3" t="s">
        <v>121</v>
      </c>
    </row>
    <row r="74" spans="1:5" x14ac:dyDescent="0.25">
      <c r="A74" t="s">
        <v>213</v>
      </c>
      <c r="B74" s="3" t="s">
        <v>121</v>
      </c>
    </row>
    <row r="75" spans="1:5" x14ac:dyDescent="0.25">
      <c r="A75" t="s">
        <v>214</v>
      </c>
      <c r="B75" s="3" t="s">
        <v>121</v>
      </c>
    </row>
    <row r="77" spans="1:5" ht="69.95" customHeight="1" x14ac:dyDescent="0.25">
      <c r="A77" s="81" t="s">
        <v>224</v>
      </c>
      <c r="B77" s="81" t="s">
        <v>225</v>
      </c>
      <c r="C77" s="81" t="s">
        <v>5</v>
      </c>
      <c r="D77" s="81" t="s">
        <v>6</v>
      </c>
    </row>
    <row r="78" spans="1:5" ht="69.95" customHeight="1" x14ac:dyDescent="0.25">
      <c r="A78" s="81" t="s">
        <v>2073</v>
      </c>
      <c r="B78" s="81"/>
      <c r="C78" s="81" t="s">
        <v>57</v>
      </c>
      <c r="D78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78"/>
  <sheetViews>
    <sheetView showGridLines="0" workbookViewId="0">
      <pane ySplit="4" topLeftCell="A45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2074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2075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1382</v>
      </c>
      <c r="B8" s="33" t="s">
        <v>1383</v>
      </c>
      <c r="C8" s="33" t="s">
        <v>1348</v>
      </c>
      <c r="D8" s="14">
        <v>5457</v>
      </c>
      <c r="E8" s="15">
        <v>213.05</v>
      </c>
      <c r="F8" s="16">
        <v>5.0500000000000003E-2</v>
      </c>
      <c r="G8" s="16"/>
    </row>
    <row r="9" spans="1:8" x14ac:dyDescent="0.25">
      <c r="A9" s="13" t="s">
        <v>1371</v>
      </c>
      <c r="B9" s="33" t="s">
        <v>1372</v>
      </c>
      <c r="C9" s="33" t="s">
        <v>1210</v>
      </c>
      <c r="D9" s="14">
        <v>8612</v>
      </c>
      <c r="E9" s="15">
        <v>212.98</v>
      </c>
      <c r="F9" s="16">
        <v>5.04E-2</v>
      </c>
      <c r="G9" s="16"/>
    </row>
    <row r="10" spans="1:8" x14ac:dyDescent="0.25">
      <c r="A10" s="13" t="s">
        <v>1464</v>
      </c>
      <c r="B10" s="33" t="s">
        <v>1465</v>
      </c>
      <c r="C10" s="33" t="s">
        <v>1348</v>
      </c>
      <c r="D10" s="14">
        <v>13584</v>
      </c>
      <c r="E10" s="15">
        <v>212.83</v>
      </c>
      <c r="F10" s="16">
        <v>5.04E-2</v>
      </c>
      <c r="G10" s="16"/>
    </row>
    <row r="11" spans="1:8" x14ac:dyDescent="0.25">
      <c r="A11" s="13" t="s">
        <v>1215</v>
      </c>
      <c r="B11" s="33" t="s">
        <v>1216</v>
      </c>
      <c r="C11" s="33" t="s">
        <v>1204</v>
      </c>
      <c r="D11" s="14">
        <v>8327</v>
      </c>
      <c r="E11" s="15">
        <v>212.48</v>
      </c>
      <c r="F11" s="16">
        <v>5.0299999999999997E-2</v>
      </c>
      <c r="G11" s="16"/>
    </row>
    <row r="12" spans="1:8" x14ac:dyDescent="0.25">
      <c r="A12" s="13" t="s">
        <v>1284</v>
      </c>
      <c r="B12" s="33" t="s">
        <v>1285</v>
      </c>
      <c r="C12" s="33" t="s">
        <v>1286</v>
      </c>
      <c r="D12" s="14">
        <v>44634</v>
      </c>
      <c r="E12" s="15">
        <v>211.19</v>
      </c>
      <c r="F12" s="16">
        <v>0.05</v>
      </c>
      <c r="G12" s="16"/>
    </row>
    <row r="13" spans="1:8" x14ac:dyDescent="0.25">
      <c r="A13" s="13" t="s">
        <v>1208</v>
      </c>
      <c r="B13" s="33" t="s">
        <v>1209</v>
      </c>
      <c r="C13" s="33" t="s">
        <v>1210</v>
      </c>
      <c r="D13" s="14">
        <v>49484</v>
      </c>
      <c r="E13" s="15">
        <v>210.26</v>
      </c>
      <c r="F13" s="16">
        <v>4.9799999999999997E-2</v>
      </c>
      <c r="G13" s="16"/>
    </row>
    <row r="14" spans="1:8" x14ac:dyDescent="0.25">
      <c r="A14" s="13" t="s">
        <v>1270</v>
      </c>
      <c r="B14" s="33" t="s">
        <v>1271</v>
      </c>
      <c r="C14" s="33" t="s">
        <v>1195</v>
      </c>
      <c r="D14" s="14">
        <v>12240</v>
      </c>
      <c r="E14" s="15">
        <v>206.1</v>
      </c>
      <c r="F14" s="16">
        <v>4.8800000000000003E-2</v>
      </c>
      <c r="G14" s="16"/>
    </row>
    <row r="15" spans="1:8" x14ac:dyDescent="0.25">
      <c r="A15" s="13" t="s">
        <v>1554</v>
      </c>
      <c r="B15" s="33" t="s">
        <v>1555</v>
      </c>
      <c r="C15" s="33" t="s">
        <v>1348</v>
      </c>
      <c r="D15" s="14">
        <v>13037</v>
      </c>
      <c r="E15" s="15">
        <v>190.29</v>
      </c>
      <c r="F15" s="16">
        <v>4.5100000000000001E-2</v>
      </c>
      <c r="G15" s="16"/>
    </row>
    <row r="16" spans="1:8" x14ac:dyDescent="0.25">
      <c r="A16" s="13" t="s">
        <v>1562</v>
      </c>
      <c r="B16" s="33" t="s">
        <v>1563</v>
      </c>
      <c r="C16" s="33" t="s">
        <v>1238</v>
      </c>
      <c r="D16" s="14">
        <v>6283</v>
      </c>
      <c r="E16" s="15">
        <v>183.28</v>
      </c>
      <c r="F16" s="16">
        <v>4.3400000000000001E-2</v>
      </c>
      <c r="G16" s="16"/>
    </row>
    <row r="17" spans="1:7" x14ac:dyDescent="0.25">
      <c r="A17" s="13" t="s">
        <v>1202</v>
      </c>
      <c r="B17" s="33" t="s">
        <v>1203</v>
      </c>
      <c r="C17" s="33" t="s">
        <v>1204</v>
      </c>
      <c r="D17" s="14">
        <v>2951</v>
      </c>
      <c r="E17" s="15">
        <v>161.58000000000001</v>
      </c>
      <c r="F17" s="16">
        <v>3.8300000000000001E-2</v>
      </c>
      <c r="G17" s="16"/>
    </row>
    <row r="18" spans="1:7" x14ac:dyDescent="0.25">
      <c r="A18" s="13" t="s">
        <v>1211</v>
      </c>
      <c r="B18" s="33" t="s">
        <v>1212</v>
      </c>
      <c r="C18" s="33" t="s">
        <v>1201</v>
      </c>
      <c r="D18" s="14">
        <v>1289</v>
      </c>
      <c r="E18" s="15">
        <v>155.12</v>
      </c>
      <c r="F18" s="16">
        <v>3.6700000000000003E-2</v>
      </c>
      <c r="G18" s="16"/>
    </row>
    <row r="19" spans="1:7" x14ac:dyDescent="0.25">
      <c r="A19" s="13" t="s">
        <v>1349</v>
      </c>
      <c r="B19" s="33" t="s">
        <v>1350</v>
      </c>
      <c r="C19" s="33" t="s">
        <v>1281</v>
      </c>
      <c r="D19" s="14">
        <v>49728</v>
      </c>
      <c r="E19" s="15">
        <v>152.12</v>
      </c>
      <c r="F19" s="16">
        <v>3.5999999999999997E-2</v>
      </c>
      <c r="G19" s="16"/>
    </row>
    <row r="20" spans="1:7" x14ac:dyDescent="0.25">
      <c r="A20" s="13" t="s">
        <v>1199</v>
      </c>
      <c r="B20" s="33" t="s">
        <v>1200</v>
      </c>
      <c r="C20" s="33" t="s">
        <v>1201</v>
      </c>
      <c r="D20" s="14">
        <v>1567</v>
      </c>
      <c r="E20" s="15">
        <v>148.88999999999999</v>
      </c>
      <c r="F20" s="16">
        <v>3.5299999999999998E-2</v>
      </c>
      <c r="G20" s="16"/>
    </row>
    <row r="21" spans="1:7" x14ac:dyDescent="0.25">
      <c r="A21" s="13" t="s">
        <v>1228</v>
      </c>
      <c r="B21" s="33" t="s">
        <v>1229</v>
      </c>
      <c r="C21" s="33" t="s">
        <v>1230</v>
      </c>
      <c r="D21" s="14">
        <v>5212</v>
      </c>
      <c r="E21" s="15">
        <v>148.18</v>
      </c>
      <c r="F21" s="16">
        <v>3.5099999999999999E-2</v>
      </c>
      <c r="G21" s="16"/>
    </row>
    <row r="22" spans="1:7" x14ac:dyDescent="0.25">
      <c r="A22" s="13" t="s">
        <v>1279</v>
      </c>
      <c r="B22" s="33" t="s">
        <v>1280</v>
      </c>
      <c r="C22" s="33" t="s">
        <v>1281</v>
      </c>
      <c r="D22" s="14">
        <v>2781</v>
      </c>
      <c r="E22" s="15">
        <v>146.4</v>
      </c>
      <c r="F22" s="16">
        <v>3.4700000000000002E-2</v>
      </c>
      <c r="G22" s="16"/>
    </row>
    <row r="23" spans="1:7" x14ac:dyDescent="0.25">
      <c r="A23" s="13" t="s">
        <v>1458</v>
      </c>
      <c r="B23" s="33" t="s">
        <v>1459</v>
      </c>
      <c r="C23" s="33" t="s">
        <v>1348</v>
      </c>
      <c r="D23" s="14">
        <v>9153</v>
      </c>
      <c r="E23" s="15">
        <v>130.91999999999999</v>
      </c>
      <c r="F23" s="16">
        <v>3.1E-2</v>
      </c>
      <c r="G23" s="16"/>
    </row>
    <row r="24" spans="1:7" x14ac:dyDescent="0.25">
      <c r="A24" s="13" t="s">
        <v>1329</v>
      </c>
      <c r="B24" s="33" t="s">
        <v>1330</v>
      </c>
      <c r="C24" s="33" t="s">
        <v>1201</v>
      </c>
      <c r="D24" s="14">
        <v>2142</v>
      </c>
      <c r="E24" s="15">
        <v>119.52</v>
      </c>
      <c r="F24" s="16">
        <v>2.8299999999999999E-2</v>
      </c>
      <c r="G24" s="16"/>
    </row>
    <row r="25" spans="1:7" x14ac:dyDescent="0.25">
      <c r="A25" s="13" t="s">
        <v>1548</v>
      </c>
      <c r="B25" s="33" t="s">
        <v>1549</v>
      </c>
      <c r="C25" s="33" t="s">
        <v>1201</v>
      </c>
      <c r="D25" s="14">
        <v>2354</v>
      </c>
      <c r="E25" s="15">
        <v>110</v>
      </c>
      <c r="F25" s="16">
        <v>2.5999999999999999E-2</v>
      </c>
      <c r="G25" s="16"/>
    </row>
    <row r="26" spans="1:7" x14ac:dyDescent="0.25">
      <c r="A26" s="13" t="s">
        <v>1468</v>
      </c>
      <c r="B26" s="33" t="s">
        <v>1469</v>
      </c>
      <c r="C26" s="33" t="s">
        <v>1348</v>
      </c>
      <c r="D26" s="14">
        <v>2022</v>
      </c>
      <c r="E26" s="15">
        <v>108.89</v>
      </c>
      <c r="F26" s="16">
        <v>2.58E-2</v>
      </c>
      <c r="G26" s="16"/>
    </row>
    <row r="27" spans="1:7" x14ac:dyDescent="0.25">
      <c r="A27" s="13" t="s">
        <v>1351</v>
      </c>
      <c r="B27" s="33" t="s">
        <v>1352</v>
      </c>
      <c r="C27" s="33" t="s">
        <v>1348</v>
      </c>
      <c r="D27" s="14">
        <v>21147</v>
      </c>
      <c r="E27" s="15">
        <v>108.88</v>
      </c>
      <c r="F27" s="16">
        <v>2.58E-2</v>
      </c>
      <c r="G27" s="16"/>
    </row>
    <row r="28" spans="1:7" x14ac:dyDescent="0.25">
      <c r="A28" s="13" t="s">
        <v>1480</v>
      </c>
      <c r="B28" s="33" t="s">
        <v>1481</v>
      </c>
      <c r="C28" s="33" t="s">
        <v>1192</v>
      </c>
      <c r="D28" s="14">
        <v>2183</v>
      </c>
      <c r="E28" s="15">
        <v>100.34</v>
      </c>
      <c r="F28" s="16">
        <v>2.3800000000000002E-2</v>
      </c>
      <c r="G28" s="16"/>
    </row>
    <row r="29" spans="1:7" x14ac:dyDescent="0.25">
      <c r="A29" s="13" t="s">
        <v>1443</v>
      </c>
      <c r="B29" s="33" t="s">
        <v>1444</v>
      </c>
      <c r="C29" s="33" t="s">
        <v>1252</v>
      </c>
      <c r="D29" s="14">
        <v>16001</v>
      </c>
      <c r="E29" s="15">
        <v>98.09</v>
      </c>
      <c r="F29" s="16">
        <v>2.3199999999999998E-2</v>
      </c>
      <c r="G29" s="16"/>
    </row>
    <row r="30" spans="1:7" x14ac:dyDescent="0.25">
      <c r="A30" s="13" t="s">
        <v>1552</v>
      </c>
      <c r="B30" s="33" t="s">
        <v>1553</v>
      </c>
      <c r="C30" s="33" t="s">
        <v>1381</v>
      </c>
      <c r="D30" s="14">
        <v>3098</v>
      </c>
      <c r="E30" s="15">
        <v>97.86</v>
      </c>
      <c r="F30" s="16">
        <v>2.3199999999999998E-2</v>
      </c>
      <c r="G30" s="16"/>
    </row>
    <row r="31" spans="1:7" x14ac:dyDescent="0.25">
      <c r="A31" s="13" t="s">
        <v>1486</v>
      </c>
      <c r="B31" s="33" t="s">
        <v>1487</v>
      </c>
      <c r="C31" s="33" t="s">
        <v>1224</v>
      </c>
      <c r="D31" s="14">
        <v>1092</v>
      </c>
      <c r="E31" s="15">
        <v>92.72</v>
      </c>
      <c r="F31" s="16">
        <v>2.1999999999999999E-2</v>
      </c>
      <c r="G31" s="16"/>
    </row>
    <row r="32" spans="1:7" x14ac:dyDescent="0.25">
      <c r="A32" s="13" t="s">
        <v>1522</v>
      </c>
      <c r="B32" s="33" t="s">
        <v>1523</v>
      </c>
      <c r="C32" s="33" t="s">
        <v>1238</v>
      </c>
      <c r="D32" s="14">
        <v>5059</v>
      </c>
      <c r="E32" s="15">
        <v>92.2</v>
      </c>
      <c r="F32" s="16">
        <v>2.18E-2</v>
      </c>
      <c r="G32" s="16"/>
    </row>
    <row r="33" spans="1:7" x14ac:dyDescent="0.25">
      <c r="A33" s="13" t="s">
        <v>1336</v>
      </c>
      <c r="B33" s="33" t="s">
        <v>1337</v>
      </c>
      <c r="C33" s="33" t="s">
        <v>1338</v>
      </c>
      <c r="D33" s="14">
        <v>9258</v>
      </c>
      <c r="E33" s="15">
        <v>91.58</v>
      </c>
      <c r="F33" s="16">
        <v>2.1700000000000001E-2</v>
      </c>
      <c r="G33" s="16"/>
    </row>
    <row r="34" spans="1:7" x14ac:dyDescent="0.25">
      <c r="A34" s="13" t="s">
        <v>1524</v>
      </c>
      <c r="B34" s="33" t="s">
        <v>1525</v>
      </c>
      <c r="C34" s="33" t="s">
        <v>1230</v>
      </c>
      <c r="D34" s="14">
        <v>6494</v>
      </c>
      <c r="E34" s="15">
        <v>89.35</v>
      </c>
      <c r="F34" s="16">
        <v>2.12E-2</v>
      </c>
      <c r="G34" s="16"/>
    </row>
    <row r="35" spans="1:7" x14ac:dyDescent="0.25">
      <c r="A35" s="13" t="s">
        <v>1509</v>
      </c>
      <c r="B35" s="33" t="s">
        <v>1510</v>
      </c>
      <c r="C35" s="33" t="s">
        <v>1230</v>
      </c>
      <c r="D35" s="14">
        <v>13771</v>
      </c>
      <c r="E35" s="15">
        <v>82.72</v>
      </c>
      <c r="F35" s="16">
        <v>1.9599999999999999E-2</v>
      </c>
      <c r="G35" s="16"/>
    </row>
    <row r="36" spans="1:7" x14ac:dyDescent="0.25">
      <c r="A36" s="13" t="s">
        <v>1253</v>
      </c>
      <c r="B36" s="33" t="s">
        <v>1254</v>
      </c>
      <c r="C36" s="33" t="s">
        <v>1255</v>
      </c>
      <c r="D36" s="14">
        <v>212</v>
      </c>
      <c r="E36" s="15">
        <v>72.260000000000005</v>
      </c>
      <c r="F36" s="16">
        <v>1.7100000000000001E-2</v>
      </c>
      <c r="G36" s="16"/>
    </row>
    <row r="37" spans="1:7" x14ac:dyDescent="0.25">
      <c r="A37" s="13" t="s">
        <v>1407</v>
      </c>
      <c r="B37" s="33" t="s">
        <v>1408</v>
      </c>
      <c r="C37" s="33" t="s">
        <v>1238</v>
      </c>
      <c r="D37" s="14">
        <v>9975</v>
      </c>
      <c r="E37" s="15">
        <v>50.29</v>
      </c>
      <c r="F37" s="16">
        <v>1.1900000000000001E-2</v>
      </c>
      <c r="G37" s="16"/>
    </row>
    <row r="38" spans="1:7" x14ac:dyDescent="0.25">
      <c r="A38" s="17" t="s">
        <v>124</v>
      </c>
      <c r="B38" s="34"/>
      <c r="C38" s="34"/>
      <c r="D38" s="20"/>
      <c r="E38" s="37">
        <v>4210.37</v>
      </c>
      <c r="F38" s="38">
        <v>0.99719999999999998</v>
      </c>
      <c r="G38" s="23"/>
    </row>
    <row r="39" spans="1:7" x14ac:dyDescent="0.25">
      <c r="A39" s="17" t="s">
        <v>1265</v>
      </c>
      <c r="B39" s="33"/>
      <c r="C39" s="33"/>
      <c r="D39" s="14"/>
      <c r="E39" s="15"/>
      <c r="F39" s="16"/>
      <c r="G39" s="16"/>
    </row>
    <row r="40" spans="1:7" x14ac:dyDescent="0.25">
      <c r="A40" s="17" t="s">
        <v>124</v>
      </c>
      <c r="B40" s="33"/>
      <c r="C40" s="33"/>
      <c r="D40" s="14"/>
      <c r="E40" s="39" t="s">
        <v>121</v>
      </c>
      <c r="F40" s="40" t="s">
        <v>121</v>
      </c>
      <c r="G40" s="16"/>
    </row>
    <row r="41" spans="1:7" x14ac:dyDescent="0.25">
      <c r="A41" s="24" t="s">
        <v>131</v>
      </c>
      <c r="B41" s="35"/>
      <c r="C41" s="35"/>
      <c r="D41" s="25"/>
      <c r="E41" s="30">
        <v>4210.37</v>
      </c>
      <c r="F41" s="31">
        <v>0.99719999999999998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179</v>
      </c>
      <c r="B44" s="33"/>
      <c r="C44" s="33"/>
      <c r="D44" s="14"/>
      <c r="E44" s="15"/>
      <c r="F44" s="16"/>
      <c r="G44" s="16"/>
    </row>
    <row r="45" spans="1:7" x14ac:dyDescent="0.25">
      <c r="A45" s="13" t="s">
        <v>180</v>
      </c>
      <c r="B45" s="33"/>
      <c r="C45" s="33"/>
      <c r="D45" s="14"/>
      <c r="E45" s="15">
        <v>31.98</v>
      </c>
      <c r="F45" s="16">
        <v>7.6E-3</v>
      </c>
      <c r="G45" s="16">
        <v>6.7234000000000002E-2</v>
      </c>
    </row>
    <row r="46" spans="1:7" x14ac:dyDescent="0.25">
      <c r="A46" s="17" t="s">
        <v>124</v>
      </c>
      <c r="B46" s="34"/>
      <c r="C46" s="34"/>
      <c r="D46" s="20"/>
      <c r="E46" s="37">
        <v>31.98</v>
      </c>
      <c r="F46" s="38">
        <v>7.6E-3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131</v>
      </c>
      <c r="B48" s="35"/>
      <c r="C48" s="35"/>
      <c r="D48" s="25"/>
      <c r="E48" s="21">
        <v>31.98</v>
      </c>
      <c r="F48" s="22">
        <v>7.6E-3</v>
      </c>
      <c r="G48" s="23"/>
    </row>
    <row r="49" spans="1:7" x14ac:dyDescent="0.25">
      <c r="A49" s="13" t="s">
        <v>181</v>
      </c>
      <c r="B49" s="33"/>
      <c r="C49" s="33"/>
      <c r="D49" s="14"/>
      <c r="E49" s="15">
        <v>1.7673700000000001E-2</v>
      </c>
      <c r="F49" s="16">
        <v>3.9999999999999998E-6</v>
      </c>
      <c r="G49" s="16"/>
    </row>
    <row r="50" spans="1:7" x14ac:dyDescent="0.25">
      <c r="A50" s="13" t="s">
        <v>182</v>
      </c>
      <c r="B50" s="33"/>
      <c r="C50" s="33"/>
      <c r="D50" s="14"/>
      <c r="E50" s="26">
        <v>-19.617673700000001</v>
      </c>
      <c r="F50" s="27">
        <v>-4.8040000000000001E-3</v>
      </c>
      <c r="G50" s="16">
        <v>6.7234000000000002E-2</v>
      </c>
    </row>
    <row r="51" spans="1:7" x14ac:dyDescent="0.25">
      <c r="A51" s="28" t="s">
        <v>183</v>
      </c>
      <c r="B51" s="36"/>
      <c r="C51" s="36"/>
      <c r="D51" s="29"/>
      <c r="E51" s="30">
        <v>4222.75</v>
      </c>
      <c r="F51" s="31">
        <v>1</v>
      </c>
      <c r="G51" s="31"/>
    </row>
    <row r="56" spans="1:7" x14ac:dyDescent="0.25">
      <c r="A56" s="1" t="s">
        <v>186</v>
      </c>
    </row>
    <row r="57" spans="1:7" x14ac:dyDescent="0.25">
      <c r="A57" s="53" t="s">
        <v>187</v>
      </c>
      <c r="B57" s="3" t="s">
        <v>121</v>
      </c>
    </row>
    <row r="58" spans="1:7" x14ac:dyDescent="0.25">
      <c r="A58" t="s">
        <v>188</v>
      </c>
    </row>
    <row r="59" spans="1:7" x14ac:dyDescent="0.25">
      <c r="A59" t="s">
        <v>189</v>
      </c>
      <c r="B59" t="s">
        <v>190</v>
      </c>
      <c r="C59" t="s">
        <v>190</v>
      </c>
    </row>
    <row r="60" spans="1:7" x14ac:dyDescent="0.25">
      <c r="B60" s="54">
        <v>45443</v>
      </c>
      <c r="C60" s="54">
        <v>45471</v>
      </c>
    </row>
    <row r="61" spans="1:7" x14ac:dyDescent="0.25">
      <c r="A61" t="s">
        <v>194</v>
      </c>
      <c r="B61">
        <v>13.7041</v>
      </c>
      <c r="C61">
        <v>14.4648</v>
      </c>
      <c r="E61" s="2"/>
    </row>
    <row r="62" spans="1:7" x14ac:dyDescent="0.25">
      <c r="A62" t="s">
        <v>195</v>
      </c>
      <c r="B62">
        <v>13.5124</v>
      </c>
      <c r="C62">
        <v>14.262499999999999</v>
      </c>
      <c r="E62" s="2"/>
    </row>
    <row r="63" spans="1:7" x14ac:dyDescent="0.25">
      <c r="A63" t="s">
        <v>677</v>
      </c>
      <c r="B63">
        <v>13.471500000000001</v>
      </c>
      <c r="C63">
        <v>14.212899999999999</v>
      </c>
      <c r="E63" s="2"/>
    </row>
    <row r="64" spans="1:7" x14ac:dyDescent="0.25">
      <c r="A64" t="s">
        <v>678</v>
      </c>
      <c r="B64">
        <v>13.471</v>
      </c>
      <c r="C64">
        <v>14.212199999999999</v>
      </c>
      <c r="E64" s="2"/>
    </row>
    <row r="65" spans="1:5" x14ac:dyDescent="0.25">
      <c r="E65" s="2"/>
    </row>
    <row r="66" spans="1:5" x14ac:dyDescent="0.25">
      <c r="A66" t="s">
        <v>205</v>
      </c>
      <c r="B66" s="3" t="s">
        <v>121</v>
      </c>
    </row>
    <row r="67" spans="1:5" x14ac:dyDescent="0.25">
      <c r="A67" t="s">
        <v>206</v>
      </c>
      <c r="B67" s="3" t="s">
        <v>121</v>
      </c>
    </row>
    <row r="68" spans="1:5" ht="30" customHeight="1" x14ac:dyDescent="0.25">
      <c r="A68" s="53" t="s">
        <v>207</v>
      </c>
      <c r="B68" s="3" t="s">
        <v>121</v>
      </c>
    </row>
    <row r="69" spans="1:5" ht="30" customHeight="1" x14ac:dyDescent="0.25">
      <c r="A69" s="53" t="s">
        <v>208</v>
      </c>
      <c r="B69" s="3" t="s">
        <v>121</v>
      </c>
    </row>
    <row r="70" spans="1:5" x14ac:dyDescent="0.25">
      <c r="A70" t="s">
        <v>1266</v>
      </c>
      <c r="B70" s="55">
        <v>0.388349294929413</v>
      </c>
    </row>
    <row r="71" spans="1:5" ht="45" customHeight="1" x14ac:dyDescent="0.25">
      <c r="A71" s="53" t="s">
        <v>210</v>
      </c>
      <c r="B71" s="3" t="s">
        <v>121</v>
      </c>
    </row>
    <row r="72" spans="1:5" ht="30" customHeight="1" x14ac:dyDescent="0.25">
      <c r="A72" s="53" t="s">
        <v>211</v>
      </c>
      <c r="B72" s="3" t="s">
        <v>121</v>
      </c>
    </row>
    <row r="73" spans="1:5" ht="30" customHeight="1" x14ac:dyDescent="0.25">
      <c r="A73" s="53" t="s">
        <v>212</v>
      </c>
      <c r="B73" s="3" t="s">
        <v>121</v>
      </c>
    </row>
    <row r="74" spans="1:5" x14ac:dyDescent="0.25">
      <c r="A74" t="s">
        <v>213</v>
      </c>
      <c r="B74" s="3" t="s">
        <v>121</v>
      </c>
    </row>
    <row r="75" spans="1:5" x14ac:dyDescent="0.25">
      <c r="A75" t="s">
        <v>214</v>
      </c>
      <c r="B75" s="3" t="s">
        <v>121</v>
      </c>
    </row>
    <row r="77" spans="1:5" ht="69.95" customHeight="1" x14ac:dyDescent="0.25">
      <c r="A77" s="81" t="s">
        <v>224</v>
      </c>
      <c r="B77" s="81" t="s">
        <v>225</v>
      </c>
      <c r="C77" s="81" t="s">
        <v>5</v>
      </c>
      <c r="D77" s="81" t="s">
        <v>6</v>
      </c>
    </row>
    <row r="78" spans="1:5" ht="69.95" customHeight="1" x14ac:dyDescent="0.25">
      <c r="A78" s="81" t="s">
        <v>2076</v>
      </c>
      <c r="B78" s="81"/>
      <c r="C78" s="81" t="s">
        <v>67</v>
      </c>
      <c r="D78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98"/>
  <sheetViews>
    <sheetView showGridLines="0" workbookViewId="0">
      <pane ySplit="4" topLeftCell="A72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2077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2078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1270</v>
      </c>
      <c r="B8" s="33" t="s">
        <v>1271</v>
      </c>
      <c r="C8" s="33" t="s">
        <v>1195</v>
      </c>
      <c r="D8" s="14">
        <v>51445</v>
      </c>
      <c r="E8" s="15">
        <v>866.23</v>
      </c>
      <c r="F8" s="16">
        <v>0.1182</v>
      </c>
      <c r="G8" s="16"/>
    </row>
    <row r="9" spans="1:8" x14ac:dyDescent="0.25">
      <c r="A9" s="13" t="s">
        <v>1196</v>
      </c>
      <c r="B9" s="33" t="s">
        <v>1197</v>
      </c>
      <c r="C9" s="33" t="s">
        <v>1198</v>
      </c>
      <c r="D9" s="14">
        <v>23105</v>
      </c>
      <c r="E9" s="15">
        <v>723.37</v>
      </c>
      <c r="F9" s="16">
        <v>9.8699999999999996E-2</v>
      </c>
      <c r="G9" s="16"/>
    </row>
    <row r="10" spans="1:8" x14ac:dyDescent="0.25">
      <c r="A10" s="13" t="s">
        <v>1193</v>
      </c>
      <c r="B10" s="33" t="s">
        <v>1194</v>
      </c>
      <c r="C10" s="33" t="s">
        <v>1195</v>
      </c>
      <c r="D10" s="14">
        <v>48058</v>
      </c>
      <c r="E10" s="15">
        <v>576.5</v>
      </c>
      <c r="F10" s="16">
        <v>7.8700000000000006E-2</v>
      </c>
      <c r="G10" s="16"/>
    </row>
    <row r="11" spans="1:8" x14ac:dyDescent="0.25">
      <c r="A11" s="13" t="s">
        <v>1464</v>
      </c>
      <c r="B11" s="33" t="s">
        <v>1465</v>
      </c>
      <c r="C11" s="33" t="s">
        <v>1348</v>
      </c>
      <c r="D11" s="14">
        <v>24671</v>
      </c>
      <c r="E11" s="15">
        <v>386.53</v>
      </c>
      <c r="F11" s="16">
        <v>5.2699999999999997E-2</v>
      </c>
      <c r="G11" s="16"/>
    </row>
    <row r="12" spans="1:8" x14ac:dyDescent="0.25">
      <c r="A12" s="13" t="s">
        <v>1225</v>
      </c>
      <c r="B12" s="33" t="s">
        <v>1226</v>
      </c>
      <c r="C12" s="33" t="s">
        <v>1227</v>
      </c>
      <c r="D12" s="14">
        <v>8009</v>
      </c>
      <c r="E12" s="15">
        <v>284.2</v>
      </c>
      <c r="F12" s="16">
        <v>3.8800000000000001E-2</v>
      </c>
      <c r="G12" s="16"/>
    </row>
    <row r="13" spans="1:8" x14ac:dyDescent="0.25">
      <c r="A13" s="13" t="s">
        <v>1382</v>
      </c>
      <c r="B13" s="33" t="s">
        <v>1383</v>
      </c>
      <c r="C13" s="33" t="s">
        <v>1348</v>
      </c>
      <c r="D13" s="14">
        <v>6919</v>
      </c>
      <c r="E13" s="15">
        <v>270.13</v>
      </c>
      <c r="F13" s="16">
        <v>3.6900000000000002E-2</v>
      </c>
      <c r="G13" s="16"/>
    </row>
    <row r="14" spans="1:8" x14ac:dyDescent="0.25">
      <c r="A14" s="13" t="s">
        <v>1208</v>
      </c>
      <c r="B14" s="33" t="s">
        <v>1209</v>
      </c>
      <c r="C14" s="33" t="s">
        <v>1210</v>
      </c>
      <c r="D14" s="14">
        <v>63101</v>
      </c>
      <c r="E14" s="15">
        <v>268.12</v>
      </c>
      <c r="F14" s="16">
        <v>3.6600000000000001E-2</v>
      </c>
      <c r="G14" s="16"/>
    </row>
    <row r="15" spans="1:8" x14ac:dyDescent="0.25">
      <c r="A15" s="13" t="s">
        <v>1187</v>
      </c>
      <c r="B15" s="33" t="s">
        <v>1188</v>
      </c>
      <c r="C15" s="33" t="s">
        <v>1189</v>
      </c>
      <c r="D15" s="14">
        <v>18269</v>
      </c>
      <c r="E15" s="15">
        <v>263.81</v>
      </c>
      <c r="F15" s="16">
        <v>3.5999999999999997E-2</v>
      </c>
      <c r="G15" s="16"/>
    </row>
    <row r="16" spans="1:8" x14ac:dyDescent="0.25">
      <c r="A16" s="13" t="s">
        <v>1245</v>
      </c>
      <c r="B16" s="33" t="s">
        <v>1246</v>
      </c>
      <c r="C16" s="33" t="s">
        <v>1195</v>
      </c>
      <c r="D16" s="14">
        <v>19417</v>
      </c>
      <c r="E16" s="15">
        <v>245.67</v>
      </c>
      <c r="F16" s="16">
        <v>3.3500000000000002E-2</v>
      </c>
      <c r="G16" s="16"/>
    </row>
    <row r="17" spans="1:7" x14ac:dyDescent="0.25">
      <c r="A17" s="13" t="s">
        <v>1241</v>
      </c>
      <c r="B17" s="33" t="s">
        <v>1242</v>
      </c>
      <c r="C17" s="33" t="s">
        <v>1195</v>
      </c>
      <c r="D17" s="14">
        <v>26211</v>
      </c>
      <c r="E17" s="15">
        <v>222.52</v>
      </c>
      <c r="F17" s="16">
        <v>3.04E-2</v>
      </c>
      <c r="G17" s="16"/>
    </row>
    <row r="18" spans="1:7" x14ac:dyDescent="0.25">
      <c r="A18" s="13" t="s">
        <v>1472</v>
      </c>
      <c r="B18" s="33" t="s">
        <v>1473</v>
      </c>
      <c r="C18" s="33" t="s">
        <v>1201</v>
      </c>
      <c r="D18" s="14">
        <v>6625</v>
      </c>
      <c r="E18" s="15">
        <v>189.92</v>
      </c>
      <c r="F18" s="16">
        <v>2.5899999999999999E-2</v>
      </c>
      <c r="G18" s="16"/>
    </row>
    <row r="19" spans="1:7" x14ac:dyDescent="0.25">
      <c r="A19" s="13" t="s">
        <v>1325</v>
      </c>
      <c r="B19" s="33" t="s">
        <v>1326</v>
      </c>
      <c r="C19" s="33" t="s">
        <v>1195</v>
      </c>
      <c r="D19" s="14">
        <v>10048</v>
      </c>
      <c r="E19" s="15">
        <v>181.12</v>
      </c>
      <c r="F19" s="16">
        <v>2.47E-2</v>
      </c>
      <c r="G19" s="16"/>
    </row>
    <row r="20" spans="1:7" x14ac:dyDescent="0.25">
      <c r="A20" s="13" t="s">
        <v>1371</v>
      </c>
      <c r="B20" s="33" t="s">
        <v>1372</v>
      </c>
      <c r="C20" s="33" t="s">
        <v>1210</v>
      </c>
      <c r="D20" s="14">
        <v>6098</v>
      </c>
      <c r="E20" s="15">
        <v>150.81</v>
      </c>
      <c r="F20" s="16">
        <v>2.06E-2</v>
      </c>
      <c r="G20" s="16"/>
    </row>
    <row r="21" spans="1:7" x14ac:dyDescent="0.25">
      <c r="A21" s="13" t="s">
        <v>1316</v>
      </c>
      <c r="B21" s="33" t="s">
        <v>1317</v>
      </c>
      <c r="C21" s="33" t="s">
        <v>1292</v>
      </c>
      <c r="D21" s="14">
        <v>1903</v>
      </c>
      <c r="E21" s="15">
        <v>135.41</v>
      </c>
      <c r="F21" s="16">
        <v>1.8499999999999999E-2</v>
      </c>
      <c r="G21" s="16"/>
    </row>
    <row r="22" spans="1:7" x14ac:dyDescent="0.25">
      <c r="A22" s="13" t="s">
        <v>1217</v>
      </c>
      <c r="B22" s="33" t="s">
        <v>1218</v>
      </c>
      <c r="C22" s="33" t="s">
        <v>1219</v>
      </c>
      <c r="D22" s="14">
        <v>32452</v>
      </c>
      <c r="E22" s="15">
        <v>122.78</v>
      </c>
      <c r="F22" s="16">
        <v>1.6799999999999999E-2</v>
      </c>
      <c r="G22" s="16"/>
    </row>
    <row r="23" spans="1:7" x14ac:dyDescent="0.25">
      <c r="A23" s="13" t="s">
        <v>1239</v>
      </c>
      <c r="B23" s="33" t="s">
        <v>1240</v>
      </c>
      <c r="C23" s="33" t="s">
        <v>1201</v>
      </c>
      <c r="D23" s="14">
        <v>12032</v>
      </c>
      <c r="E23" s="15">
        <v>119.09</v>
      </c>
      <c r="F23" s="16">
        <v>1.6199999999999999E-2</v>
      </c>
      <c r="G23" s="16"/>
    </row>
    <row r="24" spans="1:7" x14ac:dyDescent="0.25">
      <c r="A24" s="13" t="s">
        <v>1190</v>
      </c>
      <c r="B24" s="33" t="s">
        <v>1191</v>
      </c>
      <c r="C24" s="33" t="s">
        <v>1192</v>
      </c>
      <c r="D24" s="14">
        <v>7374</v>
      </c>
      <c r="E24" s="15">
        <v>112.15</v>
      </c>
      <c r="F24" s="16">
        <v>1.5299999999999999E-2</v>
      </c>
      <c r="G24" s="16"/>
    </row>
    <row r="25" spans="1:7" x14ac:dyDescent="0.25">
      <c r="A25" s="13" t="s">
        <v>1211</v>
      </c>
      <c r="B25" s="33" t="s">
        <v>1212</v>
      </c>
      <c r="C25" s="33" t="s">
        <v>1201</v>
      </c>
      <c r="D25" s="14">
        <v>902</v>
      </c>
      <c r="E25" s="15">
        <v>108.55</v>
      </c>
      <c r="F25" s="16">
        <v>1.4800000000000001E-2</v>
      </c>
      <c r="G25" s="16"/>
    </row>
    <row r="26" spans="1:7" x14ac:dyDescent="0.25">
      <c r="A26" s="13" t="s">
        <v>1554</v>
      </c>
      <c r="B26" s="33" t="s">
        <v>1555</v>
      </c>
      <c r="C26" s="33" t="s">
        <v>1348</v>
      </c>
      <c r="D26" s="14">
        <v>7228</v>
      </c>
      <c r="E26" s="15">
        <v>105.5</v>
      </c>
      <c r="F26" s="16">
        <v>1.44E-2</v>
      </c>
      <c r="G26" s="16"/>
    </row>
    <row r="27" spans="1:7" x14ac:dyDescent="0.25">
      <c r="A27" s="13" t="s">
        <v>1427</v>
      </c>
      <c r="B27" s="33" t="s">
        <v>1428</v>
      </c>
      <c r="C27" s="33" t="s">
        <v>1219</v>
      </c>
      <c r="D27" s="14">
        <v>31127</v>
      </c>
      <c r="E27" s="15">
        <v>103.01</v>
      </c>
      <c r="F27" s="16">
        <v>1.41E-2</v>
      </c>
      <c r="G27" s="16"/>
    </row>
    <row r="28" spans="1:7" x14ac:dyDescent="0.25">
      <c r="A28" s="13" t="s">
        <v>1403</v>
      </c>
      <c r="B28" s="33" t="s">
        <v>1404</v>
      </c>
      <c r="C28" s="33" t="s">
        <v>1295</v>
      </c>
      <c r="D28" s="14">
        <v>56274</v>
      </c>
      <c r="E28" s="15">
        <v>97.92</v>
      </c>
      <c r="F28" s="16">
        <v>1.34E-2</v>
      </c>
      <c r="G28" s="16"/>
    </row>
    <row r="29" spans="1:7" x14ac:dyDescent="0.25">
      <c r="A29" s="13" t="s">
        <v>1236</v>
      </c>
      <c r="B29" s="33" t="s">
        <v>1237</v>
      </c>
      <c r="C29" s="33" t="s">
        <v>1238</v>
      </c>
      <c r="D29" s="14">
        <v>2850</v>
      </c>
      <c r="E29" s="15">
        <v>97.02</v>
      </c>
      <c r="F29" s="16">
        <v>1.32E-2</v>
      </c>
      <c r="G29" s="16"/>
    </row>
    <row r="30" spans="1:7" x14ac:dyDescent="0.25">
      <c r="A30" s="13" t="s">
        <v>1205</v>
      </c>
      <c r="B30" s="33" t="s">
        <v>1206</v>
      </c>
      <c r="C30" s="33" t="s">
        <v>1207</v>
      </c>
      <c r="D30" s="14">
        <v>789</v>
      </c>
      <c r="E30" s="15">
        <v>92.06</v>
      </c>
      <c r="F30" s="16">
        <v>1.26E-2</v>
      </c>
      <c r="G30" s="16"/>
    </row>
    <row r="31" spans="1:7" x14ac:dyDescent="0.25">
      <c r="A31" s="13" t="s">
        <v>1562</v>
      </c>
      <c r="B31" s="33" t="s">
        <v>1563</v>
      </c>
      <c r="C31" s="33" t="s">
        <v>1238</v>
      </c>
      <c r="D31" s="14">
        <v>3079</v>
      </c>
      <c r="E31" s="15">
        <v>89.82</v>
      </c>
      <c r="F31" s="16">
        <v>1.23E-2</v>
      </c>
      <c r="G31" s="16"/>
    </row>
    <row r="32" spans="1:7" x14ac:dyDescent="0.25">
      <c r="A32" s="13" t="s">
        <v>1518</v>
      </c>
      <c r="B32" s="33" t="s">
        <v>1519</v>
      </c>
      <c r="C32" s="33" t="s">
        <v>1333</v>
      </c>
      <c r="D32" s="14">
        <v>5016</v>
      </c>
      <c r="E32" s="15">
        <v>74.14</v>
      </c>
      <c r="F32" s="16">
        <v>1.01E-2</v>
      </c>
      <c r="G32" s="16"/>
    </row>
    <row r="33" spans="1:7" x14ac:dyDescent="0.25">
      <c r="A33" s="13" t="s">
        <v>1284</v>
      </c>
      <c r="B33" s="33" t="s">
        <v>1285</v>
      </c>
      <c r="C33" s="33" t="s">
        <v>1286</v>
      </c>
      <c r="D33" s="14">
        <v>15574</v>
      </c>
      <c r="E33" s="15">
        <v>73.69</v>
      </c>
      <c r="F33" s="16">
        <v>1.01E-2</v>
      </c>
      <c r="G33" s="16"/>
    </row>
    <row r="34" spans="1:7" x14ac:dyDescent="0.25">
      <c r="A34" s="13" t="s">
        <v>1256</v>
      </c>
      <c r="B34" s="33" t="s">
        <v>1257</v>
      </c>
      <c r="C34" s="33" t="s">
        <v>1258</v>
      </c>
      <c r="D34" s="14">
        <v>26636</v>
      </c>
      <c r="E34" s="15">
        <v>73.040000000000006</v>
      </c>
      <c r="F34" s="16">
        <v>0.01</v>
      </c>
      <c r="G34" s="16"/>
    </row>
    <row r="35" spans="1:7" x14ac:dyDescent="0.25">
      <c r="A35" s="13" t="s">
        <v>1199</v>
      </c>
      <c r="B35" s="33" t="s">
        <v>1200</v>
      </c>
      <c r="C35" s="33" t="s">
        <v>1201</v>
      </c>
      <c r="D35" s="14">
        <v>767</v>
      </c>
      <c r="E35" s="15">
        <v>72.88</v>
      </c>
      <c r="F35" s="16">
        <v>9.9000000000000008E-3</v>
      </c>
      <c r="G35" s="16"/>
    </row>
    <row r="36" spans="1:7" x14ac:dyDescent="0.25">
      <c r="A36" s="13" t="s">
        <v>1503</v>
      </c>
      <c r="B36" s="33" t="s">
        <v>1504</v>
      </c>
      <c r="C36" s="33" t="s">
        <v>1320</v>
      </c>
      <c r="D36" s="14">
        <v>9976</v>
      </c>
      <c r="E36" s="15">
        <v>69.19</v>
      </c>
      <c r="F36" s="16">
        <v>9.4000000000000004E-3</v>
      </c>
      <c r="G36" s="16"/>
    </row>
    <row r="37" spans="1:7" x14ac:dyDescent="0.25">
      <c r="A37" s="13" t="s">
        <v>1234</v>
      </c>
      <c r="B37" s="33" t="s">
        <v>1235</v>
      </c>
      <c r="C37" s="33" t="s">
        <v>1207</v>
      </c>
      <c r="D37" s="14">
        <v>2519</v>
      </c>
      <c r="E37" s="15">
        <v>67.27</v>
      </c>
      <c r="F37" s="16">
        <v>9.1999999999999998E-3</v>
      </c>
      <c r="G37" s="16"/>
    </row>
    <row r="38" spans="1:7" x14ac:dyDescent="0.25">
      <c r="A38" s="13" t="s">
        <v>1373</v>
      </c>
      <c r="B38" s="33" t="s">
        <v>1374</v>
      </c>
      <c r="C38" s="33" t="s">
        <v>1195</v>
      </c>
      <c r="D38" s="14">
        <v>4521</v>
      </c>
      <c r="E38" s="15">
        <v>66.209999999999994</v>
      </c>
      <c r="F38" s="16">
        <v>8.9999999999999993E-3</v>
      </c>
      <c r="G38" s="16"/>
    </row>
    <row r="39" spans="1:7" x14ac:dyDescent="0.25">
      <c r="A39" s="13" t="s">
        <v>1215</v>
      </c>
      <c r="B39" s="33" t="s">
        <v>1216</v>
      </c>
      <c r="C39" s="33" t="s">
        <v>1204</v>
      </c>
      <c r="D39" s="14">
        <v>2437</v>
      </c>
      <c r="E39" s="15">
        <v>62.18</v>
      </c>
      <c r="F39" s="16">
        <v>8.5000000000000006E-3</v>
      </c>
      <c r="G39" s="16"/>
    </row>
    <row r="40" spans="1:7" x14ac:dyDescent="0.25">
      <c r="A40" s="13" t="s">
        <v>1458</v>
      </c>
      <c r="B40" s="33" t="s">
        <v>1459</v>
      </c>
      <c r="C40" s="33" t="s">
        <v>1348</v>
      </c>
      <c r="D40" s="14">
        <v>4341</v>
      </c>
      <c r="E40" s="15">
        <v>62.09</v>
      </c>
      <c r="F40" s="16">
        <v>8.5000000000000006E-3</v>
      </c>
      <c r="G40" s="16"/>
    </row>
    <row r="41" spans="1:7" x14ac:dyDescent="0.25">
      <c r="A41" s="13" t="s">
        <v>1415</v>
      </c>
      <c r="B41" s="33" t="s">
        <v>1416</v>
      </c>
      <c r="C41" s="33" t="s">
        <v>1295</v>
      </c>
      <c r="D41" s="14">
        <v>6514</v>
      </c>
      <c r="E41" s="15">
        <v>60.68</v>
      </c>
      <c r="F41" s="16">
        <v>8.3000000000000001E-3</v>
      </c>
      <c r="G41" s="16"/>
    </row>
    <row r="42" spans="1:7" x14ac:dyDescent="0.25">
      <c r="A42" s="13" t="s">
        <v>1433</v>
      </c>
      <c r="B42" s="33" t="s">
        <v>1434</v>
      </c>
      <c r="C42" s="33" t="s">
        <v>1292</v>
      </c>
      <c r="D42" s="14">
        <v>3708</v>
      </c>
      <c r="E42" s="15">
        <v>58.89</v>
      </c>
      <c r="F42" s="16">
        <v>8.0000000000000002E-3</v>
      </c>
      <c r="G42" s="16"/>
    </row>
    <row r="43" spans="1:7" x14ac:dyDescent="0.25">
      <c r="A43" s="13" t="s">
        <v>1276</v>
      </c>
      <c r="B43" s="33" t="s">
        <v>1277</v>
      </c>
      <c r="C43" s="33" t="s">
        <v>1278</v>
      </c>
      <c r="D43" s="14">
        <v>1791</v>
      </c>
      <c r="E43" s="15">
        <v>56.9</v>
      </c>
      <c r="F43" s="16">
        <v>7.7999999999999996E-3</v>
      </c>
      <c r="G43" s="16"/>
    </row>
    <row r="44" spans="1:7" x14ac:dyDescent="0.25">
      <c r="A44" s="13" t="s">
        <v>1405</v>
      </c>
      <c r="B44" s="33" t="s">
        <v>1406</v>
      </c>
      <c r="C44" s="33" t="s">
        <v>1292</v>
      </c>
      <c r="D44" s="14">
        <v>1900</v>
      </c>
      <c r="E44" s="15">
        <v>55.32</v>
      </c>
      <c r="F44" s="16">
        <v>7.4999999999999997E-3</v>
      </c>
      <c r="G44" s="16"/>
    </row>
    <row r="45" spans="1:7" x14ac:dyDescent="0.25">
      <c r="A45" s="13" t="s">
        <v>1213</v>
      </c>
      <c r="B45" s="33" t="s">
        <v>1214</v>
      </c>
      <c r="C45" s="33" t="s">
        <v>1192</v>
      </c>
      <c r="D45" s="14">
        <v>832</v>
      </c>
      <c r="E45" s="15">
        <v>53.27</v>
      </c>
      <c r="F45" s="16">
        <v>7.3000000000000001E-3</v>
      </c>
      <c r="G45" s="16"/>
    </row>
    <row r="46" spans="1:7" x14ac:dyDescent="0.25">
      <c r="A46" s="13" t="s">
        <v>1357</v>
      </c>
      <c r="B46" s="33" t="s">
        <v>1358</v>
      </c>
      <c r="C46" s="33" t="s">
        <v>1192</v>
      </c>
      <c r="D46" s="14">
        <v>3585</v>
      </c>
      <c r="E46" s="15">
        <v>53.09</v>
      </c>
      <c r="F46" s="16">
        <v>7.1999999999999998E-3</v>
      </c>
      <c r="G46" s="16"/>
    </row>
    <row r="47" spans="1:7" x14ac:dyDescent="0.25">
      <c r="A47" s="13" t="s">
        <v>1351</v>
      </c>
      <c r="B47" s="33" t="s">
        <v>1352</v>
      </c>
      <c r="C47" s="33" t="s">
        <v>1348</v>
      </c>
      <c r="D47" s="14">
        <v>9645</v>
      </c>
      <c r="E47" s="15">
        <v>49.66</v>
      </c>
      <c r="F47" s="16">
        <v>6.7999999999999996E-3</v>
      </c>
      <c r="G47" s="16"/>
    </row>
    <row r="48" spans="1:7" x14ac:dyDescent="0.25">
      <c r="A48" s="13" t="s">
        <v>1329</v>
      </c>
      <c r="B48" s="33" t="s">
        <v>1330</v>
      </c>
      <c r="C48" s="33" t="s">
        <v>1201</v>
      </c>
      <c r="D48" s="14">
        <v>888</v>
      </c>
      <c r="E48" s="15">
        <v>49.55</v>
      </c>
      <c r="F48" s="16">
        <v>6.7999999999999996E-3</v>
      </c>
      <c r="G48" s="16"/>
    </row>
    <row r="49" spans="1:7" x14ac:dyDescent="0.25">
      <c r="A49" s="13" t="s">
        <v>1250</v>
      </c>
      <c r="B49" s="33" t="s">
        <v>1251</v>
      </c>
      <c r="C49" s="33" t="s">
        <v>1252</v>
      </c>
      <c r="D49" s="14">
        <v>4295</v>
      </c>
      <c r="E49" s="15">
        <v>47.14</v>
      </c>
      <c r="F49" s="16">
        <v>6.4000000000000003E-3</v>
      </c>
      <c r="G49" s="16"/>
    </row>
    <row r="50" spans="1:7" x14ac:dyDescent="0.25">
      <c r="A50" s="13" t="s">
        <v>1384</v>
      </c>
      <c r="B50" s="33" t="s">
        <v>1385</v>
      </c>
      <c r="C50" s="33" t="s">
        <v>1249</v>
      </c>
      <c r="D50" s="14">
        <v>3078</v>
      </c>
      <c r="E50" s="15">
        <v>45.92</v>
      </c>
      <c r="F50" s="16">
        <v>6.3E-3</v>
      </c>
      <c r="G50" s="16"/>
    </row>
    <row r="51" spans="1:7" x14ac:dyDescent="0.25">
      <c r="A51" s="13" t="s">
        <v>1202</v>
      </c>
      <c r="B51" s="33" t="s">
        <v>1203</v>
      </c>
      <c r="C51" s="33" t="s">
        <v>1204</v>
      </c>
      <c r="D51" s="14">
        <v>806</v>
      </c>
      <c r="E51" s="15">
        <v>44.13</v>
      </c>
      <c r="F51" s="16">
        <v>6.0000000000000001E-3</v>
      </c>
      <c r="G51" s="16"/>
    </row>
    <row r="52" spans="1:7" x14ac:dyDescent="0.25">
      <c r="A52" s="13" t="s">
        <v>1548</v>
      </c>
      <c r="B52" s="33" t="s">
        <v>1549</v>
      </c>
      <c r="C52" s="33" t="s">
        <v>1201</v>
      </c>
      <c r="D52" s="14">
        <v>936</v>
      </c>
      <c r="E52" s="15">
        <v>43.74</v>
      </c>
      <c r="F52" s="16">
        <v>6.0000000000000001E-3</v>
      </c>
      <c r="G52" s="16"/>
    </row>
    <row r="53" spans="1:7" x14ac:dyDescent="0.25">
      <c r="A53" s="13" t="s">
        <v>1399</v>
      </c>
      <c r="B53" s="33" t="s">
        <v>1400</v>
      </c>
      <c r="C53" s="33" t="s">
        <v>1249</v>
      </c>
      <c r="D53" s="14">
        <v>7199</v>
      </c>
      <c r="E53" s="15">
        <v>42.84</v>
      </c>
      <c r="F53" s="16">
        <v>5.7999999999999996E-3</v>
      </c>
      <c r="G53" s="16"/>
    </row>
    <row r="54" spans="1:7" x14ac:dyDescent="0.25">
      <c r="A54" s="13" t="s">
        <v>1438</v>
      </c>
      <c r="B54" s="33" t="s">
        <v>1439</v>
      </c>
      <c r="C54" s="33" t="s">
        <v>1440</v>
      </c>
      <c r="D54" s="14">
        <v>687</v>
      </c>
      <c r="E54" s="15">
        <v>42.5</v>
      </c>
      <c r="F54" s="16">
        <v>5.7999999999999996E-3</v>
      </c>
      <c r="G54" s="16"/>
    </row>
    <row r="55" spans="1:7" x14ac:dyDescent="0.25">
      <c r="A55" s="13" t="s">
        <v>1364</v>
      </c>
      <c r="B55" s="33" t="s">
        <v>1365</v>
      </c>
      <c r="C55" s="33" t="s">
        <v>1198</v>
      </c>
      <c r="D55" s="14">
        <v>13335</v>
      </c>
      <c r="E55" s="15">
        <v>40.53</v>
      </c>
      <c r="F55" s="16">
        <v>5.4999999999999997E-3</v>
      </c>
      <c r="G55" s="16"/>
    </row>
    <row r="56" spans="1:7" x14ac:dyDescent="0.25">
      <c r="A56" s="13" t="s">
        <v>1480</v>
      </c>
      <c r="B56" s="33" t="s">
        <v>1481</v>
      </c>
      <c r="C56" s="33" t="s">
        <v>1192</v>
      </c>
      <c r="D56" s="14">
        <v>870</v>
      </c>
      <c r="E56" s="15">
        <v>39.99</v>
      </c>
      <c r="F56" s="16">
        <v>5.4999999999999997E-3</v>
      </c>
      <c r="G56" s="16"/>
    </row>
    <row r="57" spans="1:7" x14ac:dyDescent="0.25">
      <c r="A57" s="13" t="s">
        <v>1468</v>
      </c>
      <c r="B57" s="33" t="s">
        <v>1469</v>
      </c>
      <c r="C57" s="33" t="s">
        <v>1348</v>
      </c>
      <c r="D57" s="14">
        <v>627</v>
      </c>
      <c r="E57" s="15">
        <v>33.76</v>
      </c>
      <c r="F57" s="16">
        <v>4.5999999999999999E-3</v>
      </c>
      <c r="G57" s="16"/>
    </row>
    <row r="58" spans="1:7" x14ac:dyDescent="0.25">
      <c r="A58" s="17" t="s">
        <v>124</v>
      </c>
      <c r="B58" s="34"/>
      <c r="C58" s="34"/>
      <c r="D58" s="20"/>
      <c r="E58" s="37">
        <v>7250.84</v>
      </c>
      <c r="F58" s="38">
        <v>0.98960000000000004</v>
      </c>
      <c r="G58" s="23"/>
    </row>
    <row r="59" spans="1:7" x14ac:dyDescent="0.25">
      <c r="A59" s="17" t="s">
        <v>1265</v>
      </c>
      <c r="B59" s="33"/>
      <c r="C59" s="33"/>
      <c r="D59" s="14"/>
      <c r="E59" s="15"/>
      <c r="F59" s="16"/>
      <c r="G59" s="16"/>
    </row>
    <row r="60" spans="1:7" x14ac:dyDescent="0.25">
      <c r="A60" s="17" t="s">
        <v>124</v>
      </c>
      <c r="B60" s="33"/>
      <c r="C60" s="33"/>
      <c r="D60" s="14"/>
      <c r="E60" s="39" t="s">
        <v>121</v>
      </c>
      <c r="F60" s="40" t="s">
        <v>121</v>
      </c>
      <c r="G60" s="16"/>
    </row>
    <row r="61" spans="1:7" x14ac:dyDescent="0.25">
      <c r="A61" s="24" t="s">
        <v>131</v>
      </c>
      <c r="B61" s="35"/>
      <c r="C61" s="35"/>
      <c r="D61" s="25"/>
      <c r="E61" s="30">
        <v>7250.84</v>
      </c>
      <c r="F61" s="31">
        <v>0.98960000000000004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179</v>
      </c>
      <c r="B64" s="33"/>
      <c r="C64" s="33"/>
      <c r="D64" s="14"/>
      <c r="E64" s="15"/>
      <c r="F64" s="16"/>
      <c r="G64" s="16"/>
    </row>
    <row r="65" spans="1:7" x14ac:dyDescent="0.25">
      <c r="A65" s="13" t="s">
        <v>180</v>
      </c>
      <c r="B65" s="33"/>
      <c r="C65" s="33"/>
      <c r="D65" s="14"/>
      <c r="E65" s="15">
        <v>17.989999999999998</v>
      </c>
      <c r="F65" s="16">
        <v>2.5000000000000001E-3</v>
      </c>
      <c r="G65" s="16">
        <v>6.7234000000000002E-2</v>
      </c>
    </row>
    <row r="66" spans="1:7" x14ac:dyDescent="0.25">
      <c r="A66" s="17" t="s">
        <v>124</v>
      </c>
      <c r="B66" s="34"/>
      <c r="C66" s="34"/>
      <c r="D66" s="20"/>
      <c r="E66" s="37">
        <v>17.989999999999998</v>
      </c>
      <c r="F66" s="38">
        <v>2.5000000000000001E-3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131</v>
      </c>
      <c r="B68" s="35"/>
      <c r="C68" s="35"/>
      <c r="D68" s="25"/>
      <c r="E68" s="21">
        <v>17.989999999999998</v>
      </c>
      <c r="F68" s="22">
        <v>2.5000000000000001E-3</v>
      </c>
      <c r="G68" s="23"/>
    </row>
    <row r="69" spans="1:7" x14ac:dyDescent="0.25">
      <c r="A69" s="13" t="s">
        <v>181</v>
      </c>
      <c r="B69" s="33"/>
      <c r="C69" s="33"/>
      <c r="D69" s="14"/>
      <c r="E69" s="15">
        <v>9.9415000000000007E-3</v>
      </c>
      <c r="F69" s="16">
        <v>9.9999999999999995E-7</v>
      </c>
      <c r="G69" s="16"/>
    </row>
    <row r="70" spans="1:7" x14ac:dyDescent="0.25">
      <c r="A70" s="13" t="s">
        <v>182</v>
      </c>
      <c r="B70" s="33"/>
      <c r="C70" s="33"/>
      <c r="D70" s="14"/>
      <c r="E70" s="15">
        <v>61.050058499999999</v>
      </c>
      <c r="F70" s="16">
        <v>7.8989999999999998E-3</v>
      </c>
      <c r="G70" s="16">
        <v>6.7234000000000002E-2</v>
      </c>
    </row>
    <row r="71" spans="1:7" x14ac:dyDescent="0.25">
      <c r="A71" s="28" t="s">
        <v>183</v>
      </c>
      <c r="B71" s="36"/>
      <c r="C71" s="36"/>
      <c r="D71" s="29"/>
      <c r="E71" s="30">
        <v>7329.89</v>
      </c>
      <c r="F71" s="31">
        <v>1</v>
      </c>
      <c r="G71" s="31"/>
    </row>
    <row r="76" spans="1:7" x14ac:dyDescent="0.25">
      <c r="A76" s="1" t="s">
        <v>186</v>
      </c>
    </row>
    <row r="77" spans="1:7" x14ac:dyDescent="0.25">
      <c r="A77" s="53" t="s">
        <v>187</v>
      </c>
      <c r="B77" s="3" t="s">
        <v>121</v>
      </c>
    </row>
    <row r="78" spans="1:7" x14ac:dyDescent="0.25">
      <c r="A78" t="s">
        <v>188</v>
      </c>
    </row>
    <row r="79" spans="1:7" x14ac:dyDescent="0.25">
      <c r="A79" t="s">
        <v>189</v>
      </c>
      <c r="B79" t="s">
        <v>190</v>
      </c>
      <c r="C79" t="s">
        <v>190</v>
      </c>
    </row>
    <row r="80" spans="1:7" x14ac:dyDescent="0.25">
      <c r="B80" s="54">
        <v>45443</v>
      </c>
      <c r="C80" s="54">
        <v>45471</v>
      </c>
    </row>
    <row r="81" spans="1:5" x14ac:dyDescent="0.25">
      <c r="A81" t="s">
        <v>194</v>
      </c>
      <c r="B81">
        <v>13.0623</v>
      </c>
      <c r="C81">
        <v>13.918200000000001</v>
      </c>
      <c r="E81" s="2"/>
    </row>
    <row r="82" spans="1:5" x14ac:dyDescent="0.25">
      <c r="A82" t="s">
        <v>195</v>
      </c>
      <c r="B82">
        <v>12.881500000000001</v>
      </c>
      <c r="C82">
        <v>13.7256</v>
      </c>
      <c r="E82" s="2"/>
    </row>
    <row r="83" spans="1:5" x14ac:dyDescent="0.25">
      <c r="A83" t="s">
        <v>677</v>
      </c>
      <c r="B83">
        <v>12.7224</v>
      </c>
      <c r="C83">
        <v>13.551299999999999</v>
      </c>
      <c r="E83" s="2"/>
    </row>
    <row r="84" spans="1:5" x14ac:dyDescent="0.25">
      <c r="A84" t="s">
        <v>678</v>
      </c>
      <c r="B84">
        <v>12.722200000000001</v>
      </c>
      <c r="C84">
        <v>13.5511</v>
      </c>
      <c r="E84" s="2"/>
    </row>
    <row r="85" spans="1:5" x14ac:dyDescent="0.25">
      <c r="E85" s="2"/>
    </row>
    <row r="86" spans="1:5" x14ac:dyDescent="0.25">
      <c r="A86" t="s">
        <v>205</v>
      </c>
      <c r="B86" s="3" t="s">
        <v>121</v>
      </c>
    </row>
    <row r="87" spans="1:5" x14ac:dyDescent="0.25">
      <c r="A87" t="s">
        <v>206</v>
      </c>
      <c r="B87" s="3" t="s">
        <v>121</v>
      </c>
    </row>
    <row r="88" spans="1:5" ht="30" customHeight="1" x14ac:dyDescent="0.25">
      <c r="A88" s="53" t="s">
        <v>207</v>
      </c>
      <c r="B88" s="3" t="s">
        <v>121</v>
      </c>
    </row>
    <row r="89" spans="1:5" ht="30" customHeight="1" x14ac:dyDescent="0.25">
      <c r="A89" s="53" t="s">
        <v>208</v>
      </c>
      <c r="B89" s="3" t="s">
        <v>121</v>
      </c>
    </row>
    <row r="90" spans="1:5" x14ac:dyDescent="0.25">
      <c r="A90" t="s">
        <v>1266</v>
      </c>
      <c r="B90" s="55">
        <v>0.143950888124873</v>
      </c>
    </row>
    <row r="91" spans="1:5" ht="45" customHeight="1" x14ac:dyDescent="0.25">
      <c r="A91" s="53" t="s">
        <v>210</v>
      </c>
      <c r="B91" s="3" t="s">
        <v>121</v>
      </c>
    </row>
    <row r="92" spans="1:5" ht="30" customHeight="1" x14ac:dyDescent="0.25">
      <c r="A92" s="53" t="s">
        <v>211</v>
      </c>
      <c r="B92" s="3" t="s">
        <v>121</v>
      </c>
    </row>
    <row r="93" spans="1:5" ht="30" customHeight="1" x14ac:dyDescent="0.25">
      <c r="A93" s="53" t="s">
        <v>212</v>
      </c>
      <c r="B93" s="55">
        <v>227.462232</v>
      </c>
    </row>
    <row r="94" spans="1:5" x14ac:dyDescent="0.25">
      <c r="A94" t="s">
        <v>213</v>
      </c>
      <c r="B94" s="3" t="s">
        <v>121</v>
      </c>
    </row>
    <row r="95" spans="1:5" x14ac:dyDescent="0.25">
      <c r="A95" t="s">
        <v>214</v>
      </c>
      <c r="B95" s="3" t="s">
        <v>121</v>
      </c>
    </row>
    <row r="97" spans="1:4" ht="69.95" customHeight="1" x14ac:dyDescent="0.25">
      <c r="A97" s="81" t="s">
        <v>224</v>
      </c>
      <c r="B97" s="81" t="s">
        <v>225</v>
      </c>
      <c r="C97" s="81" t="s">
        <v>5</v>
      </c>
      <c r="D97" s="81" t="s">
        <v>6</v>
      </c>
    </row>
    <row r="98" spans="1:4" ht="69.95" customHeight="1" x14ac:dyDescent="0.25">
      <c r="A98" s="81" t="s">
        <v>2079</v>
      </c>
      <c r="B98" s="81"/>
      <c r="C98" s="81" t="s">
        <v>69</v>
      </c>
      <c r="D98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299"/>
  <sheetViews>
    <sheetView showGridLines="0" workbookViewId="0">
      <pane ySplit="4" topLeftCell="A271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2080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2081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1270</v>
      </c>
      <c r="B8" s="33" t="s">
        <v>1271</v>
      </c>
      <c r="C8" s="33" t="s">
        <v>1195</v>
      </c>
      <c r="D8" s="14">
        <v>48851</v>
      </c>
      <c r="E8" s="15">
        <v>822.55</v>
      </c>
      <c r="F8" s="16">
        <v>4.7899999999999998E-2</v>
      </c>
      <c r="G8" s="16"/>
    </row>
    <row r="9" spans="1:8" x14ac:dyDescent="0.25">
      <c r="A9" s="13" t="s">
        <v>1196</v>
      </c>
      <c r="B9" s="33" t="s">
        <v>1197</v>
      </c>
      <c r="C9" s="33" t="s">
        <v>1198</v>
      </c>
      <c r="D9" s="14">
        <v>21939</v>
      </c>
      <c r="E9" s="15">
        <v>686.87</v>
      </c>
      <c r="F9" s="16">
        <v>0.04</v>
      </c>
      <c r="G9" s="16"/>
    </row>
    <row r="10" spans="1:8" x14ac:dyDescent="0.25">
      <c r="A10" s="13" t="s">
        <v>1193</v>
      </c>
      <c r="B10" s="33" t="s">
        <v>1194</v>
      </c>
      <c r="C10" s="33" t="s">
        <v>1195</v>
      </c>
      <c r="D10" s="14">
        <v>45525</v>
      </c>
      <c r="E10" s="15">
        <v>546.12</v>
      </c>
      <c r="F10" s="16">
        <v>3.1800000000000002E-2</v>
      </c>
      <c r="G10" s="16"/>
    </row>
    <row r="11" spans="1:8" x14ac:dyDescent="0.25">
      <c r="A11" s="13" t="s">
        <v>1464</v>
      </c>
      <c r="B11" s="33" t="s">
        <v>1465</v>
      </c>
      <c r="C11" s="33" t="s">
        <v>1348</v>
      </c>
      <c r="D11" s="14">
        <v>23427</v>
      </c>
      <c r="E11" s="15">
        <v>367.04</v>
      </c>
      <c r="F11" s="16">
        <v>2.1399999999999999E-2</v>
      </c>
      <c r="G11" s="16"/>
    </row>
    <row r="12" spans="1:8" x14ac:dyDescent="0.25">
      <c r="A12" s="13" t="s">
        <v>1225</v>
      </c>
      <c r="B12" s="33" t="s">
        <v>1226</v>
      </c>
      <c r="C12" s="33" t="s">
        <v>1227</v>
      </c>
      <c r="D12" s="14">
        <v>7579</v>
      </c>
      <c r="E12" s="15">
        <v>268.94</v>
      </c>
      <c r="F12" s="16">
        <v>1.5699999999999999E-2</v>
      </c>
      <c r="G12" s="16"/>
    </row>
    <row r="13" spans="1:8" x14ac:dyDescent="0.25">
      <c r="A13" s="13" t="s">
        <v>1382</v>
      </c>
      <c r="B13" s="33" t="s">
        <v>1383</v>
      </c>
      <c r="C13" s="33" t="s">
        <v>1348</v>
      </c>
      <c r="D13" s="14">
        <v>6570</v>
      </c>
      <c r="E13" s="15">
        <v>256.5</v>
      </c>
      <c r="F13" s="16">
        <v>1.49E-2</v>
      </c>
      <c r="G13" s="16"/>
    </row>
    <row r="14" spans="1:8" x14ac:dyDescent="0.25">
      <c r="A14" s="13" t="s">
        <v>1208</v>
      </c>
      <c r="B14" s="33" t="s">
        <v>1209</v>
      </c>
      <c r="C14" s="33" t="s">
        <v>1210</v>
      </c>
      <c r="D14" s="14">
        <v>59920</v>
      </c>
      <c r="E14" s="15">
        <v>254.6</v>
      </c>
      <c r="F14" s="16">
        <v>1.4800000000000001E-2</v>
      </c>
      <c r="G14" s="16"/>
    </row>
    <row r="15" spans="1:8" x14ac:dyDescent="0.25">
      <c r="A15" s="13" t="s">
        <v>1187</v>
      </c>
      <c r="B15" s="33" t="s">
        <v>1188</v>
      </c>
      <c r="C15" s="33" t="s">
        <v>1189</v>
      </c>
      <c r="D15" s="14">
        <v>17313</v>
      </c>
      <c r="E15" s="15">
        <v>250.01</v>
      </c>
      <c r="F15" s="16">
        <v>1.46E-2</v>
      </c>
      <c r="G15" s="16"/>
    </row>
    <row r="16" spans="1:8" x14ac:dyDescent="0.25">
      <c r="A16" s="13" t="s">
        <v>1245</v>
      </c>
      <c r="B16" s="33" t="s">
        <v>1246</v>
      </c>
      <c r="C16" s="33" t="s">
        <v>1195</v>
      </c>
      <c r="D16" s="14">
        <v>18438</v>
      </c>
      <c r="E16" s="15">
        <v>233.29</v>
      </c>
      <c r="F16" s="16">
        <v>1.3599999999999999E-2</v>
      </c>
      <c r="G16" s="16"/>
    </row>
    <row r="17" spans="1:7" x14ac:dyDescent="0.25">
      <c r="A17" s="13" t="s">
        <v>1241</v>
      </c>
      <c r="B17" s="33" t="s">
        <v>1242</v>
      </c>
      <c r="C17" s="33" t="s">
        <v>1195</v>
      </c>
      <c r="D17" s="14">
        <v>24889</v>
      </c>
      <c r="E17" s="15">
        <v>211.3</v>
      </c>
      <c r="F17" s="16">
        <v>1.23E-2</v>
      </c>
      <c r="G17" s="16"/>
    </row>
    <row r="18" spans="1:7" x14ac:dyDescent="0.25">
      <c r="A18" s="13" t="s">
        <v>1947</v>
      </c>
      <c r="B18" s="33" t="s">
        <v>1948</v>
      </c>
      <c r="C18" s="33" t="s">
        <v>1440</v>
      </c>
      <c r="D18" s="14">
        <v>19693</v>
      </c>
      <c r="E18" s="15">
        <v>185.24</v>
      </c>
      <c r="F18" s="16">
        <v>1.0800000000000001E-2</v>
      </c>
      <c r="G18" s="16"/>
    </row>
    <row r="19" spans="1:7" x14ac:dyDescent="0.25">
      <c r="A19" s="13" t="s">
        <v>1472</v>
      </c>
      <c r="B19" s="33" t="s">
        <v>1473</v>
      </c>
      <c r="C19" s="33" t="s">
        <v>1201</v>
      </c>
      <c r="D19" s="14">
        <v>6291</v>
      </c>
      <c r="E19" s="15">
        <v>180.34</v>
      </c>
      <c r="F19" s="16">
        <v>1.0500000000000001E-2</v>
      </c>
      <c r="G19" s="16"/>
    </row>
    <row r="20" spans="1:7" x14ac:dyDescent="0.25">
      <c r="A20" s="13" t="s">
        <v>1325</v>
      </c>
      <c r="B20" s="33" t="s">
        <v>1326</v>
      </c>
      <c r="C20" s="33" t="s">
        <v>1195</v>
      </c>
      <c r="D20" s="14">
        <v>9516</v>
      </c>
      <c r="E20" s="15">
        <v>171.53</v>
      </c>
      <c r="F20" s="16">
        <v>0.01</v>
      </c>
      <c r="G20" s="16"/>
    </row>
    <row r="21" spans="1:7" x14ac:dyDescent="0.25">
      <c r="A21" s="13" t="s">
        <v>2082</v>
      </c>
      <c r="B21" s="33" t="s">
        <v>2083</v>
      </c>
      <c r="C21" s="33" t="s">
        <v>1224</v>
      </c>
      <c r="D21" s="14">
        <v>282655</v>
      </c>
      <c r="E21" s="15">
        <v>149.41</v>
      </c>
      <c r="F21" s="16">
        <v>8.6999999999999994E-3</v>
      </c>
      <c r="G21" s="16"/>
    </row>
    <row r="22" spans="1:7" x14ac:dyDescent="0.25">
      <c r="A22" s="13" t="s">
        <v>1784</v>
      </c>
      <c r="B22" s="33" t="s">
        <v>1785</v>
      </c>
      <c r="C22" s="33" t="s">
        <v>1338</v>
      </c>
      <c r="D22" s="14">
        <v>23130</v>
      </c>
      <c r="E22" s="15">
        <v>144.57</v>
      </c>
      <c r="F22" s="16">
        <v>8.3999999999999995E-3</v>
      </c>
      <c r="G22" s="16"/>
    </row>
    <row r="23" spans="1:7" x14ac:dyDescent="0.25">
      <c r="A23" s="13" t="s">
        <v>1231</v>
      </c>
      <c r="B23" s="33" t="s">
        <v>1232</v>
      </c>
      <c r="C23" s="33" t="s">
        <v>1233</v>
      </c>
      <c r="D23" s="14">
        <v>3618</v>
      </c>
      <c r="E23" s="15">
        <v>143.52000000000001</v>
      </c>
      <c r="F23" s="16">
        <v>8.3999999999999995E-3</v>
      </c>
      <c r="G23" s="16"/>
    </row>
    <row r="24" spans="1:7" x14ac:dyDescent="0.25">
      <c r="A24" s="13" t="s">
        <v>1371</v>
      </c>
      <c r="B24" s="33" t="s">
        <v>1372</v>
      </c>
      <c r="C24" s="33" t="s">
        <v>1210</v>
      </c>
      <c r="D24" s="14">
        <v>5791</v>
      </c>
      <c r="E24" s="15">
        <v>143.21</v>
      </c>
      <c r="F24" s="16">
        <v>8.3000000000000001E-3</v>
      </c>
      <c r="G24" s="16"/>
    </row>
    <row r="25" spans="1:7" x14ac:dyDescent="0.25">
      <c r="A25" s="13" t="s">
        <v>1316</v>
      </c>
      <c r="B25" s="33" t="s">
        <v>1317</v>
      </c>
      <c r="C25" s="33" t="s">
        <v>1292</v>
      </c>
      <c r="D25" s="14">
        <v>1807</v>
      </c>
      <c r="E25" s="15">
        <v>128.58000000000001</v>
      </c>
      <c r="F25" s="16">
        <v>7.4999999999999997E-3</v>
      </c>
      <c r="G25" s="16"/>
    </row>
    <row r="26" spans="1:7" x14ac:dyDescent="0.25">
      <c r="A26" s="13" t="s">
        <v>2084</v>
      </c>
      <c r="B26" s="33" t="s">
        <v>2085</v>
      </c>
      <c r="C26" s="33" t="s">
        <v>1255</v>
      </c>
      <c r="D26" s="14">
        <v>2834</v>
      </c>
      <c r="E26" s="15">
        <v>120.71</v>
      </c>
      <c r="F26" s="16">
        <v>7.0000000000000001E-3</v>
      </c>
      <c r="G26" s="16"/>
    </row>
    <row r="27" spans="1:7" x14ac:dyDescent="0.25">
      <c r="A27" s="13" t="s">
        <v>1910</v>
      </c>
      <c r="B27" s="33" t="s">
        <v>1911</v>
      </c>
      <c r="C27" s="33" t="s">
        <v>1224</v>
      </c>
      <c r="D27" s="14">
        <v>17088</v>
      </c>
      <c r="E27" s="15">
        <v>120.42</v>
      </c>
      <c r="F27" s="16">
        <v>7.0000000000000001E-3</v>
      </c>
      <c r="G27" s="16"/>
    </row>
    <row r="28" spans="1:7" x14ac:dyDescent="0.25">
      <c r="A28" s="13" t="s">
        <v>1323</v>
      </c>
      <c r="B28" s="33" t="s">
        <v>1324</v>
      </c>
      <c r="C28" s="33" t="s">
        <v>1238</v>
      </c>
      <c r="D28" s="14">
        <v>1003</v>
      </c>
      <c r="E28" s="15">
        <v>120.07</v>
      </c>
      <c r="F28" s="16">
        <v>7.0000000000000001E-3</v>
      </c>
      <c r="G28" s="16"/>
    </row>
    <row r="29" spans="1:7" x14ac:dyDescent="0.25">
      <c r="A29" s="13" t="s">
        <v>1441</v>
      </c>
      <c r="B29" s="33" t="s">
        <v>1442</v>
      </c>
      <c r="C29" s="33" t="s">
        <v>1348</v>
      </c>
      <c r="D29" s="14">
        <v>2787</v>
      </c>
      <c r="E29" s="15">
        <v>118.21</v>
      </c>
      <c r="F29" s="16">
        <v>6.8999999999999999E-3</v>
      </c>
      <c r="G29" s="16"/>
    </row>
    <row r="30" spans="1:7" x14ac:dyDescent="0.25">
      <c r="A30" s="13" t="s">
        <v>1217</v>
      </c>
      <c r="B30" s="33" t="s">
        <v>1218</v>
      </c>
      <c r="C30" s="33" t="s">
        <v>1219</v>
      </c>
      <c r="D30" s="14">
        <v>30731</v>
      </c>
      <c r="E30" s="15">
        <v>116.27</v>
      </c>
      <c r="F30" s="16">
        <v>6.7999999999999996E-3</v>
      </c>
      <c r="G30" s="16"/>
    </row>
    <row r="31" spans="1:7" x14ac:dyDescent="0.25">
      <c r="A31" s="13" t="s">
        <v>2086</v>
      </c>
      <c r="B31" s="33" t="s">
        <v>2087</v>
      </c>
      <c r="C31" s="33" t="s">
        <v>1195</v>
      </c>
      <c r="D31" s="14">
        <v>482972</v>
      </c>
      <c r="E31" s="15">
        <v>114.42</v>
      </c>
      <c r="F31" s="16">
        <v>6.7000000000000002E-3</v>
      </c>
      <c r="G31" s="16"/>
    </row>
    <row r="32" spans="1:7" x14ac:dyDescent="0.25">
      <c r="A32" s="13" t="s">
        <v>1417</v>
      </c>
      <c r="B32" s="33" t="s">
        <v>1418</v>
      </c>
      <c r="C32" s="33" t="s">
        <v>1255</v>
      </c>
      <c r="D32" s="14">
        <v>6821</v>
      </c>
      <c r="E32" s="15">
        <v>113.93</v>
      </c>
      <c r="F32" s="16">
        <v>6.6E-3</v>
      </c>
      <c r="G32" s="16"/>
    </row>
    <row r="33" spans="1:7" x14ac:dyDescent="0.25">
      <c r="A33" s="13" t="s">
        <v>1239</v>
      </c>
      <c r="B33" s="33" t="s">
        <v>1240</v>
      </c>
      <c r="C33" s="33" t="s">
        <v>1201</v>
      </c>
      <c r="D33" s="14">
        <v>11425</v>
      </c>
      <c r="E33" s="15">
        <v>113.08</v>
      </c>
      <c r="F33" s="16">
        <v>6.6E-3</v>
      </c>
      <c r="G33" s="16"/>
    </row>
    <row r="34" spans="1:7" x14ac:dyDescent="0.25">
      <c r="A34" s="13" t="s">
        <v>1800</v>
      </c>
      <c r="B34" s="33" t="s">
        <v>1801</v>
      </c>
      <c r="C34" s="33" t="s">
        <v>1802</v>
      </c>
      <c r="D34" s="14">
        <v>8018</v>
      </c>
      <c r="E34" s="15">
        <v>112.03</v>
      </c>
      <c r="F34" s="16">
        <v>6.4999999999999997E-3</v>
      </c>
      <c r="G34" s="16"/>
    </row>
    <row r="35" spans="1:7" x14ac:dyDescent="0.25">
      <c r="A35" s="13" t="s">
        <v>1344</v>
      </c>
      <c r="B35" s="33" t="s">
        <v>1345</v>
      </c>
      <c r="C35" s="33" t="s">
        <v>1195</v>
      </c>
      <c r="D35" s="14">
        <v>63129</v>
      </c>
      <c r="E35" s="15">
        <v>111.9</v>
      </c>
      <c r="F35" s="16">
        <v>6.4999999999999997E-3</v>
      </c>
      <c r="G35" s="16"/>
    </row>
    <row r="36" spans="1:7" x14ac:dyDescent="0.25">
      <c r="A36" s="13" t="s">
        <v>2088</v>
      </c>
      <c r="B36" s="33" t="s">
        <v>2089</v>
      </c>
      <c r="C36" s="33" t="s">
        <v>1307</v>
      </c>
      <c r="D36" s="14">
        <v>7420</v>
      </c>
      <c r="E36" s="15">
        <v>111.56</v>
      </c>
      <c r="F36" s="16">
        <v>6.4999999999999997E-3</v>
      </c>
      <c r="G36" s="16"/>
    </row>
    <row r="37" spans="1:7" x14ac:dyDescent="0.25">
      <c r="A37" s="13" t="s">
        <v>1190</v>
      </c>
      <c r="B37" s="33" t="s">
        <v>1191</v>
      </c>
      <c r="C37" s="33" t="s">
        <v>1192</v>
      </c>
      <c r="D37" s="14">
        <v>7003</v>
      </c>
      <c r="E37" s="15">
        <v>106.51</v>
      </c>
      <c r="F37" s="16">
        <v>6.1999999999999998E-3</v>
      </c>
      <c r="G37" s="16"/>
    </row>
    <row r="38" spans="1:7" x14ac:dyDescent="0.25">
      <c r="A38" s="13" t="s">
        <v>1431</v>
      </c>
      <c r="B38" s="33" t="s">
        <v>1432</v>
      </c>
      <c r="C38" s="33" t="s">
        <v>1361</v>
      </c>
      <c r="D38" s="14">
        <v>2667</v>
      </c>
      <c r="E38" s="15">
        <v>106.5</v>
      </c>
      <c r="F38" s="16">
        <v>6.1999999999999998E-3</v>
      </c>
      <c r="G38" s="16"/>
    </row>
    <row r="39" spans="1:7" x14ac:dyDescent="0.25">
      <c r="A39" s="13" t="s">
        <v>1220</v>
      </c>
      <c r="B39" s="33" t="s">
        <v>1221</v>
      </c>
      <c r="C39" s="33" t="s">
        <v>1192</v>
      </c>
      <c r="D39" s="14">
        <v>6421</v>
      </c>
      <c r="E39" s="15">
        <v>104.11</v>
      </c>
      <c r="F39" s="16">
        <v>6.1000000000000004E-3</v>
      </c>
      <c r="G39" s="16"/>
    </row>
    <row r="40" spans="1:7" x14ac:dyDescent="0.25">
      <c r="A40" s="13" t="s">
        <v>1339</v>
      </c>
      <c r="B40" s="33" t="s">
        <v>1340</v>
      </c>
      <c r="C40" s="33" t="s">
        <v>1224</v>
      </c>
      <c r="D40" s="14">
        <v>34317</v>
      </c>
      <c r="E40" s="15">
        <v>103.24</v>
      </c>
      <c r="F40" s="16">
        <v>6.0000000000000001E-3</v>
      </c>
      <c r="G40" s="16"/>
    </row>
    <row r="41" spans="1:7" x14ac:dyDescent="0.25">
      <c r="A41" s="13" t="s">
        <v>1211</v>
      </c>
      <c r="B41" s="33" t="s">
        <v>1212</v>
      </c>
      <c r="C41" s="33" t="s">
        <v>1201</v>
      </c>
      <c r="D41" s="14">
        <v>856</v>
      </c>
      <c r="E41" s="15">
        <v>103.01</v>
      </c>
      <c r="F41" s="16">
        <v>6.0000000000000001E-3</v>
      </c>
      <c r="G41" s="16"/>
    </row>
    <row r="42" spans="1:7" x14ac:dyDescent="0.25">
      <c r="A42" s="13" t="s">
        <v>1807</v>
      </c>
      <c r="B42" s="33" t="s">
        <v>1808</v>
      </c>
      <c r="C42" s="33" t="s">
        <v>1233</v>
      </c>
      <c r="D42" s="14">
        <v>1726</v>
      </c>
      <c r="E42" s="15">
        <v>102.8</v>
      </c>
      <c r="F42" s="16">
        <v>6.0000000000000001E-3</v>
      </c>
      <c r="G42" s="16"/>
    </row>
    <row r="43" spans="1:7" x14ac:dyDescent="0.25">
      <c r="A43" s="13" t="s">
        <v>1892</v>
      </c>
      <c r="B43" s="33" t="s">
        <v>1893</v>
      </c>
      <c r="C43" s="33" t="s">
        <v>1219</v>
      </c>
      <c r="D43" s="14">
        <v>13967</v>
      </c>
      <c r="E43" s="15">
        <v>102.59</v>
      </c>
      <c r="F43" s="16">
        <v>6.0000000000000001E-3</v>
      </c>
      <c r="G43" s="16"/>
    </row>
    <row r="44" spans="1:7" x14ac:dyDescent="0.25">
      <c r="A44" s="13" t="s">
        <v>1272</v>
      </c>
      <c r="B44" s="33" t="s">
        <v>1273</v>
      </c>
      <c r="C44" s="33" t="s">
        <v>1189</v>
      </c>
      <c r="D44" s="14">
        <v>560548</v>
      </c>
      <c r="E44" s="15">
        <v>100.28</v>
      </c>
      <c r="F44" s="16">
        <v>5.7999999999999996E-3</v>
      </c>
      <c r="G44" s="16"/>
    </row>
    <row r="45" spans="1:7" x14ac:dyDescent="0.25">
      <c r="A45" s="13" t="s">
        <v>1554</v>
      </c>
      <c r="B45" s="33" t="s">
        <v>1555</v>
      </c>
      <c r="C45" s="33" t="s">
        <v>1348</v>
      </c>
      <c r="D45" s="14">
        <v>6864</v>
      </c>
      <c r="E45" s="15">
        <v>100.19</v>
      </c>
      <c r="F45" s="16">
        <v>5.7999999999999996E-3</v>
      </c>
      <c r="G45" s="16"/>
    </row>
    <row r="46" spans="1:7" x14ac:dyDescent="0.25">
      <c r="A46" s="13" t="s">
        <v>2090</v>
      </c>
      <c r="B46" s="33" t="s">
        <v>2091</v>
      </c>
      <c r="C46" s="33" t="s">
        <v>1195</v>
      </c>
      <c r="D46" s="14">
        <v>14842</v>
      </c>
      <c r="E46" s="15">
        <v>99.75</v>
      </c>
      <c r="F46" s="16">
        <v>5.7999999999999996E-3</v>
      </c>
      <c r="G46" s="16"/>
    </row>
    <row r="47" spans="1:7" x14ac:dyDescent="0.25">
      <c r="A47" s="13" t="s">
        <v>1427</v>
      </c>
      <c r="B47" s="33" t="s">
        <v>1428</v>
      </c>
      <c r="C47" s="33" t="s">
        <v>1219</v>
      </c>
      <c r="D47" s="14">
        <v>29482</v>
      </c>
      <c r="E47" s="15">
        <v>97.57</v>
      </c>
      <c r="F47" s="16">
        <v>5.7000000000000002E-3</v>
      </c>
      <c r="G47" s="16"/>
    </row>
    <row r="48" spans="1:7" x14ac:dyDescent="0.25">
      <c r="A48" s="13" t="s">
        <v>1556</v>
      </c>
      <c r="B48" s="33" t="s">
        <v>1557</v>
      </c>
      <c r="C48" s="33" t="s">
        <v>1307</v>
      </c>
      <c r="D48" s="14">
        <v>3037</v>
      </c>
      <c r="E48" s="15">
        <v>97.42</v>
      </c>
      <c r="F48" s="16">
        <v>5.7000000000000002E-3</v>
      </c>
      <c r="G48" s="16"/>
    </row>
    <row r="49" spans="1:7" x14ac:dyDescent="0.25">
      <c r="A49" s="13" t="s">
        <v>1558</v>
      </c>
      <c r="B49" s="33" t="s">
        <v>1559</v>
      </c>
      <c r="C49" s="33" t="s">
        <v>1348</v>
      </c>
      <c r="D49" s="14">
        <v>1759</v>
      </c>
      <c r="E49" s="15">
        <v>96.02</v>
      </c>
      <c r="F49" s="16">
        <v>5.5999999999999999E-3</v>
      </c>
      <c r="G49" s="16"/>
    </row>
    <row r="50" spans="1:7" x14ac:dyDescent="0.25">
      <c r="A50" s="13" t="s">
        <v>1811</v>
      </c>
      <c r="B50" s="33" t="s">
        <v>1812</v>
      </c>
      <c r="C50" s="33" t="s">
        <v>1361</v>
      </c>
      <c r="D50" s="14">
        <v>3606</v>
      </c>
      <c r="E50" s="15">
        <v>93.13</v>
      </c>
      <c r="F50" s="16">
        <v>5.4000000000000003E-3</v>
      </c>
      <c r="G50" s="16"/>
    </row>
    <row r="51" spans="1:7" x14ac:dyDescent="0.25">
      <c r="A51" s="13" t="s">
        <v>1403</v>
      </c>
      <c r="B51" s="33" t="s">
        <v>1404</v>
      </c>
      <c r="C51" s="33" t="s">
        <v>1295</v>
      </c>
      <c r="D51" s="14">
        <v>53326</v>
      </c>
      <c r="E51" s="15">
        <v>92.79</v>
      </c>
      <c r="F51" s="16">
        <v>5.4000000000000003E-3</v>
      </c>
      <c r="G51" s="16"/>
    </row>
    <row r="52" spans="1:7" x14ac:dyDescent="0.25">
      <c r="A52" s="13" t="s">
        <v>1368</v>
      </c>
      <c r="B52" s="33" t="s">
        <v>1369</v>
      </c>
      <c r="C52" s="33" t="s">
        <v>1370</v>
      </c>
      <c r="D52" s="14">
        <v>38252</v>
      </c>
      <c r="E52" s="15">
        <v>92.53</v>
      </c>
      <c r="F52" s="16">
        <v>5.4000000000000003E-3</v>
      </c>
      <c r="G52" s="16"/>
    </row>
    <row r="53" spans="1:7" x14ac:dyDescent="0.25">
      <c r="A53" s="13" t="s">
        <v>1236</v>
      </c>
      <c r="B53" s="33" t="s">
        <v>1237</v>
      </c>
      <c r="C53" s="33" t="s">
        <v>1238</v>
      </c>
      <c r="D53" s="14">
        <v>2701</v>
      </c>
      <c r="E53" s="15">
        <v>91.95</v>
      </c>
      <c r="F53" s="16">
        <v>5.4000000000000003E-3</v>
      </c>
      <c r="G53" s="16"/>
    </row>
    <row r="54" spans="1:7" x14ac:dyDescent="0.25">
      <c r="A54" s="13" t="s">
        <v>1362</v>
      </c>
      <c r="B54" s="33" t="s">
        <v>1363</v>
      </c>
      <c r="C54" s="33" t="s">
        <v>1192</v>
      </c>
      <c r="D54" s="14">
        <v>7474</v>
      </c>
      <c r="E54" s="15">
        <v>90.26</v>
      </c>
      <c r="F54" s="16">
        <v>5.3E-3</v>
      </c>
      <c r="G54" s="16"/>
    </row>
    <row r="55" spans="1:7" x14ac:dyDescent="0.25">
      <c r="A55" s="13" t="s">
        <v>1296</v>
      </c>
      <c r="B55" s="33" t="s">
        <v>1297</v>
      </c>
      <c r="C55" s="33" t="s">
        <v>1238</v>
      </c>
      <c r="D55" s="14">
        <v>6069</v>
      </c>
      <c r="E55" s="15">
        <v>89.35</v>
      </c>
      <c r="F55" s="16">
        <v>5.1999999999999998E-3</v>
      </c>
      <c r="G55" s="16"/>
    </row>
    <row r="56" spans="1:7" x14ac:dyDescent="0.25">
      <c r="A56" s="13" t="s">
        <v>1798</v>
      </c>
      <c r="B56" s="33" t="s">
        <v>1799</v>
      </c>
      <c r="C56" s="33" t="s">
        <v>1307</v>
      </c>
      <c r="D56" s="14">
        <v>2475</v>
      </c>
      <c r="E56" s="15">
        <v>88.81</v>
      </c>
      <c r="F56" s="16">
        <v>5.1999999999999998E-3</v>
      </c>
      <c r="G56" s="16"/>
    </row>
    <row r="57" spans="1:7" x14ac:dyDescent="0.25">
      <c r="A57" s="13" t="s">
        <v>1205</v>
      </c>
      <c r="B57" s="33" t="s">
        <v>1206</v>
      </c>
      <c r="C57" s="33" t="s">
        <v>1207</v>
      </c>
      <c r="D57" s="14">
        <v>749</v>
      </c>
      <c r="E57" s="15">
        <v>87.39</v>
      </c>
      <c r="F57" s="16">
        <v>5.1000000000000004E-3</v>
      </c>
      <c r="G57" s="16"/>
    </row>
    <row r="58" spans="1:7" x14ac:dyDescent="0.25">
      <c r="A58" s="13" t="s">
        <v>1466</v>
      </c>
      <c r="B58" s="33" t="s">
        <v>1467</v>
      </c>
      <c r="C58" s="33" t="s">
        <v>1195</v>
      </c>
      <c r="D58" s="14">
        <v>105572</v>
      </c>
      <c r="E58" s="15">
        <v>86.74</v>
      </c>
      <c r="F58" s="16">
        <v>5.0000000000000001E-3</v>
      </c>
      <c r="G58" s="16"/>
    </row>
    <row r="59" spans="1:7" x14ac:dyDescent="0.25">
      <c r="A59" s="13" t="s">
        <v>1562</v>
      </c>
      <c r="B59" s="33" t="s">
        <v>1563</v>
      </c>
      <c r="C59" s="33" t="s">
        <v>1238</v>
      </c>
      <c r="D59" s="14">
        <v>2924</v>
      </c>
      <c r="E59" s="15">
        <v>85.29</v>
      </c>
      <c r="F59" s="16">
        <v>5.0000000000000001E-3</v>
      </c>
      <c r="G59" s="16"/>
    </row>
    <row r="60" spans="1:7" x14ac:dyDescent="0.25">
      <c r="A60" s="13" t="s">
        <v>1397</v>
      </c>
      <c r="B60" s="33" t="s">
        <v>1398</v>
      </c>
      <c r="C60" s="33" t="s">
        <v>1198</v>
      </c>
      <c r="D60" s="14">
        <v>25506</v>
      </c>
      <c r="E60" s="15">
        <v>84.71</v>
      </c>
      <c r="F60" s="16">
        <v>4.8999999999999998E-3</v>
      </c>
      <c r="G60" s="16"/>
    </row>
    <row r="61" spans="1:7" x14ac:dyDescent="0.25">
      <c r="A61" s="13" t="s">
        <v>1813</v>
      </c>
      <c r="B61" s="33" t="s">
        <v>1814</v>
      </c>
      <c r="C61" s="33" t="s">
        <v>1292</v>
      </c>
      <c r="D61" s="14">
        <v>1805</v>
      </c>
      <c r="E61" s="15">
        <v>84.69</v>
      </c>
      <c r="F61" s="16">
        <v>4.8999999999999998E-3</v>
      </c>
      <c r="G61" s="16"/>
    </row>
    <row r="62" spans="1:7" x14ac:dyDescent="0.25">
      <c r="A62" s="13" t="s">
        <v>1298</v>
      </c>
      <c r="B62" s="33" t="s">
        <v>1299</v>
      </c>
      <c r="C62" s="33" t="s">
        <v>1233</v>
      </c>
      <c r="D62" s="14">
        <v>1241</v>
      </c>
      <c r="E62" s="15">
        <v>83.64</v>
      </c>
      <c r="F62" s="16">
        <v>4.8999999999999998E-3</v>
      </c>
      <c r="G62" s="16"/>
    </row>
    <row r="63" spans="1:7" x14ac:dyDescent="0.25">
      <c r="A63" s="13" t="s">
        <v>2092</v>
      </c>
      <c r="B63" s="33" t="s">
        <v>2093</v>
      </c>
      <c r="C63" s="33" t="s">
        <v>1219</v>
      </c>
      <c r="D63" s="14">
        <v>82944</v>
      </c>
      <c r="E63" s="15">
        <v>83.52</v>
      </c>
      <c r="F63" s="16">
        <v>4.8999999999999998E-3</v>
      </c>
      <c r="G63" s="16"/>
    </row>
    <row r="64" spans="1:7" x14ac:dyDescent="0.25">
      <c r="A64" s="13" t="s">
        <v>1274</v>
      </c>
      <c r="B64" s="33" t="s">
        <v>1275</v>
      </c>
      <c r="C64" s="33" t="s">
        <v>1189</v>
      </c>
      <c r="D64" s="14">
        <v>22172</v>
      </c>
      <c r="E64" s="15">
        <v>83.21</v>
      </c>
      <c r="F64" s="16">
        <v>4.7999999999999996E-3</v>
      </c>
      <c r="G64" s="16"/>
    </row>
    <row r="65" spans="1:7" x14ac:dyDescent="0.25">
      <c r="A65" s="13" t="s">
        <v>1550</v>
      </c>
      <c r="B65" s="33" t="s">
        <v>1551</v>
      </c>
      <c r="C65" s="33" t="s">
        <v>1492</v>
      </c>
      <c r="D65" s="14">
        <v>2142</v>
      </c>
      <c r="E65" s="15">
        <v>81.37</v>
      </c>
      <c r="F65" s="16">
        <v>4.7000000000000002E-3</v>
      </c>
      <c r="G65" s="16"/>
    </row>
    <row r="66" spans="1:7" x14ac:dyDescent="0.25">
      <c r="A66" s="13" t="s">
        <v>1786</v>
      </c>
      <c r="B66" s="33" t="s">
        <v>1787</v>
      </c>
      <c r="C66" s="33" t="s">
        <v>1392</v>
      </c>
      <c r="D66" s="14">
        <v>40074</v>
      </c>
      <c r="E66" s="15">
        <v>80.37</v>
      </c>
      <c r="F66" s="16">
        <v>4.7000000000000002E-3</v>
      </c>
      <c r="G66" s="16"/>
    </row>
    <row r="67" spans="1:7" x14ac:dyDescent="0.25">
      <c r="A67" s="13" t="s">
        <v>1931</v>
      </c>
      <c r="B67" s="33" t="s">
        <v>1932</v>
      </c>
      <c r="C67" s="33" t="s">
        <v>1233</v>
      </c>
      <c r="D67" s="14">
        <v>3292</v>
      </c>
      <c r="E67" s="15">
        <v>78.38</v>
      </c>
      <c r="F67" s="16">
        <v>4.5999999999999999E-3</v>
      </c>
      <c r="G67" s="16"/>
    </row>
    <row r="68" spans="1:7" x14ac:dyDescent="0.25">
      <c r="A68" s="13" t="s">
        <v>1390</v>
      </c>
      <c r="B68" s="33" t="s">
        <v>1391</v>
      </c>
      <c r="C68" s="33" t="s">
        <v>1392</v>
      </c>
      <c r="D68" s="14">
        <v>1429</v>
      </c>
      <c r="E68" s="15">
        <v>78.31</v>
      </c>
      <c r="F68" s="16">
        <v>4.5999999999999999E-3</v>
      </c>
      <c r="G68" s="16"/>
    </row>
    <row r="69" spans="1:7" x14ac:dyDescent="0.25">
      <c r="A69" s="13" t="s">
        <v>1935</v>
      </c>
      <c r="B69" s="33" t="s">
        <v>1936</v>
      </c>
      <c r="C69" s="33" t="s">
        <v>1292</v>
      </c>
      <c r="D69" s="14">
        <v>21427</v>
      </c>
      <c r="E69" s="15">
        <v>76.739999999999995</v>
      </c>
      <c r="F69" s="16">
        <v>4.4999999999999997E-3</v>
      </c>
      <c r="G69" s="16"/>
    </row>
    <row r="70" spans="1:7" x14ac:dyDescent="0.25">
      <c r="A70" s="13" t="s">
        <v>1490</v>
      </c>
      <c r="B70" s="33" t="s">
        <v>1491</v>
      </c>
      <c r="C70" s="33" t="s">
        <v>1492</v>
      </c>
      <c r="D70" s="14">
        <v>13396</v>
      </c>
      <c r="E70" s="15">
        <v>76.47</v>
      </c>
      <c r="F70" s="16">
        <v>4.4999999999999997E-3</v>
      </c>
      <c r="G70" s="16"/>
    </row>
    <row r="71" spans="1:7" x14ac:dyDescent="0.25">
      <c r="A71" s="13" t="s">
        <v>1460</v>
      </c>
      <c r="B71" s="33" t="s">
        <v>1461</v>
      </c>
      <c r="C71" s="33" t="s">
        <v>1304</v>
      </c>
      <c r="D71" s="14">
        <v>7285</v>
      </c>
      <c r="E71" s="15">
        <v>75.94</v>
      </c>
      <c r="F71" s="16">
        <v>4.4000000000000003E-3</v>
      </c>
      <c r="G71" s="16"/>
    </row>
    <row r="72" spans="1:7" x14ac:dyDescent="0.25">
      <c r="A72" s="13" t="s">
        <v>1341</v>
      </c>
      <c r="B72" s="33" t="s">
        <v>1342</v>
      </c>
      <c r="C72" s="33" t="s">
        <v>1343</v>
      </c>
      <c r="D72" s="14">
        <v>30335</v>
      </c>
      <c r="E72" s="15">
        <v>74.64</v>
      </c>
      <c r="F72" s="16">
        <v>4.3E-3</v>
      </c>
      <c r="G72" s="16"/>
    </row>
    <row r="73" spans="1:7" x14ac:dyDescent="0.25">
      <c r="A73" s="13" t="s">
        <v>1914</v>
      </c>
      <c r="B73" s="33" t="s">
        <v>1915</v>
      </c>
      <c r="C73" s="33" t="s">
        <v>1233</v>
      </c>
      <c r="D73" s="14">
        <v>4720</v>
      </c>
      <c r="E73" s="15">
        <v>73.41</v>
      </c>
      <c r="F73" s="16">
        <v>4.3E-3</v>
      </c>
      <c r="G73" s="16"/>
    </row>
    <row r="74" spans="1:7" x14ac:dyDescent="0.25">
      <c r="A74" s="13" t="s">
        <v>1349</v>
      </c>
      <c r="B74" s="33" t="s">
        <v>1350</v>
      </c>
      <c r="C74" s="33" t="s">
        <v>1281</v>
      </c>
      <c r="D74" s="14">
        <v>23193</v>
      </c>
      <c r="E74" s="15">
        <v>70.95</v>
      </c>
      <c r="F74" s="16">
        <v>4.1000000000000003E-3</v>
      </c>
      <c r="G74" s="16"/>
    </row>
    <row r="75" spans="1:7" x14ac:dyDescent="0.25">
      <c r="A75" s="13" t="s">
        <v>1805</v>
      </c>
      <c r="B75" s="33" t="s">
        <v>1806</v>
      </c>
      <c r="C75" s="33" t="s">
        <v>1348</v>
      </c>
      <c r="D75" s="14">
        <v>4308</v>
      </c>
      <c r="E75" s="15">
        <v>70.430000000000007</v>
      </c>
      <c r="F75" s="16">
        <v>4.1000000000000003E-3</v>
      </c>
      <c r="G75" s="16"/>
    </row>
    <row r="76" spans="1:7" x14ac:dyDescent="0.25">
      <c r="A76" s="13" t="s">
        <v>1803</v>
      </c>
      <c r="B76" s="33" t="s">
        <v>1804</v>
      </c>
      <c r="C76" s="33" t="s">
        <v>1307</v>
      </c>
      <c r="D76" s="14">
        <v>3721</v>
      </c>
      <c r="E76" s="15">
        <v>70.42</v>
      </c>
      <c r="F76" s="16">
        <v>4.1000000000000003E-3</v>
      </c>
      <c r="G76" s="16"/>
    </row>
    <row r="77" spans="1:7" x14ac:dyDescent="0.25">
      <c r="A77" s="13" t="s">
        <v>1518</v>
      </c>
      <c r="B77" s="33" t="s">
        <v>1519</v>
      </c>
      <c r="C77" s="33" t="s">
        <v>1333</v>
      </c>
      <c r="D77" s="14">
        <v>4763</v>
      </c>
      <c r="E77" s="15">
        <v>70.400000000000006</v>
      </c>
      <c r="F77" s="16">
        <v>4.1000000000000003E-3</v>
      </c>
      <c r="G77" s="16"/>
    </row>
    <row r="78" spans="1:7" x14ac:dyDescent="0.25">
      <c r="A78" s="13" t="s">
        <v>2094</v>
      </c>
      <c r="B78" s="33" t="s">
        <v>2095</v>
      </c>
      <c r="C78" s="33" t="s">
        <v>1295</v>
      </c>
      <c r="D78" s="14">
        <v>8528</v>
      </c>
      <c r="E78" s="15">
        <v>70.14</v>
      </c>
      <c r="F78" s="16">
        <v>4.1000000000000003E-3</v>
      </c>
      <c r="G78" s="16"/>
    </row>
    <row r="79" spans="1:7" x14ac:dyDescent="0.25">
      <c r="A79" s="13" t="s">
        <v>1964</v>
      </c>
      <c r="B79" s="33" t="s">
        <v>1965</v>
      </c>
      <c r="C79" s="33" t="s">
        <v>1255</v>
      </c>
      <c r="D79" s="14">
        <v>10936</v>
      </c>
      <c r="E79" s="15">
        <v>70.099999999999994</v>
      </c>
      <c r="F79" s="16">
        <v>4.1000000000000003E-3</v>
      </c>
      <c r="G79" s="16"/>
    </row>
    <row r="80" spans="1:7" x14ac:dyDescent="0.25">
      <c r="A80" s="13" t="s">
        <v>1284</v>
      </c>
      <c r="B80" s="33" t="s">
        <v>1285</v>
      </c>
      <c r="C80" s="33" t="s">
        <v>1286</v>
      </c>
      <c r="D80" s="14">
        <v>14789</v>
      </c>
      <c r="E80" s="15">
        <v>69.97</v>
      </c>
      <c r="F80" s="16">
        <v>4.1000000000000003E-3</v>
      </c>
      <c r="G80" s="16"/>
    </row>
    <row r="81" spans="1:7" x14ac:dyDescent="0.25">
      <c r="A81" s="13" t="s">
        <v>1261</v>
      </c>
      <c r="B81" s="33" t="s">
        <v>1262</v>
      </c>
      <c r="C81" s="33" t="s">
        <v>1255</v>
      </c>
      <c r="D81" s="14">
        <v>54</v>
      </c>
      <c r="E81" s="15">
        <v>69.91</v>
      </c>
      <c r="F81" s="16">
        <v>4.1000000000000003E-3</v>
      </c>
      <c r="G81" s="16"/>
    </row>
    <row r="82" spans="1:7" x14ac:dyDescent="0.25">
      <c r="A82" s="13" t="s">
        <v>1941</v>
      </c>
      <c r="B82" s="33" t="s">
        <v>1942</v>
      </c>
      <c r="C82" s="33" t="s">
        <v>1195</v>
      </c>
      <c r="D82" s="14">
        <v>50836</v>
      </c>
      <c r="E82" s="15">
        <v>69.489999999999995</v>
      </c>
      <c r="F82" s="16">
        <v>4.0000000000000001E-3</v>
      </c>
      <c r="G82" s="16"/>
    </row>
    <row r="83" spans="1:7" x14ac:dyDescent="0.25">
      <c r="A83" s="13" t="s">
        <v>1256</v>
      </c>
      <c r="B83" s="33" t="s">
        <v>1257</v>
      </c>
      <c r="C83" s="33" t="s">
        <v>1258</v>
      </c>
      <c r="D83" s="14">
        <v>25249</v>
      </c>
      <c r="E83" s="15">
        <v>69.23</v>
      </c>
      <c r="F83" s="16">
        <v>4.0000000000000001E-3</v>
      </c>
      <c r="G83" s="16"/>
    </row>
    <row r="84" spans="1:7" x14ac:dyDescent="0.25">
      <c r="A84" s="13" t="s">
        <v>1949</v>
      </c>
      <c r="B84" s="33" t="s">
        <v>1950</v>
      </c>
      <c r="C84" s="33" t="s">
        <v>1258</v>
      </c>
      <c r="D84" s="14">
        <v>9532</v>
      </c>
      <c r="E84" s="15">
        <v>68.92</v>
      </c>
      <c r="F84" s="16">
        <v>4.0000000000000001E-3</v>
      </c>
      <c r="G84" s="16"/>
    </row>
    <row r="85" spans="1:7" x14ac:dyDescent="0.25">
      <c r="A85" s="13" t="s">
        <v>1199</v>
      </c>
      <c r="B85" s="33" t="s">
        <v>1200</v>
      </c>
      <c r="C85" s="33" t="s">
        <v>1201</v>
      </c>
      <c r="D85" s="14">
        <v>723</v>
      </c>
      <c r="E85" s="15">
        <v>68.7</v>
      </c>
      <c r="F85" s="16">
        <v>4.0000000000000001E-3</v>
      </c>
      <c r="G85" s="16"/>
    </row>
    <row r="86" spans="1:7" x14ac:dyDescent="0.25">
      <c r="A86" s="13" t="s">
        <v>1429</v>
      </c>
      <c r="B86" s="33" t="s">
        <v>1430</v>
      </c>
      <c r="C86" s="33" t="s">
        <v>1255</v>
      </c>
      <c r="D86" s="14">
        <v>2111</v>
      </c>
      <c r="E86" s="15">
        <v>68.16</v>
      </c>
      <c r="F86" s="16">
        <v>4.0000000000000001E-3</v>
      </c>
      <c r="G86" s="16"/>
    </row>
    <row r="87" spans="1:7" x14ac:dyDescent="0.25">
      <c r="A87" s="13" t="s">
        <v>1826</v>
      </c>
      <c r="B87" s="33" t="s">
        <v>1827</v>
      </c>
      <c r="C87" s="33" t="s">
        <v>1219</v>
      </c>
      <c r="D87" s="14">
        <v>4481</v>
      </c>
      <c r="E87" s="15">
        <v>67.14</v>
      </c>
      <c r="F87" s="16">
        <v>3.8999999999999998E-3</v>
      </c>
      <c r="G87" s="16"/>
    </row>
    <row r="88" spans="1:7" x14ac:dyDescent="0.25">
      <c r="A88" s="13" t="s">
        <v>1409</v>
      </c>
      <c r="B88" s="33" t="s">
        <v>1410</v>
      </c>
      <c r="C88" s="33" t="s">
        <v>1192</v>
      </c>
      <c r="D88" s="14">
        <v>1334</v>
      </c>
      <c r="E88" s="15">
        <v>66.58</v>
      </c>
      <c r="F88" s="16">
        <v>3.8999999999999998E-3</v>
      </c>
      <c r="G88" s="16"/>
    </row>
    <row r="89" spans="1:7" x14ac:dyDescent="0.25">
      <c r="A89" s="13" t="s">
        <v>1470</v>
      </c>
      <c r="B89" s="33" t="s">
        <v>1471</v>
      </c>
      <c r="C89" s="33" t="s">
        <v>1449</v>
      </c>
      <c r="D89" s="14">
        <v>19977</v>
      </c>
      <c r="E89" s="15">
        <v>65.97</v>
      </c>
      <c r="F89" s="16">
        <v>3.8E-3</v>
      </c>
      <c r="G89" s="16"/>
    </row>
    <row r="90" spans="1:7" x14ac:dyDescent="0.25">
      <c r="A90" s="13" t="s">
        <v>1894</v>
      </c>
      <c r="B90" s="33" t="s">
        <v>1895</v>
      </c>
      <c r="C90" s="33" t="s">
        <v>1233</v>
      </c>
      <c r="D90" s="14">
        <v>1490</v>
      </c>
      <c r="E90" s="15">
        <v>65.86</v>
      </c>
      <c r="F90" s="16">
        <v>3.8E-3</v>
      </c>
      <c r="G90" s="16"/>
    </row>
    <row r="91" spans="1:7" x14ac:dyDescent="0.25">
      <c r="A91" s="13" t="s">
        <v>1968</v>
      </c>
      <c r="B91" s="33" t="s">
        <v>1969</v>
      </c>
      <c r="C91" s="33" t="s">
        <v>1440</v>
      </c>
      <c r="D91" s="14">
        <v>13853</v>
      </c>
      <c r="E91" s="15">
        <v>65.849999999999994</v>
      </c>
      <c r="F91" s="16">
        <v>3.8E-3</v>
      </c>
      <c r="G91" s="16"/>
    </row>
    <row r="92" spans="1:7" x14ac:dyDescent="0.25">
      <c r="A92" s="13" t="s">
        <v>1503</v>
      </c>
      <c r="B92" s="33" t="s">
        <v>1504</v>
      </c>
      <c r="C92" s="33" t="s">
        <v>1320</v>
      </c>
      <c r="D92" s="14">
        <v>9473</v>
      </c>
      <c r="E92" s="15">
        <v>65.7</v>
      </c>
      <c r="F92" s="16">
        <v>3.8E-3</v>
      </c>
      <c r="G92" s="16"/>
    </row>
    <row r="93" spans="1:7" x14ac:dyDescent="0.25">
      <c r="A93" s="13" t="s">
        <v>2096</v>
      </c>
      <c r="B93" s="33" t="s">
        <v>2097</v>
      </c>
      <c r="C93" s="33" t="s">
        <v>1381</v>
      </c>
      <c r="D93" s="14">
        <v>651</v>
      </c>
      <c r="E93" s="15">
        <v>65.239999999999995</v>
      </c>
      <c r="F93" s="16">
        <v>3.8E-3</v>
      </c>
      <c r="G93" s="16"/>
    </row>
    <row r="94" spans="1:7" x14ac:dyDescent="0.25">
      <c r="A94" s="13" t="s">
        <v>1815</v>
      </c>
      <c r="B94" s="33" t="s">
        <v>1816</v>
      </c>
      <c r="C94" s="33" t="s">
        <v>1348</v>
      </c>
      <c r="D94" s="14">
        <v>929</v>
      </c>
      <c r="E94" s="15">
        <v>65.040000000000006</v>
      </c>
      <c r="F94" s="16">
        <v>3.8E-3</v>
      </c>
      <c r="G94" s="16"/>
    </row>
    <row r="95" spans="1:7" x14ac:dyDescent="0.25">
      <c r="A95" s="13" t="s">
        <v>1314</v>
      </c>
      <c r="B95" s="33" t="s">
        <v>1315</v>
      </c>
      <c r="C95" s="33" t="s">
        <v>1292</v>
      </c>
      <c r="D95" s="14">
        <v>8059</v>
      </c>
      <c r="E95" s="15">
        <v>64.209999999999994</v>
      </c>
      <c r="F95" s="16">
        <v>3.7000000000000002E-3</v>
      </c>
      <c r="G95" s="16"/>
    </row>
    <row r="96" spans="1:7" x14ac:dyDescent="0.25">
      <c r="A96" s="13" t="s">
        <v>1279</v>
      </c>
      <c r="B96" s="33" t="s">
        <v>1280</v>
      </c>
      <c r="C96" s="33" t="s">
        <v>1281</v>
      </c>
      <c r="D96" s="14">
        <v>1212</v>
      </c>
      <c r="E96" s="15">
        <v>63.8</v>
      </c>
      <c r="F96" s="16">
        <v>3.7000000000000002E-3</v>
      </c>
      <c r="G96" s="16"/>
    </row>
    <row r="97" spans="1:7" x14ac:dyDescent="0.25">
      <c r="A97" s="13" t="s">
        <v>1821</v>
      </c>
      <c r="B97" s="33" t="s">
        <v>1822</v>
      </c>
      <c r="C97" s="33" t="s">
        <v>1823</v>
      </c>
      <c r="D97" s="14">
        <v>163</v>
      </c>
      <c r="E97" s="15">
        <v>63.73</v>
      </c>
      <c r="F97" s="16">
        <v>3.7000000000000002E-3</v>
      </c>
      <c r="G97" s="16"/>
    </row>
    <row r="98" spans="1:7" x14ac:dyDescent="0.25">
      <c r="A98" s="13" t="s">
        <v>1331</v>
      </c>
      <c r="B98" s="33" t="s">
        <v>1332</v>
      </c>
      <c r="C98" s="33" t="s">
        <v>1333</v>
      </c>
      <c r="D98" s="14">
        <v>65924</v>
      </c>
      <c r="E98" s="15">
        <v>63.66</v>
      </c>
      <c r="F98" s="16">
        <v>3.7000000000000002E-3</v>
      </c>
      <c r="G98" s="16"/>
    </row>
    <row r="99" spans="1:7" x14ac:dyDescent="0.25">
      <c r="A99" s="13" t="s">
        <v>1234</v>
      </c>
      <c r="B99" s="33" t="s">
        <v>1235</v>
      </c>
      <c r="C99" s="33" t="s">
        <v>1207</v>
      </c>
      <c r="D99" s="14">
        <v>2383</v>
      </c>
      <c r="E99" s="15">
        <v>63.64</v>
      </c>
      <c r="F99" s="16">
        <v>3.7000000000000002E-3</v>
      </c>
      <c r="G99" s="16"/>
    </row>
    <row r="100" spans="1:7" x14ac:dyDescent="0.25">
      <c r="A100" s="13" t="s">
        <v>1536</v>
      </c>
      <c r="B100" s="33" t="s">
        <v>1537</v>
      </c>
      <c r="C100" s="33" t="s">
        <v>1249</v>
      </c>
      <c r="D100" s="14">
        <v>6513</v>
      </c>
      <c r="E100" s="15">
        <v>63.29</v>
      </c>
      <c r="F100" s="16">
        <v>3.7000000000000002E-3</v>
      </c>
      <c r="G100" s="16"/>
    </row>
    <row r="101" spans="1:7" x14ac:dyDescent="0.25">
      <c r="A101" s="13" t="s">
        <v>2098</v>
      </c>
      <c r="B101" s="33" t="s">
        <v>2099</v>
      </c>
      <c r="C101" s="33" t="s">
        <v>1392</v>
      </c>
      <c r="D101" s="14">
        <v>35757</v>
      </c>
      <c r="E101" s="15">
        <v>63.09</v>
      </c>
      <c r="F101" s="16">
        <v>3.7000000000000002E-3</v>
      </c>
      <c r="G101" s="16"/>
    </row>
    <row r="102" spans="1:7" x14ac:dyDescent="0.25">
      <c r="A102" s="13" t="s">
        <v>1373</v>
      </c>
      <c r="B102" s="33" t="s">
        <v>1374</v>
      </c>
      <c r="C102" s="33" t="s">
        <v>1195</v>
      </c>
      <c r="D102" s="14">
        <v>4285</v>
      </c>
      <c r="E102" s="15">
        <v>62.75</v>
      </c>
      <c r="F102" s="16">
        <v>3.7000000000000002E-3</v>
      </c>
      <c r="G102" s="16"/>
    </row>
    <row r="103" spans="1:7" x14ac:dyDescent="0.25">
      <c r="A103" s="13" t="s">
        <v>2100</v>
      </c>
      <c r="B103" s="33" t="s">
        <v>2101</v>
      </c>
      <c r="C103" s="33" t="s">
        <v>1227</v>
      </c>
      <c r="D103" s="14">
        <v>14996</v>
      </c>
      <c r="E103" s="15">
        <v>62.47</v>
      </c>
      <c r="F103" s="16">
        <v>3.5999999999999999E-3</v>
      </c>
      <c r="G103" s="16"/>
    </row>
    <row r="104" spans="1:7" x14ac:dyDescent="0.25">
      <c r="A104" s="13" t="s">
        <v>1346</v>
      </c>
      <c r="B104" s="33" t="s">
        <v>1347</v>
      </c>
      <c r="C104" s="33" t="s">
        <v>1348</v>
      </c>
      <c r="D104" s="14">
        <v>623</v>
      </c>
      <c r="E104" s="15">
        <v>61.57</v>
      </c>
      <c r="F104" s="16">
        <v>3.5999999999999999E-3</v>
      </c>
      <c r="G104" s="16"/>
    </row>
    <row r="105" spans="1:7" x14ac:dyDescent="0.25">
      <c r="A105" s="13" t="s">
        <v>1215</v>
      </c>
      <c r="B105" s="33" t="s">
        <v>1216</v>
      </c>
      <c r="C105" s="33" t="s">
        <v>1204</v>
      </c>
      <c r="D105" s="14">
        <v>2314</v>
      </c>
      <c r="E105" s="15">
        <v>59.05</v>
      </c>
      <c r="F105" s="16">
        <v>3.3999999999999998E-3</v>
      </c>
      <c r="G105" s="16"/>
    </row>
    <row r="106" spans="1:7" x14ac:dyDescent="0.25">
      <c r="A106" s="13" t="s">
        <v>1458</v>
      </c>
      <c r="B106" s="33" t="s">
        <v>1459</v>
      </c>
      <c r="C106" s="33" t="s">
        <v>1348</v>
      </c>
      <c r="D106" s="14">
        <v>4123</v>
      </c>
      <c r="E106" s="15">
        <v>58.97</v>
      </c>
      <c r="F106" s="16">
        <v>3.3999999999999998E-3</v>
      </c>
      <c r="G106" s="16"/>
    </row>
    <row r="107" spans="1:7" x14ac:dyDescent="0.25">
      <c r="A107" s="13" t="s">
        <v>1411</v>
      </c>
      <c r="B107" s="33" t="s">
        <v>1412</v>
      </c>
      <c r="C107" s="33" t="s">
        <v>1189</v>
      </c>
      <c r="D107" s="14">
        <v>3113</v>
      </c>
      <c r="E107" s="15">
        <v>57.73</v>
      </c>
      <c r="F107" s="16">
        <v>3.3999999999999998E-3</v>
      </c>
      <c r="G107" s="16"/>
    </row>
    <row r="108" spans="1:7" x14ac:dyDescent="0.25">
      <c r="A108" s="13" t="s">
        <v>1415</v>
      </c>
      <c r="B108" s="33" t="s">
        <v>1416</v>
      </c>
      <c r="C108" s="33" t="s">
        <v>1295</v>
      </c>
      <c r="D108" s="14">
        <v>6167</v>
      </c>
      <c r="E108" s="15">
        <v>57.45</v>
      </c>
      <c r="F108" s="16">
        <v>3.3E-3</v>
      </c>
      <c r="G108" s="16"/>
    </row>
    <row r="109" spans="1:7" x14ac:dyDescent="0.25">
      <c r="A109" s="13" t="s">
        <v>1960</v>
      </c>
      <c r="B109" s="33" t="s">
        <v>1961</v>
      </c>
      <c r="C109" s="33" t="s">
        <v>1338</v>
      </c>
      <c r="D109" s="14">
        <v>10194</v>
      </c>
      <c r="E109" s="15">
        <v>57.42</v>
      </c>
      <c r="F109" s="16">
        <v>3.3E-3</v>
      </c>
      <c r="G109" s="16"/>
    </row>
    <row r="110" spans="1:7" x14ac:dyDescent="0.25">
      <c r="A110" s="13" t="s">
        <v>1293</v>
      </c>
      <c r="B110" s="33" t="s">
        <v>1294</v>
      </c>
      <c r="C110" s="33" t="s">
        <v>1295</v>
      </c>
      <c r="D110" s="14">
        <v>38398</v>
      </c>
      <c r="E110" s="15">
        <v>57.08</v>
      </c>
      <c r="F110" s="16">
        <v>3.3E-3</v>
      </c>
      <c r="G110" s="16"/>
    </row>
    <row r="111" spans="1:7" x14ac:dyDescent="0.25">
      <c r="A111" s="13" t="s">
        <v>1433</v>
      </c>
      <c r="B111" s="33" t="s">
        <v>1434</v>
      </c>
      <c r="C111" s="33" t="s">
        <v>1292</v>
      </c>
      <c r="D111" s="14">
        <v>3521</v>
      </c>
      <c r="E111" s="15">
        <v>55.92</v>
      </c>
      <c r="F111" s="16">
        <v>3.3E-3</v>
      </c>
      <c r="G111" s="16"/>
    </row>
    <row r="112" spans="1:7" x14ac:dyDescent="0.25">
      <c r="A112" s="13" t="s">
        <v>1334</v>
      </c>
      <c r="B112" s="33" t="s">
        <v>1335</v>
      </c>
      <c r="C112" s="33" t="s">
        <v>1307</v>
      </c>
      <c r="D112" s="14">
        <v>3091</v>
      </c>
      <c r="E112" s="15">
        <v>54.58</v>
      </c>
      <c r="F112" s="16">
        <v>3.2000000000000002E-3</v>
      </c>
      <c r="G112" s="16"/>
    </row>
    <row r="113" spans="1:7" x14ac:dyDescent="0.25">
      <c r="A113" s="13" t="s">
        <v>1386</v>
      </c>
      <c r="B113" s="33" t="s">
        <v>1387</v>
      </c>
      <c r="C113" s="33" t="s">
        <v>1348</v>
      </c>
      <c r="D113" s="14">
        <v>2212</v>
      </c>
      <c r="E113" s="15">
        <v>54.34</v>
      </c>
      <c r="F113" s="16">
        <v>3.2000000000000002E-3</v>
      </c>
      <c r="G113" s="16"/>
    </row>
    <row r="114" spans="1:7" x14ac:dyDescent="0.25">
      <c r="A114" s="13" t="s">
        <v>2102</v>
      </c>
      <c r="B114" s="33" t="s">
        <v>2103</v>
      </c>
      <c r="C114" s="33" t="s">
        <v>1224</v>
      </c>
      <c r="D114" s="14">
        <v>1013</v>
      </c>
      <c r="E114" s="15">
        <v>54.21</v>
      </c>
      <c r="F114" s="16">
        <v>3.2000000000000002E-3</v>
      </c>
      <c r="G114" s="16"/>
    </row>
    <row r="115" spans="1:7" x14ac:dyDescent="0.25">
      <c r="A115" s="13" t="s">
        <v>1276</v>
      </c>
      <c r="B115" s="33" t="s">
        <v>1277</v>
      </c>
      <c r="C115" s="33" t="s">
        <v>1278</v>
      </c>
      <c r="D115" s="14">
        <v>1701</v>
      </c>
      <c r="E115" s="15">
        <v>54.04</v>
      </c>
      <c r="F115" s="16">
        <v>3.0999999999999999E-3</v>
      </c>
      <c r="G115" s="16"/>
    </row>
    <row r="116" spans="1:7" x14ac:dyDescent="0.25">
      <c r="A116" s="13" t="s">
        <v>1405</v>
      </c>
      <c r="B116" s="33" t="s">
        <v>1406</v>
      </c>
      <c r="C116" s="33" t="s">
        <v>1292</v>
      </c>
      <c r="D116" s="14">
        <v>1801</v>
      </c>
      <c r="E116" s="15">
        <v>52.44</v>
      </c>
      <c r="F116" s="16">
        <v>3.0999999999999999E-3</v>
      </c>
      <c r="G116" s="16"/>
    </row>
    <row r="117" spans="1:7" x14ac:dyDescent="0.25">
      <c r="A117" s="13" t="s">
        <v>1875</v>
      </c>
      <c r="B117" s="33" t="s">
        <v>1876</v>
      </c>
      <c r="C117" s="33" t="s">
        <v>1192</v>
      </c>
      <c r="D117" s="14">
        <v>2457</v>
      </c>
      <c r="E117" s="15">
        <v>52.31</v>
      </c>
      <c r="F117" s="16">
        <v>3.0000000000000001E-3</v>
      </c>
      <c r="G117" s="16"/>
    </row>
    <row r="118" spans="1:7" x14ac:dyDescent="0.25">
      <c r="A118" s="13" t="s">
        <v>1366</v>
      </c>
      <c r="B118" s="33" t="s">
        <v>1367</v>
      </c>
      <c r="C118" s="33" t="s">
        <v>1292</v>
      </c>
      <c r="D118" s="14">
        <v>2887</v>
      </c>
      <c r="E118" s="15">
        <v>51.85</v>
      </c>
      <c r="F118" s="16">
        <v>3.0000000000000001E-3</v>
      </c>
      <c r="G118" s="16"/>
    </row>
    <row r="119" spans="1:7" x14ac:dyDescent="0.25">
      <c r="A119" s="13" t="s">
        <v>1871</v>
      </c>
      <c r="B119" s="33" t="s">
        <v>1872</v>
      </c>
      <c r="C119" s="33" t="s">
        <v>1255</v>
      </c>
      <c r="D119" s="14">
        <v>4742</v>
      </c>
      <c r="E119" s="15">
        <v>51.79</v>
      </c>
      <c r="F119" s="16">
        <v>3.0000000000000001E-3</v>
      </c>
      <c r="G119" s="16"/>
    </row>
    <row r="120" spans="1:7" x14ac:dyDescent="0.25">
      <c r="A120" s="13" t="s">
        <v>2104</v>
      </c>
      <c r="B120" s="33" t="s">
        <v>2105</v>
      </c>
      <c r="C120" s="33" t="s">
        <v>1255</v>
      </c>
      <c r="D120" s="14">
        <v>1082</v>
      </c>
      <c r="E120" s="15">
        <v>51.29</v>
      </c>
      <c r="F120" s="16">
        <v>3.0000000000000001E-3</v>
      </c>
      <c r="G120" s="16"/>
    </row>
    <row r="121" spans="1:7" x14ac:dyDescent="0.25">
      <c r="A121" s="13" t="s">
        <v>1792</v>
      </c>
      <c r="B121" s="33" t="s">
        <v>1793</v>
      </c>
      <c r="C121" s="33" t="s">
        <v>1195</v>
      </c>
      <c r="D121" s="14">
        <v>9329</v>
      </c>
      <c r="E121" s="15">
        <v>50.89</v>
      </c>
      <c r="F121" s="16">
        <v>3.0000000000000001E-3</v>
      </c>
      <c r="G121" s="16"/>
    </row>
    <row r="122" spans="1:7" x14ac:dyDescent="0.25">
      <c r="A122" s="13" t="s">
        <v>2106</v>
      </c>
      <c r="B122" s="33" t="s">
        <v>2107</v>
      </c>
      <c r="C122" s="33" t="s">
        <v>1437</v>
      </c>
      <c r="D122" s="14">
        <v>3118</v>
      </c>
      <c r="E122" s="15">
        <v>50.81</v>
      </c>
      <c r="F122" s="16">
        <v>3.0000000000000001E-3</v>
      </c>
      <c r="G122" s="16"/>
    </row>
    <row r="123" spans="1:7" x14ac:dyDescent="0.25">
      <c r="A123" s="13" t="s">
        <v>1357</v>
      </c>
      <c r="B123" s="33" t="s">
        <v>1358</v>
      </c>
      <c r="C123" s="33" t="s">
        <v>1192</v>
      </c>
      <c r="D123" s="14">
        <v>3404</v>
      </c>
      <c r="E123" s="15">
        <v>50.41</v>
      </c>
      <c r="F123" s="16">
        <v>2.8999999999999998E-3</v>
      </c>
      <c r="G123" s="16"/>
    </row>
    <row r="124" spans="1:7" x14ac:dyDescent="0.25">
      <c r="A124" s="13" t="s">
        <v>1213</v>
      </c>
      <c r="B124" s="33" t="s">
        <v>1214</v>
      </c>
      <c r="C124" s="33" t="s">
        <v>1192</v>
      </c>
      <c r="D124" s="14">
        <v>787</v>
      </c>
      <c r="E124" s="15">
        <v>50.39</v>
      </c>
      <c r="F124" s="16">
        <v>2.8999999999999998E-3</v>
      </c>
      <c r="G124" s="16"/>
    </row>
    <row r="125" spans="1:7" x14ac:dyDescent="0.25">
      <c r="A125" s="13" t="s">
        <v>2108</v>
      </c>
      <c r="B125" s="33" t="s">
        <v>2109</v>
      </c>
      <c r="C125" s="33" t="s">
        <v>1492</v>
      </c>
      <c r="D125" s="14">
        <v>3138</v>
      </c>
      <c r="E125" s="15">
        <v>50.23</v>
      </c>
      <c r="F125" s="16">
        <v>2.8999999999999998E-3</v>
      </c>
      <c r="G125" s="16"/>
    </row>
    <row r="126" spans="1:7" x14ac:dyDescent="0.25">
      <c r="A126" s="13" t="s">
        <v>2042</v>
      </c>
      <c r="B126" s="33" t="s">
        <v>2043</v>
      </c>
      <c r="C126" s="33" t="s">
        <v>1233</v>
      </c>
      <c r="D126" s="14">
        <v>2934</v>
      </c>
      <c r="E126" s="15">
        <v>48.99</v>
      </c>
      <c r="F126" s="16">
        <v>2.8999999999999998E-3</v>
      </c>
      <c r="G126" s="16"/>
    </row>
    <row r="127" spans="1:7" x14ac:dyDescent="0.25">
      <c r="A127" s="13" t="s">
        <v>1516</v>
      </c>
      <c r="B127" s="33" t="s">
        <v>1517</v>
      </c>
      <c r="C127" s="33" t="s">
        <v>1207</v>
      </c>
      <c r="D127" s="14">
        <v>1111</v>
      </c>
      <c r="E127" s="15">
        <v>48.76</v>
      </c>
      <c r="F127" s="16">
        <v>2.8E-3</v>
      </c>
      <c r="G127" s="16"/>
    </row>
    <row r="128" spans="1:7" x14ac:dyDescent="0.25">
      <c r="A128" s="13" t="s">
        <v>1308</v>
      </c>
      <c r="B128" s="33" t="s">
        <v>1309</v>
      </c>
      <c r="C128" s="33" t="s">
        <v>1219</v>
      </c>
      <c r="D128" s="14">
        <v>10984</v>
      </c>
      <c r="E128" s="15">
        <v>48.4</v>
      </c>
      <c r="F128" s="16">
        <v>2.8E-3</v>
      </c>
      <c r="G128" s="16"/>
    </row>
    <row r="129" spans="1:7" x14ac:dyDescent="0.25">
      <c r="A129" s="13" t="s">
        <v>1310</v>
      </c>
      <c r="B129" s="33" t="s">
        <v>1311</v>
      </c>
      <c r="C129" s="33" t="s">
        <v>1255</v>
      </c>
      <c r="D129" s="14">
        <v>8777</v>
      </c>
      <c r="E129" s="15">
        <v>47.56</v>
      </c>
      <c r="F129" s="16">
        <v>2.8E-3</v>
      </c>
      <c r="G129" s="16"/>
    </row>
    <row r="130" spans="1:7" x14ac:dyDescent="0.25">
      <c r="A130" s="13" t="s">
        <v>1937</v>
      </c>
      <c r="B130" s="33" t="s">
        <v>1938</v>
      </c>
      <c r="C130" s="33" t="s">
        <v>1292</v>
      </c>
      <c r="D130" s="14">
        <v>15743</v>
      </c>
      <c r="E130" s="15">
        <v>47.32</v>
      </c>
      <c r="F130" s="16">
        <v>2.8E-3</v>
      </c>
      <c r="G130" s="16"/>
    </row>
    <row r="131" spans="1:7" x14ac:dyDescent="0.25">
      <c r="A131" s="13" t="s">
        <v>1421</v>
      </c>
      <c r="B131" s="33" t="s">
        <v>1422</v>
      </c>
      <c r="C131" s="33" t="s">
        <v>1207</v>
      </c>
      <c r="D131" s="14">
        <v>1801</v>
      </c>
      <c r="E131" s="15">
        <v>47.17</v>
      </c>
      <c r="F131" s="16">
        <v>2.7000000000000001E-3</v>
      </c>
      <c r="G131" s="16"/>
    </row>
    <row r="132" spans="1:7" x14ac:dyDescent="0.25">
      <c r="A132" s="13" t="s">
        <v>1351</v>
      </c>
      <c r="B132" s="33" t="s">
        <v>1352</v>
      </c>
      <c r="C132" s="33" t="s">
        <v>1348</v>
      </c>
      <c r="D132" s="14">
        <v>9158</v>
      </c>
      <c r="E132" s="15">
        <v>47.15</v>
      </c>
      <c r="F132" s="16">
        <v>2.7000000000000001E-3</v>
      </c>
      <c r="G132" s="16"/>
    </row>
    <row r="133" spans="1:7" x14ac:dyDescent="0.25">
      <c r="A133" s="13" t="s">
        <v>2110</v>
      </c>
      <c r="B133" s="33" t="s">
        <v>2111</v>
      </c>
      <c r="C133" s="33" t="s">
        <v>1381</v>
      </c>
      <c r="D133" s="14">
        <v>568</v>
      </c>
      <c r="E133" s="15">
        <v>47.14</v>
      </c>
      <c r="F133" s="16">
        <v>2.7000000000000001E-3</v>
      </c>
      <c r="G133" s="16"/>
    </row>
    <row r="134" spans="1:7" x14ac:dyDescent="0.25">
      <c r="A134" s="13" t="s">
        <v>1493</v>
      </c>
      <c r="B134" s="33" t="s">
        <v>1494</v>
      </c>
      <c r="C134" s="33" t="s">
        <v>1449</v>
      </c>
      <c r="D134" s="14">
        <v>9322</v>
      </c>
      <c r="E134" s="15">
        <v>46.95</v>
      </c>
      <c r="F134" s="16">
        <v>2.7000000000000001E-3</v>
      </c>
      <c r="G134" s="16"/>
    </row>
    <row r="135" spans="1:7" x14ac:dyDescent="0.25">
      <c r="A135" s="13" t="s">
        <v>1329</v>
      </c>
      <c r="B135" s="33" t="s">
        <v>1330</v>
      </c>
      <c r="C135" s="33" t="s">
        <v>1201</v>
      </c>
      <c r="D135" s="14">
        <v>841</v>
      </c>
      <c r="E135" s="15">
        <v>46.92</v>
      </c>
      <c r="F135" s="16">
        <v>2.7000000000000001E-3</v>
      </c>
      <c r="G135" s="16"/>
    </row>
    <row r="136" spans="1:7" x14ac:dyDescent="0.25">
      <c r="A136" s="13" t="s">
        <v>1796</v>
      </c>
      <c r="B136" s="33" t="s">
        <v>1797</v>
      </c>
      <c r="C136" s="33" t="s">
        <v>1392</v>
      </c>
      <c r="D136" s="14">
        <v>971</v>
      </c>
      <c r="E136" s="15">
        <v>45.8</v>
      </c>
      <c r="F136" s="16">
        <v>2.7000000000000001E-3</v>
      </c>
      <c r="G136" s="16"/>
    </row>
    <row r="137" spans="1:7" x14ac:dyDescent="0.25">
      <c r="A137" s="13" t="s">
        <v>1300</v>
      </c>
      <c r="B137" s="33" t="s">
        <v>1301</v>
      </c>
      <c r="C137" s="33" t="s">
        <v>1292</v>
      </c>
      <c r="D137" s="14">
        <v>9417</v>
      </c>
      <c r="E137" s="15">
        <v>45.68</v>
      </c>
      <c r="F137" s="16">
        <v>2.7000000000000001E-3</v>
      </c>
      <c r="G137" s="16"/>
    </row>
    <row r="138" spans="1:7" x14ac:dyDescent="0.25">
      <c r="A138" s="13" t="s">
        <v>1482</v>
      </c>
      <c r="B138" s="33" t="s">
        <v>1483</v>
      </c>
      <c r="C138" s="33" t="s">
        <v>1381</v>
      </c>
      <c r="D138" s="14">
        <v>4139</v>
      </c>
      <c r="E138" s="15">
        <v>45.66</v>
      </c>
      <c r="F138" s="16">
        <v>2.7000000000000001E-3</v>
      </c>
      <c r="G138" s="16"/>
    </row>
    <row r="139" spans="1:7" x14ac:dyDescent="0.25">
      <c r="A139" s="13" t="s">
        <v>2112</v>
      </c>
      <c r="B139" s="33" t="s">
        <v>2113</v>
      </c>
      <c r="C139" s="33" t="s">
        <v>1304</v>
      </c>
      <c r="D139" s="14">
        <v>11410</v>
      </c>
      <c r="E139" s="15">
        <v>45.66</v>
      </c>
      <c r="F139" s="16">
        <v>2.7000000000000001E-3</v>
      </c>
      <c r="G139" s="16"/>
    </row>
    <row r="140" spans="1:7" x14ac:dyDescent="0.25">
      <c r="A140" s="13" t="s">
        <v>1302</v>
      </c>
      <c r="B140" s="33" t="s">
        <v>1303</v>
      </c>
      <c r="C140" s="33" t="s">
        <v>1304</v>
      </c>
      <c r="D140" s="14">
        <v>1076</v>
      </c>
      <c r="E140" s="15">
        <v>45.5</v>
      </c>
      <c r="F140" s="16">
        <v>2.5999999999999999E-3</v>
      </c>
      <c r="G140" s="16"/>
    </row>
    <row r="141" spans="1:7" x14ac:dyDescent="0.25">
      <c r="A141" s="13" t="s">
        <v>1530</v>
      </c>
      <c r="B141" s="33" t="s">
        <v>1531</v>
      </c>
      <c r="C141" s="33" t="s">
        <v>1381</v>
      </c>
      <c r="D141" s="14">
        <v>1817</v>
      </c>
      <c r="E141" s="15">
        <v>45.46</v>
      </c>
      <c r="F141" s="16">
        <v>2.5999999999999999E-3</v>
      </c>
      <c r="G141" s="16"/>
    </row>
    <row r="142" spans="1:7" x14ac:dyDescent="0.25">
      <c r="A142" s="13" t="s">
        <v>2114</v>
      </c>
      <c r="B142" s="33" t="s">
        <v>2115</v>
      </c>
      <c r="C142" s="33" t="s">
        <v>1320</v>
      </c>
      <c r="D142" s="14">
        <v>6753</v>
      </c>
      <c r="E142" s="15">
        <v>45.22</v>
      </c>
      <c r="F142" s="16">
        <v>2.5999999999999999E-3</v>
      </c>
      <c r="G142" s="16"/>
    </row>
    <row r="143" spans="1:7" x14ac:dyDescent="0.25">
      <c r="A143" s="13" t="s">
        <v>1250</v>
      </c>
      <c r="B143" s="33" t="s">
        <v>1251</v>
      </c>
      <c r="C143" s="33" t="s">
        <v>1252</v>
      </c>
      <c r="D143" s="14">
        <v>4079</v>
      </c>
      <c r="E143" s="15">
        <v>44.76</v>
      </c>
      <c r="F143" s="16">
        <v>2.5999999999999999E-3</v>
      </c>
      <c r="G143" s="16"/>
    </row>
    <row r="144" spans="1:7" x14ac:dyDescent="0.25">
      <c r="A144" s="13" t="s">
        <v>1401</v>
      </c>
      <c r="B144" s="33" t="s">
        <v>1402</v>
      </c>
      <c r="C144" s="33" t="s">
        <v>1292</v>
      </c>
      <c r="D144" s="14">
        <v>18714</v>
      </c>
      <c r="E144" s="15">
        <v>44.67</v>
      </c>
      <c r="F144" s="16">
        <v>2.5999999999999999E-3</v>
      </c>
      <c r="G144" s="16"/>
    </row>
    <row r="145" spans="1:7" x14ac:dyDescent="0.25">
      <c r="A145" s="13" t="s">
        <v>1393</v>
      </c>
      <c r="B145" s="33" t="s">
        <v>1394</v>
      </c>
      <c r="C145" s="33" t="s">
        <v>1195</v>
      </c>
      <c r="D145" s="14">
        <v>21884</v>
      </c>
      <c r="E145" s="15">
        <v>44.6</v>
      </c>
      <c r="F145" s="16">
        <v>2.5999999999999999E-3</v>
      </c>
      <c r="G145" s="16"/>
    </row>
    <row r="146" spans="1:7" x14ac:dyDescent="0.25">
      <c r="A146" s="13" t="s">
        <v>1388</v>
      </c>
      <c r="B146" s="33" t="s">
        <v>1389</v>
      </c>
      <c r="C146" s="33" t="s">
        <v>1192</v>
      </c>
      <c r="D146" s="14">
        <v>10483</v>
      </c>
      <c r="E146" s="15">
        <v>44.51</v>
      </c>
      <c r="F146" s="16">
        <v>2.5999999999999999E-3</v>
      </c>
      <c r="G146" s="16"/>
    </row>
    <row r="147" spans="1:7" x14ac:dyDescent="0.25">
      <c r="A147" s="13" t="s">
        <v>1222</v>
      </c>
      <c r="B147" s="33" t="s">
        <v>1223</v>
      </c>
      <c r="C147" s="33" t="s">
        <v>1224</v>
      </c>
      <c r="D147" s="14">
        <v>577</v>
      </c>
      <c r="E147" s="15">
        <v>44.45</v>
      </c>
      <c r="F147" s="16">
        <v>2.5999999999999999E-3</v>
      </c>
      <c r="G147" s="16"/>
    </row>
    <row r="148" spans="1:7" x14ac:dyDescent="0.25">
      <c r="A148" s="13" t="s">
        <v>2116</v>
      </c>
      <c r="B148" s="33" t="s">
        <v>2117</v>
      </c>
      <c r="C148" s="33" t="s">
        <v>1233</v>
      </c>
      <c r="D148" s="14">
        <v>1053</v>
      </c>
      <c r="E148" s="15">
        <v>44</v>
      </c>
      <c r="F148" s="16">
        <v>2.5999999999999999E-3</v>
      </c>
      <c r="G148" s="16"/>
    </row>
    <row r="149" spans="1:7" x14ac:dyDescent="0.25">
      <c r="A149" s="13" t="s">
        <v>1384</v>
      </c>
      <c r="B149" s="33" t="s">
        <v>1385</v>
      </c>
      <c r="C149" s="33" t="s">
        <v>1249</v>
      </c>
      <c r="D149" s="14">
        <v>2923</v>
      </c>
      <c r="E149" s="15">
        <v>43.61</v>
      </c>
      <c r="F149" s="16">
        <v>2.5000000000000001E-3</v>
      </c>
      <c r="G149" s="16"/>
    </row>
    <row r="150" spans="1:7" x14ac:dyDescent="0.25">
      <c r="A150" s="13" t="s">
        <v>2118</v>
      </c>
      <c r="B150" s="33" t="s">
        <v>2119</v>
      </c>
      <c r="C150" s="33" t="s">
        <v>1219</v>
      </c>
      <c r="D150" s="14">
        <v>6004</v>
      </c>
      <c r="E150" s="15">
        <v>43.14</v>
      </c>
      <c r="F150" s="16">
        <v>2.5000000000000001E-3</v>
      </c>
      <c r="G150" s="16"/>
    </row>
    <row r="151" spans="1:7" x14ac:dyDescent="0.25">
      <c r="A151" s="13" t="s">
        <v>2120</v>
      </c>
      <c r="B151" s="33" t="s">
        <v>2121</v>
      </c>
      <c r="C151" s="33" t="s">
        <v>1219</v>
      </c>
      <c r="D151" s="14">
        <v>2358</v>
      </c>
      <c r="E151" s="15">
        <v>42.18</v>
      </c>
      <c r="F151" s="16">
        <v>2.5000000000000001E-3</v>
      </c>
      <c r="G151" s="16"/>
    </row>
    <row r="152" spans="1:7" x14ac:dyDescent="0.25">
      <c r="A152" s="13" t="s">
        <v>1290</v>
      </c>
      <c r="B152" s="33" t="s">
        <v>1291</v>
      </c>
      <c r="C152" s="33" t="s">
        <v>1292</v>
      </c>
      <c r="D152" s="14">
        <v>8027</v>
      </c>
      <c r="E152" s="15">
        <v>42.17</v>
      </c>
      <c r="F152" s="16">
        <v>2.5000000000000001E-3</v>
      </c>
      <c r="G152" s="16"/>
    </row>
    <row r="153" spans="1:7" x14ac:dyDescent="0.25">
      <c r="A153" s="13" t="s">
        <v>1202</v>
      </c>
      <c r="B153" s="33" t="s">
        <v>1203</v>
      </c>
      <c r="C153" s="33" t="s">
        <v>1204</v>
      </c>
      <c r="D153" s="14">
        <v>765</v>
      </c>
      <c r="E153" s="15">
        <v>41.89</v>
      </c>
      <c r="F153" s="16">
        <v>2.3999999999999998E-3</v>
      </c>
      <c r="G153" s="16"/>
    </row>
    <row r="154" spans="1:7" x14ac:dyDescent="0.25">
      <c r="A154" s="13" t="s">
        <v>2061</v>
      </c>
      <c r="B154" s="33" t="s">
        <v>2062</v>
      </c>
      <c r="C154" s="33" t="s">
        <v>1230</v>
      </c>
      <c r="D154" s="14">
        <v>251</v>
      </c>
      <c r="E154" s="15">
        <v>41.7</v>
      </c>
      <c r="F154" s="16">
        <v>2.3999999999999998E-3</v>
      </c>
      <c r="G154" s="16"/>
    </row>
    <row r="155" spans="1:7" x14ac:dyDescent="0.25">
      <c r="A155" s="13" t="s">
        <v>1287</v>
      </c>
      <c r="B155" s="33" t="s">
        <v>1288</v>
      </c>
      <c r="C155" s="33" t="s">
        <v>1289</v>
      </c>
      <c r="D155" s="14">
        <v>9161</v>
      </c>
      <c r="E155" s="15">
        <v>41.59</v>
      </c>
      <c r="F155" s="16">
        <v>2.3999999999999998E-3</v>
      </c>
      <c r="G155" s="16"/>
    </row>
    <row r="156" spans="1:7" x14ac:dyDescent="0.25">
      <c r="A156" s="13" t="s">
        <v>1548</v>
      </c>
      <c r="B156" s="33" t="s">
        <v>1549</v>
      </c>
      <c r="C156" s="33" t="s">
        <v>1201</v>
      </c>
      <c r="D156" s="14">
        <v>889</v>
      </c>
      <c r="E156" s="15">
        <v>41.54</v>
      </c>
      <c r="F156" s="16">
        <v>2.3999999999999998E-3</v>
      </c>
      <c r="G156" s="16"/>
    </row>
    <row r="157" spans="1:7" x14ac:dyDescent="0.25">
      <c r="A157" s="13" t="s">
        <v>1353</v>
      </c>
      <c r="B157" s="33" t="s">
        <v>1354</v>
      </c>
      <c r="C157" s="33" t="s">
        <v>1192</v>
      </c>
      <c r="D157" s="14">
        <v>11795</v>
      </c>
      <c r="E157" s="15">
        <v>41.41</v>
      </c>
      <c r="F157" s="16">
        <v>2.3999999999999998E-3</v>
      </c>
      <c r="G157" s="16"/>
    </row>
    <row r="158" spans="1:7" x14ac:dyDescent="0.25">
      <c r="A158" s="13" t="s">
        <v>2122</v>
      </c>
      <c r="B158" s="33" t="s">
        <v>2123</v>
      </c>
      <c r="C158" s="33" t="s">
        <v>1238</v>
      </c>
      <c r="D158" s="14">
        <v>8233</v>
      </c>
      <c r="E158" s="15">
        <v>41.26</v>
      </c>
      <c r="F158" s="16">
        <v>2.3999999999999998E-3</v>
      </c>
      <c r="G158" s="16"/>
    </row>
    <row r="159" spans="1:7" x14ac:dyDescent="0.25">
      <c r="A159" s="13" t="s">
        <v>1399</v>
      </c>
      <c r="B159" s="33" t="s">
        <v>1400</v>
      </c>
      <c r="C159" s="33" t="s">
        <v>1249</v>
      </c>
      <c r="D159" s="14">
        <v>6836</v>
      </c>
      <c r="E159" s="15">
        <v>40.68</v>
      </c>
      <c r="F159" s="16">
        <v>2.3999999999999998E-3</v>
      </c>
      <c r="G159" s="16"/>
    </row>
    <row r="160" spans="1:7" x14ac:dyDescent="0.25">
      <c r="A160" s="13" t="s">
        <v>1438</v>
      </c>
      <c r="B160" s="33" t="s">
        <v>1439</v>
      </c>
      <c r="C160" s="33" t="s">
        <v>1440</v>
      </c>
      <c r="D160" s="14">
        <v>653</v>
      </c>
      <c r="E160" s="15">
        <v>40.39</v>
      </c>
      <c r="F160" s="16">
        <v>2.3999999999999998E-3</v>
      </c>
      <c r="G160" s="16"/>
    </row>
    <row r="161" spans="1:7" x14ac:dyDescent="0.25">
      <c r="A161" s="13" t="s">
        <v>1499</v>
      </c>
      <c r="B161" s="33" t="s">
        <v>1500</v>
      </c>
      <c r="C161" s="33" t="s">
        <v>1192</v>
      </c>
      <c r="D161" s="14">
        <v>3572</v>
      </c>
      <c r="E161" s="15">
        <v>40.35</v>
      </c>
      <c r="F161" s="16">
        <v>2.3E-3</v>
      </c>
      <c r="G161" s="16"/>
    </row>
    <row r="162" spans="1:7" x14ac:dyDescent="0.25">
      <c r="A162" s="13" t="s">
        <v>2124</v>
      </c>
      <c r="B162" s="33" t="s">
        <v>2125</v>
      </c>
      <c r="C162" s="33" t="s">
        <v>1233</v>
      </c>
      <c r="D162" s="14">
        <v>619</v>
      </c>
      <c r="E162" s="15">
        <v>40.03</v>
      </c>
      <c r="F162" s="16">
        <v>2.3E-3</v>
      </c>
      <c r="G162" s="16"/>
    </row>
    <row r="163" spans="1:7" x14ac:dyDescent="0.25">
      <c r="A163" s="13" t="s">
        <v>2126</v>
      </c>
      <c r="B163" s="33" t="s">
        <v>2127</v>
      </c>
      <c r="C163" s="33" t="s">
        <v>1252</v>
      </c>
      <c r="D163" s="14">
        <v>2507</v>
      </c>
      <c r="E163" s="15">
        <v>39.9</v>
      </c>
      <c r="F163" s="16">
        <v>2.3E-3</v>
      </c>
      <c r="G163" s="16"/>
    </row>
    <row r="164" spans="1:7" x14ac:dyDescent="0.25">
      <c r="A164" s="13" t="s">
        <v>1476</v>
      </c>
      <c r="B164" s="33" t="s">
        <v>1477</v>
      </c>
      <c r="C164" s="33" t="s">
        <v>1198</v>
      </c>
      <c r="D164" s="14">
        <v>23812</v>
      </c>
      <c r="E164" s="15">
        <v>39.44</v>
      </c>
      <c r="F164" s="16">
        <v>2.3E-3</v>
      </c>
      <c r="G164" s="16"/>
    </row>
    <row r="165" spans="1:7" x14ac:dyDescent="0.25">
      <c r="A165" s="13" t="s">
        <v>2128</v>
      </c>
      <c r="B165" s="33" t="s">
        <v>2129</v>
      </c>
      <c r="C165" s="33" t="s">
        <v>1195</v>
      </c>
      <c r="D165" s="14">
        <v>32638</v>
      </c>
      <c r="E165" s="15">
        <v>39.33</v>
      </c>
      <c r="F165" s="16">
        <v>2.3E-3</v>
      </c>
      <c r="G165" s="16"/>
    </row>
    <row r="166" spans="1:7" x14ac:dyDescent="0.25">
      <c r="A166" s="13" t="s">
        <v>1478</v>
      </c>
      <c r="B166" s="33" t="s">
        <v>1479</v>
      </c>
      <c r="C166" s="33" t="s">
        <v>1192</v>
      </c>
      <c r="D166" s="14">
        <v>142</v>
      </c>
      <c r="E166" s="15">
        <v>39.229999999999997</v>
      </c>
      <c r="F166" s="16">
        <v>2.3E-3</v>
      </c>
      <c r="G166" s="16"/>
    </row>
    <row r="167" spans="1:7" x14ac:dyDescent="0.25">
      <c r="A167" s="13" t="s">
        <v>1488</v>
      </c>
      <c r="B167" s="33" t="s">
        <v>1489</v>
      </c>
      <c r="C167" s="33" t="s">
        <v>1437</v>
      </c>
      <c r="D167" s="14">
        <v>1969</v>
      </c>
      <c r="E167" s="15">
        <v>39.11</v>
      </c>
      <c r="F167" s="16">
        <v>2.3E-3</v>
      </c>
      <c r="G167" s="16"/>
    </row>
    <row r="168" spans="1:7" x14ac:dyDescent="0.25">
      <c r="A168" s="13" t="s">
        <v>1902</v>
      </c>
      <c r="B168" s="33" t="s">
        <v>1903</v>
      </c>
      <c r="C168" s="33" t="s">
        <v>1281</v>
      </c>
      <c r="D168" s="14">
        <v>2441</v>
      </c>
      <c r="E168" s="15">
        <v>38.97</v>
      </c>
      <c r="F168" s="16">
        <v>2.3E-3</v>
      </c>
      <c r="G168" s="16"/>
    </row>
    <row r="169" spans="1:7" x14ac:dyDescent="0.25">
      <c r="A169" s="13" t="s">
        <v>1497</v>
      </c>
      <c r="B169" s="33" t="s">
        <v>1498</v>
      </c>
      <c r="C169" s="33" t="s">
        <v>1292</v>
      </c>
      <c r="D169" s="14">
        <v>2724</v>
      </c>
      <c r="E169" s="15">
        <v>38.78</v>
      </c>
      <c r="F169" s="16">
        <v>2.3E-3</v>
      </c>
      <c r="G169" s="16"/>
    </row>
    <row r="170" spans="1:7" x14ac:dyDescent="0.25">
      <c r="A170" s="13" t="s">
        <v>2130</v>
      </c>
      <c r="B170" s="33" t="s">
        <v>2131</v>
      </c>
      <c r="C170" s="33" t="s">
        <v>1255</v>
      </c>
      <c r="D170" s="14">
        <v>2849</v>
      </c>
      <c r="E170" s="15">
        <v>38.549999999999997</v>
      </c>
      <c r="F170" s="16">
        <v>2.2000000000000001E-3</v>
      </c>
      <c r="G170" s="16"/>
    </row>
    <row r="171" spans="1:7" x14ac:dyDescent="0.25">
      <c r="A171" s="13" t="s">
        <v>1364</v>
      </c>
      <c r="B171" s="33" t="s">
        <v>1365</v>
      </c>
      <c r="C171" s="33" t="s">
        <v>1198</v>
      </c>
      <c r="D171" s="14">
        <v>12662</v>
      </c>
      <c r="E171" s="15">
        <v>38.49</v>
      </c>
      <c r="F171" s="16">
        <v>2.2000000000000001E-3</v>
      </c>
      <c r="G171" s="16"/>
    </row>
    <row r="172" spans="1:7" x14ac:dyDescent="0.25">
      <c r="A172" s="13" t="s">
        <v>1377</v>
      </c>
      <c r="B172" s="33" t="s">
        <v>1378</v>
      </c>
      <c r="C172" s="33" t="s">
        <v>1292</v>
      </c>
      <c r="D172" s="14">
        <v>21223</v>
      </c>
      <c r="E172" s="15">
        <v>38.450000000000003</v>
      </c>
      <c r="F172" s="16">
        <v>2.2000000000000001E-3</v>
      </c>
      <c r="G172" s="16"/>
    </row>
    <row r="173" spans="1:7" x14ac:dyDescent="0.25">
      <c r="A173" s="13" t="s">
        <v>1447</v>
      </c>
      <c r="B173" s="33" t="s">
        <v>1448</v>
      </c>
      <c r="C173" s="33" t="s">
        <v>1449</v>
      </c>
      <c r="D173" s="14">
        <v>17484</v>
      </c>
      <c r="E173" s="15">
        <v>38.39</v>
      </c>
      <c r="F173" s="16">
        <v>2.2000000000000001E-3</v>
      </c>
      <c r="G173" s="16"/>
    </row>
    <row r="174" spans="1:7" x14ac:dyDescent="0.25">
      <c r="A174" s="13" t="s">
        <v>1480</v>
      </c>
      <c r="B174" s="33" t="s">
        <v>1481</v>
      </c>
      <c r="C174" s="33" t="s">
        <v>1192</v>
      </c>
      <c r="D174" s="14">
        <v>826</v>
      </c>
      <c r="E174" s="15">
        <v>37.97</v>
      </c>
      <c r="F174" s="16">
        <v>2.2000000000000001E-3</v>
      </c>
      <c r="G174" s="16"/>
    </row>
    <row r="175" spans="1:7" x14ac:dyDescent="0.25">
      <c r="A175" s="13" t="s">
        <v>1534</v>
      </c>
      <c r="B175" s="33" t="s">
        <v>1535</v>
      </c>
      <c r="C175" s="33" t="s">
        <v>1207</v>
      </c>
      <c r="D175" s="14">
        <v>2092</v>
      </c>
      <c r="E175" s="15">
        <v>37.94</v>
      </c>
      <c r="F175" s="16">
        <v>2.2000000000000001E-3</v>
      </c>
      <c r="G175" s="16"/>
    </row>
    <row r="176" spans="1:7" x14ac:dyDescent="0.25">
      <c r="A176" s="13" t="s">
        <v>2132</v>
      </c>
      <c r="B176" s="33" t="s">
        <v>2133</v>
      </c>
      <c r="C176" s="33" t="s">
        <v>1515</v>
      </c>
      <c r="D176" s="14">
        <v>24562</v>
      </c>
      <c r="E176" s="15">
        <v>37.28</v>
      </c>
      <c r="F176" s="16">
        <v>2.2000000000000001E-3</v>
      </c>
      <c r="G176" s="16"/>
    </row>
    <row r="177" spans="1:7" x14ac:dyDescent="0.25">
      <c r="A177" s="13" t="s">
        <v>1540</v>
      </c>
      <c r="B177" s="33" t="s">
        <v>1541</v>
      </c>
      <c r="C177" s="33" t="s">
        <v>1370</v>
      </c>
      <c r="D177" s="14">
        <v>883</v>
      </c>
      <c r="E177" s="15">
        <v>36.61</v>
      </c>
      <c r="F177" s="16">
        <v>2.0999999999999999E-3</v>
      </c>
      <c r="G177" s="16"/>
    </row>
    <row r="178" spans="1:7" x14ac:dyDescent="0.25">
      <c r="A178" s="13" t="s">
        <v>2004</v>
      </c>
      <c r="B178" s="33" t="s">
        <v>2005</v>
      </c>
      <c r="C178" s="33" t="s">
        <v>1230</v>
      </c>
      <c r="D178" s="14">
        <v>5231</v>
      </c>
      <c r="E178" s="15">
        <v>36.06</v>
      </c>
      <c r="F178" s="16">
        <v>2.0999999999999999E-3</v>
      </c>
      <c r="G178" s="16"/>
    </row>
    <row r="179" spans="1:7" x14ac:dyDescent="0.25">
      <c r="A179" s="13" t="s">
        <v>2134</v>
      </c>
      <c r="B179" s="33" t="s">
        <v>2135</v>
      </c>
      <c r="C179" s="33" t="s">
        <v>1980</v>
      </c>
      <c r="D179" s="14">
        <v>732</v>
      </c>
      <c r="E179" s="15">
        <v>35.93</v>
      </c>
      <c r="F179" s="16">
        <v>2.0999999999999999E-3</v>
      </c>
      <c r="G179" s="16"/>
    </row>
    <row r="180" spans="1:7" x14ac:dyDescent="0.25">
      <c r="A180" s="13" t="s">
        <v>1243</v>
      </c>
      <c r="B180" s="33" t="s">
        <v>1244</v>
      </c>
      <c r="C180" s="33" t="s">
        <v>1201</v>
      </c>
      <c r="D180" s="14">
        <v>1510</v>
      </c>
      <c r="E180" s="15">
        <v>35.71</v>
      </c>
      <c r="F180" s="16">
        <v>2.0999999999999999E-3</v>
      </c>
      <c r="G180" s="16"/>
    </row>
    <row r="181" spans="1:7" x14ac:dyDescent="0.25">
      <c r="A181" s="13" t="s">
        <v>2136</v>
      </c>
      <c r="B181" s="33" t="s">
        <v>2137</v>
      </c>
      <c r="C181" s="33" t="s">
        <v>1233</v>
      </c>
      <c r="D181" s="14">
        <v>819</v>
      </c>
      <c r="E181" s="15">
        <v>35.03</v>
      </c>
      <c r="F181" s="16">
        <v>2E-3</v>
      </c>
      <c r="G181" s="16"/>
    </row>
    <row r="182" spans="1:7" x14ac:dyDescent="0.25">
      <c r="A182" s="13" t="s">
        <v>2138</v>
      </c>
      <c r="B182" s="33" t="s">
        <v>2139</v>
      </c>
      <c r="C182" s="33" t="s">
        <v>1802</v>
      </c>
      <c r="D182" s="14">
        <v>8640</v>
      </c>
      <c r="E182" s="15">
        <v>34.71</v>
      </c>
      <c r="F182" s="16">
        <v>2E-3</v>
      </c>
      <c r="G182" s="16"/>
    </row>
    <row r="183" spans="1:7" x14ac:dyDescent="0.25">
      <c r="A183" s="13" t="s">
        <v>1898</v>
      </c>
      <c r="B183" s="33" t="s">
        <v>1899</v>
      </c>
      <c r="C183" s="33" t="s">
        <v>1868</v>
      </c>
      <c r="D183" s="14">
        <v>808</v>
      </c>
      <c r="E183" s="15">
        <v>34.590000000000003</v>
      </c>
      <c r="F183" s="16">
        <v>2E-3</v>
      </c>
      <c r="G183" s="16"/>
    </row>
    <row r="184" spans="1:7" x14ac:dyDescent="0.25">
      <c r="A184" s="13" t="s">
        <v>1305</v>
      </c>
      <c r="B184" s="33" t="s">
        <v>1306</v>
      </c>
      <c r="C184" s="33" t="s">
        <v>1307</v>
      </c>
      <c r="D184" s="14">
        <v>4174</v>
      </c>
      <c r="E184" s="15">
        <v>34.43</v>
      </c>
      <c r="F184" s="16">
        <v>2E-3</v>
      </c>
      <c r="G184" s="16"/>
    </row>
    <row r="185" spans="1:7" x14ac:dyDescent="0.25">
      <c r="A185" s="13" t="s">
        <v>1538</v>
      </c>
      <c r="B185" s="33" t="s">
        <v>1539</v>
      </c>
      <c r="C185" s="33" t="s">
        <v>1440</v>
      </c>
      <c r="D185" s="14">
        <v>4825</v>
      </c>
      <c r="E185" s="15">
        <v>34.26</v>
      </c>
      <c r="F185" s="16">
        <v>2E-3</v>
      </c>
      <c r="G185" s="16"/>
    </row>
    <row r="186" spans="1:7" x14ac:dyDescent="0.25">
      <c r="A186" s="13" t="s">
        <v>1546</v>
      </c>
      <c r="B186" s="33" t="s">
        <v>1547</v>
      </c>
      <c r="C186" s="33" t="s">
        <v>1392</v>
      </c>
      <c r="D186" s="14">
        <v>503</v>
      </c>
      <c r="E186" s="15">
        <v>34.130000000000003</v>
      </c>
      <c r="F186" s="16">
        <v>2E-3</v>
      </c>
      <c r="G186" s="16"/>
    </row>
    <row r="187" spans="1:7" x14ac:dyDescent="0.25">
      <c r="A187" s="13" t="s">
        <v>1962</v>
      </c>
      <c r="B187" s="33" t="s">
        <v>1963</v>
      </c>
      <c r="C187" s="33" t="s">
        <v>1233</v>
      </c>
      <c r="D187" s="14">
        <v>1236</v>
      </c>
      <c r="E187" s="15">
        <v>33.79</v>
      </c>
      <c r="F187" s="16">
        <v>2E-3</v>
      </c>
      <c r="G187" s="16"/>
    </row>
    <row r="188" spans="1:7" x14ac:dyDescent="0.25">
      <c r="A188" s="13" t="s">
        <v>1524</v>
      </c>
      <c r="B188" s="33" t="s">
        <v>1525</v>
      </c>
      <c r="C188" s="33" t="s">
        <v>1230</v>
      </c>
      <c r="D188" s="14">
        <v>2453</v>
      </c>
      <c r="E188" s="15">
        <v>33.75</v>
      </c>
      <c r="F188" s="16">
        <v>2E-3</v>
      </c>
      <c r="G188" s="16"/>
    </row>
    <row r="189" spans="1:7" x14ac:dyDescent="0.25">
      <c r="A189" s="13" t="s">
        <v>2140</v>
      </c>
      <c r="B189" s="33" t="s">
        <v>2141</v>
      </c>
      <c r="C189" s="33" t="s">
        <v>1255</v>
      </c>
      <c r="D189" s="14">
        <v>44751</v>
      </c>
      <c r="E189" s="15">
        <v>33.700000000000003</v>
      </c>
      <c r="F189" s="16">
        <v>2E-3</v>
      </c>
      <c r="G189" s="16"/>
    </row>
    <row r="190" spans="1:7" x14ac:dyDescent="0.25">
      <c r="A190" s="13" t="s">
        <v>2142</v>
      </c>
      <c r="B190" s="33" t="s">
        <v>2143</v>
      </c>
      <c r="C190" s="33" t="s">
        <v>1192</v>
      </c>
      <c r="D190" s="14">
        <v>1843</v>
      </c>
      <c r="E190" s="15">
        <v>33.630000000000003</v>
      </c>
      <c r="F190" s="16">
        <v>2E-3</v>
      </c>
      <c r="G190" s="16"/>
    </row>
    <row r="191" spans="1:7" x14ac:dyDescent="0.25">
      <c r="A191" s="13" t="s">
        <v>2144</v>
      </c>
      <c r="B191" s="33" t="s">
        <v>2145</v>
      </c>
      <c r="C191" s="33" t="s">
        <v>1381</v>
      </c>
      <c r="D191" s="14">
        <v>1053</v>
      </c>
      <c r="E191" s="15">
        <v>33.619999999999997</v>
      </c>
      <c r="F191" s="16">
        <v>2E-3</v>
      </c>
      <c r="G191" s="16"/>
    </row>
    <row r="192" spans="1:7" x14ac:dyDescent="0.25">
      <c r="A192" s="13" t="s">
        <v>2146</v>
      </c>
      <c r="B192" s="33" t="s">
        <v>2147</v>
      </c>
      <c r="C192" s="33" t="s">
        <v>1868</v>
      </c>
      <c r="D192" s="14">
        <v>59</v>
      </c>
      <c r="E192" s="15">
        <v>33.46</v>
      </c>
      <c r="F192" s="16">
        <v>1.9E-3</v>
      </c>
      <c r="G192" s="16"/>
    </row>
    <row r="193" spans="1:7" x14ac:dyDescent="0.25">
      <c r="A193" s="13" t="s">
        <v>1869</v>
      </c>
      <c r="B193" s="33" t="s">
        <v>1870</v>
      </c>
      <c r="C193" s="33" t="s">
        <v>1255</v>
      </c>
      <c r="D193" s="14">
        <v>17533</v>
      </c>
      <c r="E193" s="15">
        <v>33.369999999999997</v>
      </c>
      <c r="F193" s="16">
        <v>1.9E-3</v>
      </c>
      <c r="G193" s="16"/>
    </row>
    <row r="194" spans="1:7" x14ac:dyDescent="0.25">
      <c r="A194" s="13" t="s">
        <v>1282</v>
      </c>
      <c r="B194" s="33" t="s">
        <v>1283</v>
      </c>
      <c r="C194" s="33" t="s">
        <v>1195</v>
      </c>
      <c r="D194" s="14">
        <v>12055</v>
      </c>
      <c r="E194" s="15">
        <v>33.200000000000003</v>
      </c>
      <c r="F194" s="16">
        <v>1.9E-3</v>
      </c>
      <c r="G194" s="16"/>
    </row>
    <row r="195" spans="1:7" x14ac:dyDescent="0.25">
      <c r="A195" s="13" t="s">
        <v>1468</v>
      </c>
      <c r="B195" s="33" t="s">
        <v>1469</v>
      </c>
      <c r="C195" s="33" t="s">
        <v>1348</v>
      </c>
      <c r="D195" s="14">
        <v>595</v>
      </c>
      <c r="E195" s="15">
        <v>32.04</v>
      </c>
      <c r="F195" s="16">
        <v>1.9E-3</v>
      </c>
      <c r="G195" s="16"/>
    </row>
    <row r="196" spans="1:7" x14ac:dyDescent="0.25">
      <c r="A196" s="13" t="s">
        <v>1552</v>
      </c>
      <c r="B196" s="33" t="s">
        <v>1553</v>
      </c>
      <c r="C196" s="33" t="s">
        <v>1381</v>
      </c>
      <c r="D196" s="14">
        <v>990</v>
      </c>
      <c r="E196" s="15">
        <v>31.27</v>
      </c>
      <c r="F196" s="16">
        <v>1.8E-3</v>
      </c>
      <c r="G196" s="16"/>
    </row>
    <row r="197" spans="1:7" x14ac:dyDescent="0.25">
      <c r="A197" s="13" t="s">
        <v>1908</v>
      </c>
      <c r="B197" s="33" t="s">
        <v>1909</v>
      </c>
      <c r="C197" s="33" t="s">
        <v>1238</v>
      </c>
      <c r="D197" s="14">
        <v>2206</v>
      </c>
      <c r="E197" s="15">
        <v>31.06</v>
      </c>
      <c r="F197" s="16">
        <v>1.8E-3</v>
      </c>
      <c r="G197" s="16"/>
    </row>
    <row r="198" spans="1:7" x14ac:dyDescent="0.25">
      <c r="A198" s="13" t="s">
        <v>2148</v>
      </c>
      <c r="B198" s="33" t="s">
        <v>2149</v>
      </c>
      <c r="C198" s="33" t="s">
        <v>1292</v>
      </c>
      <c r="D198" s="14">
        <v>7429</v>
      </c>
      <c r="E198" s="15">
        <v>30.39</v>
      </c>
      <c r="F198" s="16">
        <v>1.8E-3</v>
      </c>
      <c r="G198" s="16"/>
    </row>
    <row r="199" spans="1:7" x14ac:dyDescent="0.25">
      <c r="A199" s="13" t="s">
        <v>1522</v>
      </c>
      <c r="B199" s="33" t="s">
        <v>1523</v>
      </c>
      <c r="C199" s="33" t="s">
        <v>1238</v>
      </c>
      <c r="D199" s="14">
        <v>1626</v>
      </c>
      <c r="E199" s="15">
        <v>29.63</v>
      </c>
      <c r="F199" s="16">
        <v>1.6999999999999999E-3</v>
      </c>
      <c r="G199" s="16"/>
    </row>
    <row r="200" spans="1:7" x14ac:dyDescent="0.25">
      <c r="A200" s="13" t="s">
        <v>1452</v>
      </c>
      <c r="B200" s="33" t="s">
        <v>1453</v>
      </c>
      <c r="C200" s="33" t="s">
        <v>1292</v>
      </c>
      <c r="D200" s="14">
        <v>3183</v>
      </c>
      <c r="E200" s="15">
        <v>29.51</v>
      </c>
      <c r="F200" s="16">
        <v>1.6999999999999999E-3</v>
      </c>
      <c r="G200" s="16"/>
    </row>
    <row r="201" spans="1:7" x14ac:dyDescent="0.25">
      <c r="A201" s="13" t="s">
        <v>1486</v>
      </c>
      <c r="B201" s="33" t="s">
        <v>1487</v>
      </c>
      <c r="C201" s="33" t="s">
        <v>1224</v>
      </c>
      <c r="D201" s="14">
        <v>344</v>
      </c>
      <c r="E201" s="15">
        <v>29.21</v>
      </c>
      <c r="F201" s="16">
        <v>1.6999999999999999E-3</v>
      </c>
      <c r="G201" s="16"/>
    </row>
    <row r="202" spans="1:7" x14ac:dyDescent="0.25">
      <c r="A202" s="13" t="s">
        <v>2150</v>
      </c>
      <c r="B202" s="33" t="s">
        <v>2151</v>
      </c>
      <c r="C202" s="33" t="s">
        <v>1449</v>
      </c>
      <c r="D202" s="14">
        <v>4584</v>
      </c>
      <c r="E202" s="15">
        <v>28.81</v>
      </c>
      <c r="F202" s="16">
        <v>1.6999999999999999E-3</v>
      </c>
      <c r="G202" s="16"/>
    </row>
    <row r="203" spans="1:7" x14ac:dyDescent="0.25">
      <c r="A203" s="13" t="s">
        <v>1809</v>
      </c>
      <c r="B203" s="33" t="s">
        <v>1810</v>
      </c>
      <c r="C203" s="33" t="s">
        <v>1192</v>
      </c>
      <c r="D203" s="14">
        <v>1083</v>
      </c>
      <c r="E203" s="15">
        <v>28.71</v>
      </c>
      <c r="F203" s="16">
        <v>1.6999999999999999E-3</v>
      </c>
      <c r="G203" s="16"/>
    </row>
    <row r="204" spans="1:7" x14ac:dyDescent="0.25">
      <c r="A204" s="13" t="s">
        <v>1532</v>
      </c>
      <c r="B204" s="33" t="s">
        <v>1533</v>
      </c>
      <c r="C204" s="33" t="s">
        <v>1207</v>
      </c>
      <c r="D204" s="14">
        <v>3399</v>
      </c>
      <c r="E204" s="15">
        <v>28.43</v>
      </c>
      <c r="F204" s="16">
        <v>1.6999999999999999E-3</v>
      </c>
      <c r="G204" s="16"/>
    </row>
    <row r="205" spans="1:7" x14ac:dyDescent="0.25">
      <c r="A205" s="13" t="s">
        <v>1247</v>
      </c>
      <c r="B205" s="33" t="s">
        <v>1248</v>
      </c>
      <c r="C205" s="33" t="s">
        <v>1249</v>
      </c>
      <c r="D205" s="14">
        <v>1564</v>
      </c>
      <c r="E205" s="15">
        <v>27.99</v>
      </c>
      <c r="F205" s="16">
        <v>1.6000000000000001E-3</v>
      </c>
      <c r="G205" s="16"/>
    </row>
    <row r="206" spans="1:7" x14ac:dyDescent="0.25">
      <c r="A206" s="13" t="s">
        <v>1419</v>
      </c>
      <c r="B206" s="33" t="s">
        <v>1420</v>
      </c>
      <c r="C206" s="33" t="s">
        <v>1392</v>
      </c>
      <c r="D206" s="14">
        <v>8923</v>
      </c>
      <c r="E206" s="15">
        <v>27.85</v>
      </c>
      <c r="F206" s="16">
        <v>1.6000000000000001E-3</v>
      </c>
      <c r="G206" s="16"/>
    </row>
    <row r="207" spans="1:7" x14ac:dyDescent="0.25">
      <c r="A207" s="13" t="s">
        <v>2152</v>
      </c>
      <c r="B207" s="33" t="s">
        <v>2153</v>
      </c>
      <c r="C207" s="33" t="s">
        <v>2154</v>
      </c>
      <c r="D207" s="14">
        <v>75</v>
      </c>
      <c r="E207" s="15">
        <v>27.6</v>
      </c>
      <c r="F207" s="16">
        <v>1.6000000000000001E-3</v>
      </c>
      <c r="G207" s="16"/>
    </row>
    <row r="208" spans="1:7" x14ac:dyDescent="0.25">
      <c r="A208" s="13" t="s">
        <v>1379</v>
      </c>
      <c r="B208" s="33" t="s">
        <v>1380</v>
      </c>
      <c r="C208" s="33" t="s">
        <v>1381</v>
      </c>
      <c r="D208" s="14">
        <v>423</v>
      </c>
      <c r="E208" s="15">
        <v>27.41</v>
      </c>
      <c r="F208" s="16">
        <v>1.6000000000000001E-3</v>
      </c>
      <c r="G208" s="16"/>
    </row>
    <row r="209" spans="1:7" x14ac:dyDescent="0.25">
      <c r="A209" s="13" t="s">
        <v>2155</v>
      </c>
      <c r="B209" s="33" t="s">
        <v>2156</v>
      </c>
      <c r="C209" s="33" t="s">
        <v>1292</v>
      </c>
      <c r="D209" s="14">
        <v>641</v>
      </c>
      <c r="E209" s="15">
        <v>27.25</v>
      </c>
      <c r="F209" s="16">
        <v>1.6000000000000001E-3</v>
      </c>
      <c r="G209" s="16"/>
    </row>
    <row r="210" spans="1:7" x14ac:dyDescent="0.25">
      <c r="A210" s="13" t="s">
        <v>1511</v>
      </c>
      <c r="B210" s="33" t="s">
        <v>1512</v>
      </c>
      <c r="C210" s="33" t="s">
        <v>1440</v>
      </c>
      <c r="D210" s="14">
        <v>978</v>
      </c>
      <c r="E210" s="15">
        <v>27.2</v>
      </c>
      <c r="F210" s="16">
        <v>1.6000000000000001E-3</v>
      </c>
      <c r="G210" s="16"/>
    </row>
    <row r="211" spans="1:7" x14ac:dyDescent="0.25">
      <c r="A211" s="13" t="s">
        <v>1951</v>
      </c>
      <c r="B211" s="33" t="s">
        <v>1952</v>
      </c>
      <c r="C211" s="33" t="s">
        <v>1192</v>
      </c>
      <c r="D211" s="14">
        <v>1160</v>
      </c>
      <c r="E211" s="15">
        <v>26.53</v>
      </c>
      <c r="F211" s="16">
        <v>1.5E-3</v>
      </c>
      <c r="G211" s="16"/>
    </row>
    <row r="212" spans="1:7" x14ac:dyDescent="0.25">
      <c r="A212" s="13" t="s">
        <v>1327</v>
      </c>
      <c r="B212" s="33" t="s">
        <v>1328</v>
      </c>
      <c r="C212" s="33" t="s">
        <v>1195</v>
      </c>
      <c r="D212" s="14">
        <v>21767</v>
      </c>
      <c r="E212" s="15">
        <v>26.01</v>
      </c>
      <c r="F212" s="16">
        <v>1.5E-3</v>
      </c>
      <c r="G212" s="16"/>
    </row>
    <row r="213" spans="1:7" x14ac:dyDescent="0.25">
      <c r="A213" s="13" t="s">
        <v>1395</v>
      </c>
      <c r="B213" s="33" t="s">
        <v>1396</v>
      </c>
      <c r="C213" s="33" t="s">
        <v>1238</v>
      </c>
      <c r="D213" s="14">
        <v>1712</v>
      </c>
      <c r="E213" s="15">
        <v>25.92</v>
      </c>
      <c r="F213" s="16">
        <v>1.5E-3</v>
      </c>
      <c r="G213" s="16"/>
    </row>
    <row r="214" spans="1:7" x14ac:dyDescent="0.25">
      <c r="A214" s="13" t="s">
        <v>1474</v>
      </c>
      <c r="B214" s="33" t="s">
        <v>1475</v>
      </c>
      <c r="C214" s="33" t="s">
        <v>1207</v>
      </c>
      <c r="D214" s="14">
        <v>3834</v>
      </c>
      <c r="E214" s="15">
        <v>25.7</v>
      </c>
      <c r="F214" s="16">
        <v>1.5E-3</v>
      </c>
      <c r="G214" s="16"/>
    </row>
    <row r="215" spans="1:7" x14ac:dyDescent="0.25">
      <c r="A215" s="13" t="s">
        <v>2157</v>
      </c>
      <c r="B215" s="33" t="s">
        <v>2158</v>
      </c>
      <c r="C215" s="33" t="s">
        <v>1249</v>
      </c>
      <c r="D215" s="14">
        <v>4522</v>
      </c>
      <c r="E215" s="15">
        <v>25.26</v>
      </c>
      <c r="F215" s="16">
        <v>1.5E-3</v>
      </c>
      <c r="G215" s="16"/>
    </row>
    <row r="216" spans="1:7" x14ac:dyDescent="0.25">
      <c r="A216" s="13" t="s">
        <v>1916</v>
      </c>
      <c r="B216" s="33" t="s">
        <v>1917</v>
      </c>
      <c r="C216" s="33" t="s">
        <v>1255</v>
      </c>
      <c r="D216" s="14">
        <v>937</v>
      </c>
      <c r="E216" s="15">
        <v>25.09</v>
      </c>
      <c r="F216" s="16">
        <v>1.5E-3</v>
      </c>
      <c r="G216" s="16"/>
    </row>
    <row r="217" spans="1:7" x14ac:dyDescent="0.25">
      <c r="A217" s="13" t="s">
        <v>1450</v>
      </c>
      <c r="B217" s="33" t="s">
        <v>1451</v>
      </c>
      <c r="C217" s="33" t="s">
        <v>1295</v>
      </c>
      <c r="D217" s="14">
        <v>2379</v>
      </c>
      <c r="E217" s="15">
        <v>24.85</v>
      </c>
      <c r="F217" s="16">
        <v>1.4E-3</v>
      </c>
      <c r="G217" s="16"/>
    </row>
    <row r="218" spans="1:7" x14ac:dyDescent="0.25">
      <c r="A218" s="13" t="s">
        <v>2159</v>
      </c>
      <c r="B218" s="33" t="s">
        <v>2160</v>
      </c>
      <c r="C218" s="33" t="s">
        <v>1219</v>
      </c>
      <c r="D218" s="14">
        <v>18842</v>
      </c>
      <c r="E218" s="15">
        <v>24.8</v>
      </c>
      <c r="F218" s="16">
        <v>1.4E-3</v>
      </c>
      <c r="G218" s="16"/>
    </row>
    <row r="219" spans="1:7" x14ac:dyDescent="0.25">
      <c r="A219" s="13" t="s">
        <v>2161</v>
      </c>
      <c r="B219" s="33" t="s">
        <v>2162</v>
      </c>
      <c r="C219" s="33" t="s">
        <v>1249</v>
      </c>
      <c r="D219" s="14">
        <v>6531</v>
      </c>
      <c r="E219" s="15">
        <v>24.74</v>
      </c>
      <c r="F219" s="16">
        <v>1.4E-3</v>
      </c>
      <c r="G219" s="16"/>
    </row>
    <row r="220" spans="1:7" x14ac:dyDescent="0.25">
      <c r="A220" s="13" t="s">
        <v>1228</v>
      </c>
      <c r="B220" s="33" t="s">
        <v>1229</v>
      </c>
      <c r="C220" s="33" t="s">
        <v>1230</v>
      </c>
      <c r="D220" s="14">
        <v>864</v>
      </c>
      <c r="E220" s="15">
        <v>24.56</v>
      </c>
      <c r="F220" s="16">
        <v>1.4E-3</v>
      </c>
      <c r="G220" s="16"/>
    </row>
    <row r="221" spans="1:7" x14ac:dyDescent="0.25">
      <c r="A221" s="13" t="s">
        <v>2163</v>
      </c>
      <c r="B221" s="33" t="s">
        <v>2164</v>
      </c>
      <c r="C221" s="33" t="s">
        <v>1292</v>
      </c>
      <c r="D221" s="14">
        <v>282</v>
      </c>
      <c r="E221" s="15">
        <v>24.07</v>
      </c>
      <c r="F221" s="16">
        <v>1.4E-3</v>
      </c>
      <c r="G221" s="16"/>
    </row>
    <row r="222" spans="1:7" x14ac:dyDescent="0.25">
      <c r="A222" s="13" t="s">
        <v>1435</v>
      </c>
      <c r="B222" s="33" t="s">
        <v>1436</v>
      </c>
      <c r="C222" s="33" t="s">
        <v>1437</v>
      </c>
      <c r="D222" s="14">
        <v>1883</v>
      </c>
      <c r="E222" s="15">
        <v>24.04</v>
      </c>
      <c r="F222" s="16">
        <v>1.4E-3</v>
      </c>
      <c r="G222" s="16"/>
    </row>
    <row r="223" spans="1:7" x14ac:dyDescent="0.25">
      <c r="A223" s="13" t="s">
        <v>1484</v>
      </c>
      <c r="B223" s="33" t="s">
        <v>1485</v>
      </c>
      <c r="C223" s="33" t="s">
        <v>1207</v>
      </c>
      <c r="D223" s="14">
        <v>86</v>
      </c>
      <c r="E223" s="15">
        <v>23.97</v>
      </c>
      <c r="F223" s="16">
        <v>1.4E-3</v>
      </c>
      <c r="G223" s="16"/>
    </row>
    <row r="224" spans="1:7" x14ac:dyDescent="0.25">
      <c r="A224" s="13" t="s">
        <v>1312</v>
      </c>
      <c r="B224" s="33" t="s">
        <v>1313</v>
      </c>
      <c r="C224" s="33" t="s">
        <v>1195</v>
      </c>
      <c r="D224" s="14">
        <v>19282</v>
      </c>
      <c r="E224" s="15">
        <v>23.77</v>
      </c>
      <c r="F224" s="16">
        <v>1.4E-3</v>
      </c>
      <c r="G224" s="16"/>
    </row>
    <row r="225" spans="1:7" x14ac:dyDescent="0.25">
      <c r="A225" s="13" t="s">
        <v>1528</v>
      </c>
      <c r="B225" s="33" t="s">
        <v>1529</v>
      </c>
      <c r="C225" s="33" t="s">
        <v>1381</v>
      </c>
      <c r="D225" s="14">
        <v>942</v>
      </c>
      <c r="E225" s="15">
        <v>22.95</v>
      </c>
      <c r="F225" s="16">
        <v>1.2999999999999999E-3</v>
      </c>
      <c r="G225" s="16"/>
    </row>
    <row r="226" spans="1:7" x14ac:dyDescent="0.25">
      <c r="A226" s="13" t="s">
        <v>1509</v>
      </c>
      <c r="B226" s="33" t="s">
        <v>1510</v>
      </c>
      <c r="C226" s="33" t="s">
        <v>1230</v>
      </c>
      <c r="D226" s="14">
        <v>3793</v>
      </c>
      <c r="E226" s="15">
        <v>22.78</v>
      </c>
      <c r="F226" s="16">
        <v>1.2999999999999999E-3</v>
      </c>
      <c r="G226" s="16"/>
    </row>
    <row r="227" spans="1:7" x14ac:dyDescent="0.25">
      <c r="A227" s="13" t="s">
        <v>2165</v>
      </c>
      <c r="B227" s="33" t="s">
        <v>2166</v>
      </c>
      <c r="C227" s="33" t="s">
        <v>1492</v>
      </c>
      <c r="D227" s="14">
        <v>335</v>
      </c>
      <c r="E227" s="15">
        <v>22.49</v>
      </c>
      <c r="F227" s="16">
        <v>1.2999999999999999E-3</v>
      </c>
      <c r="G227" s="16"/>
    </row>
    <row r="228" spans="1:7" x14ac:dyDescent="0.25">
      <c r="A228" s="13" t="s">
        <v>1794</v>
      </c>
      <c r="B228" s="33" t="s">
        <v>1795</v>
      </c>
      <c r="C228" s="33" t="s">
        <v>1333</v>
      </c>
      <c r="D228" s="14">
        <v>6689</v>
      </c>
      <c r="E228" s="15">
        <v>21.97</v>
      </c>
      <c r="F228" s="16">
        <v>1.2999999999999999E-3</v>
      </c>
      <c r="G228" s="16"/>
    </row>
    <row r="229" spans="1:7" x14ac:dyDescent="0.25">
      <c r="A229" s="13" t="s">
        <v>2167</v>
      </c>
      <c r="B229" s="33" t="s">
        <v>2168</v>
      </c>
      <c r="C229" s="33" t="s">
        <v>1295</v>
      </c>
      <c r="D229" s="14">
        <v>2955</v>
      </c>
      <c r="E229" s="15">
        <v>21.64</v>
      </c>
      <c r="F229" s="16">
        <v>1.2999999999999999E-3</v>
      </c>
      <c r="G229" s="16"/>
    </row>
    <row r="230" spans="1:7" x14ac:dyDescent="0.25">
      <c r="A230" s="13" t="s">
        <v>2018</v>
      </c>
      <c r="B230" s="33" t="s">
        <v>2019</v>
      </c>
      <c r="C230" s="33" t="s">
        <v>1823</v>
      </c>
      <c r="D230" s="14">
        <v>2362</v>
      </c>
      <c r="E230" s="15">
        <v>20.84</v>
      </c>
      <c r="F230" s="16">
        <v>1.1999999999999999E-3</v>
      </c>
      <c r="G230" s="16"/>
    </row>
    <row r="231" spans="1:7" x14ac:dyDescent="0.25">
      <c r="A231" s="13" t="s">
        <v>2169</v>
      </c>
      <c r="B231" s="33" t="s">
        <v>2170</v>
      </c>
      <c r="C231" s="33" t="s">
        <v>1292</v>
      </c>
      <c r="D231" s="14">
        <v>11866</v>
      </c>
      <c r="E231" s="15">
        <v>20.62</v>
      </c>
      <c r="F231" s="16">
        <v>1.1999999999999999E-3</v>
      </c>
      <c r="G231" s="16"/>
    </row>
    <row r="232" spans="1:7" x14ac:dyDescent="0.25">
      <c r="A232" s="13" t="s">
        <v>1443</v>
      </c>
      <c r="B232" s="33" t="s">
        <v>1444</v>
      </c>
      <c r="C232" s="33" t="s">
        <v>1252</v>
      </c>
      <c r="D232" s="14">
        <v>3358</v>
      </c>
      <c r="E232" s="15">
        <v>20.58</v>
      </c>
      <c r="F232" s="16">
        <v>1.1999999999999999E-3</v>
      </c>
      <c r="G232" s="16"/>
    </row>
    <row r="233" spans="1:7" x14ac:dyDescent="0.25">
      <c r="A233" s="13" t="s">
        <v>1239</v>
      </c>
      <c r="B233" s="33" t="s">
        <v>1781</v>
      </c>
      <c r="C233" s="33" t="s">
        <v>1201</v>
      </c>
      <c r="D233" s="14">
        <v>3034</v>
      </c>
      <c r="E233" s="15">
        <v>20.190000000000001</v>
      </c>
      <c r="F233" s="16">
        <v>1.1999999999999999E-3</v>
      </c>
      <c r="G233" s="16"/>
    </row>
    <row r="234" spans="1:7" x14ac:dyDescent="0.25">
      <c r="A234" s="13" t="s">
        <v>1978</v>
      </c>
      <c r="B234" s="33" t="s">
        <v>1979</v>
      </c>
      <c r="C234" s="33" t="s">
        <v>1980</v>
      </c>
      <c r="D234" s="14">
        <v>1945</v>
      </c>
      <c r="E234" s="15">
        <v>19.88</v>
      </c>
      <c r="F234" s="16">
        <v>1.1999999999999999E-3</v>
      </c>
      <c r="G234" s="16"/>
    </row>
    <row r="235" spans="1:7" x14ac:dyDescent="0.25">
      <c r="A235" s="13" t="s">
        <v>2171</v>
      </c>
      <c r="B235" s="33" t="s">
        <v>2172</v>
      </c>
      <c r="C235" s="33" t="s">
        <v>1255</v>
      </c>
      <c r="D235" s="14">
        <v>126</v>
      </c>
      <c r="E235" s="15">
        <v>19.59</v>
      </c>
      <c r="F235" s="16">
        <v>1.1000000000000001E-3</v>
      </c>
      <c r="G235" s="16"/>
    </row>
    <row r="236" spans="1:7" x14ac:dyDescent="0.25">
      <c r="A236" s="13" t="s">
        <v>1336</v>
      </c>
      <c r="B236" s="33" t="s">
        <v>1337</v>
      </c>
      <c r="C236" s="33" t="s">
        <v>1338</v>
      </c>
      <c r="D236" s="14">
        <v>1967</v>
      </c>
      <c r="E236" s="15">
        <v>19.46</v>
      </c>
      <c r="F236" s="16">
        <v>1.1000000000000001E-3</v>
      </c>
      <c r="G236" s="16"/>
    </row>
    <row r="237" spans="1:7" x14ac:dyDescent="0.25">
      <c r="A237" s="13" t="s">
        <v>2173</v>
      </c>
      <c r="B237" s="33" t="s">
        <v>2174</v>
      </c>
      <c r="C237" s="33" t="s">
        <v>1219</v>
      </c>
      <c r="D237" s="14">
        <v>1949</v>
      </c>
      <c r="E237" s="15">
        <v>19.440000000000001</v>
      </c>
      <c r="F237" s="16">
        <v>1.1000000000000001E-3</v>
      </c>
      <c r="G237" s="16"/>
    </row>
    <row r="238" spans="1:7" x14ac:dyDescent="0.25">
      <c r="A238" s="13" t="s">
        <v>1253</v>
      </c>
      <c r="B238" s="33" t="s">
        <v>1254</v>
      </c>
      <c r="C238" s="33" t="s">
        <v>1255</v>
      </c>
      <c r="D238" s="14">
        <v>55</v>
      </c>
      <c r="E238" s="15">
        <v>18.75</v>
      </c>
      <c r="F238" s="16">
        <v>1.1000000000000001E-3</v>
      </c>
      <c r="G238" s="16"/>
    </row>
    <row r="239" spans="1:7" x14ac:dyDescent="0.25">
      <c r="A239" s="13" t="s">
        <v>1259</v>
      </c>
      <c r="B239" s="33" t="s">
        <v>1260</v>
      </c>
      <c r="C239" s="33" t="s">
        <v>1192</v>
      </c>
      <c r="D239" s="14">
        <v>1629</v>
      </c>
      <c r="E239" s="15">
        <v>17.489999999999998</v>
      </c>
      <c r="F239" s="16">
        <v>1E-3</v>
      </c>
      <c r="G239" s="16"/>
    </row>
    <row r="240" spans="1:7" x14ac:dyDescent="0.25">
      <c r="A240" s="13" t="s">
        <v>2175</v>
      </c>
      <c r="B240" s="33" t="s">
        <v>2176</v>
      </c>
      <c r="C240" s="33" t="s">
        <v>1338</v>
      </c>
      <c r="D240" s="14">
        <v>10575</v>
      </c>
      <c r="E240" s="15">
        <v>17.420000000000002</v>
      </c>
      <c r="F240" s="16">
        <v>1E-3</v>
      </c>
      <c r="G240" s="16"/>
    </row>
    <row r="241" spans="1:7" x14ac:dyDescent="0.25">
      <c r="A241" s="13" t="s">
        <v>2177</v>
      </c>
      <c r="B241" s="33" t="s">
        <v>2178</v>
      </c>
      <c r="C241" s="33" t="s">
        <v>1195</v>
      </c>
      <c r="D241" s="14">
        <v>26408</v>
      </c>
      <c r="E241" s="15">
        <v>17.12</v>
      </c>
      <c r="F241" s="16">
        <v>1E-3</v>
      </c>
      <c r="G241" s="16"/>
    </row>
    <row r="242" spans="1:7" x14ac:dyDescent="0.25">
      <c r="A242" s="13" t="s">
        <v>2179</v>
      </c>
      <c r="B242" s="33" t="s">
        <v>2180</v>
      </c>
      <c r="C242" s="33" t="s">
        <v>1392</v>
      </c>
      <c r="D242" s="14">
        <v>1617</v>
      </c>
      <c r="E242" s="15">
        <v>17.010000000000002</v>
      </c>
      <c r="F242" s="16">
        <v>1E-3</v>
      </c>
      <c r="G242" s="16"/>
    </row>
    <row r="243" spans="1:7" x14ac:dyDescent="0.25">
      <c r="A243" s="13" t="s">
        <v>2181</v>
      </c>
      <c r="B243" s="33" t="s">
        <v>2182</v>
      </c>
      <c r="C243" s="33" t="s">
        <v>1492</v>
      </c>
      <c r="D243" s="14">
        <v>1723</v>
      </c>
      <c r="E243" s="15">
        <v>17</v>
      </c>
      <c r="F243" s="16">
        <v>1E-3</v>
      </c>
      <c r="G243" s="16"/>
    </row>
    <row r="244" spans="1:7" x14ac:dyDescent="0.25">
      <c r="A244" s="13" t="s">
        <v>1520</v>
      </c>
      <c r="B244" s="33" t="s">
        <v>1521</v>
      </c>
      <c r="C244" s="33" t="s">
        <v>1515</v>
      </c>
      <c r="D244" s="14">
        <v>2204</v>
      </c>
      <c r="E244" s="15">
        <v>16.579999999999998</v>
      </c>
      <c r="F244" s="16">
        <v>1E-3</v>
      </c>
      <c r="G244" s="16"/>
    </row>
    <row r="245" spans="1:7" x14ac:dyDescent="0.25">
      <c r="A245" s="13" t="s">
        <v>1263</v>
      </c>
      <c r="B245" s="33" t="s">
        <v>1264</v>
      </c>
      <c r="C245" s="33" t="s">
        <v>1192</v>
      </c>
      <c r="D245" s="14">
        <v>592</v>
      </c>
      <c r="E245" s="15">
        <v>16.52</v>
      </c>
      <c r="F245" s="16">
        <v>1E-3</v>
      </c>
      <c r="G245" s="16"/>
    </row>
    <row r="246" spans="1:7" x14ac:dyDescent="0.25">
      <c r="A246" s="13" t="s">
        <v>2183</v>
      </c>
      <c r="B246" s="33" t="s">
        <v>2184</v>
      </c>
      <c r="C246" s="33" t="s">
        <v>1361</v>
      </c>
      <c r="D246" s="14">
        <v>2156</v>
      </c>
      <c r="E246" s="15">
        <v>16.329999999999998</v>
      </c>
      <c r="F246" s="16">
        <v>1E-3</v>
      </c>
      <c r="G246" s="16"/>
    </row>
    <row r="247" spans="1:7" x14ac:dyDescent="0.25">
      <c r="A247" s="13" t="s">
        <v>2185</v>
      </c>
      <c r="B247" s="33" t="s">
        <v>2186</v>
      </c>
      <c r="C247" s="33" t="s">
        <v>1449</v>
      </c>
      <c r="D247" s="14">
        <v>1783</v>
      </c>
      <c r="E247" s="15">
        <v>15.98</v>
      </c>
      <c r="F247" s="16">
        <v>8.9999999999999998E-4</v>
      </c>
      <c r="G247" s="16"/>
    </row>
    <row r="248" spans="1:7" x14ac:dyDescent="0.25">
      <c r="A248" s="13" t="s">
        <v>2187</v>
      </c>
      <c r="B248" s="33" t="s">
        <v>2188</v>
      </c>
      <c r="C248" s="33" t="s">
        <v>1492</v>
      </c>
      <c r="D248" s="14">
        <v>3323</v>
      </c>
      <c r="E248" s="15">
        <v>15.95</v>
      </c>
      <c r="F248" s="16">
        <v>8.9999999999999998E-4</v>
      </c>
      <c r="G248" s="16"/>
    </row>
    <row r="249" spans="1:7" x14ac:dyDescent="0.25">
      <c r="A249" s="13" t="s">
        <v>2189</v>
      </c>
      <c r="B249" s="33" t="s">
        <v>2190</v>
      </c>
      <c r="C249" s="33" t="s">
        <v>1249</v>
      </c>
      <c r="D249" s="14">
        <v>6584</v>
      </c>
      <c r="E249" s="15">
        <v>15.6</v>
      </c>
      <c r="F249" s="16">
        <v>8.9999999999999998E-4</v>
      </c>
      <c r="G249" s="16"/>
    </row>
    <row r="250" spans="1:7" x14ac:dyDescent="0.25">
      <c r="A250" s="13" t="s">
        <v>1462</v>
      </c>
      <c r="B250" s="33" t="s">
        <v>1463</v>
      </c>
      <c r="C250" s="33" t="s">
        <v>1249</v>
      </c>
      <c r="D250" s="14">
        <v>2525</v>
      </c>
      <c r="E250" s="15">
        <v>15.29</v>
      </c>
      <c r="F250" s="16">
        <v>8.9999999999999998E-4</v>
      </c>
      <c r="G250" s="16"/>
    </row>
    <row r="251" spans="1:7" x14ac:dyDescent="0.25">
      <c r="A251" s="13" t="s">
        <v>2191</v>
      </c>
      <c r="B251" s="33" t="s">
        <v>2192</v>
      </c>
      <c r="C251" s="33" t="s">
        <v>2154</v>
      </c>
      <c r="D251" s="14">
        <v>1704</v>
      </c>
      <c r="E251" s="15">
        <v>14.58</v>
      </c>
      <c r="F251" s="16">
        <v>8.0000000000000004E-4</v>
      </c>
      <c r="G251" s="16"/>
    </row>
    <row r="252" spans="1:7" x14ac:dyDescent="0.25">
      <c r="A252" s="13" t="s">
        <v>2193</v>
      </c>
      <c r="B252" s="33" t="s">
        <v>2194</v>
      </c>
      <c r="C252" s="33" t="s">
        <v>1238</v>
      </c>
      <c r="D252" s="14">
        <v>5383</v>
      </c>
      <c r="E252" s="15">
        <v>14.54</v>
      </c>
      <c r="F252" s="16">
        <v>8.0000000000000004E-4</v>
      </c>
      <c r="G252" s="16"/>
    </row>
    <row r="253" spans="1:7" x14ac:dyDescent="0.25">
      <c r="A253" s="13" t="s">
        <v>1542</v>
      </c>
      <c r="B253" s="33" t="s">
        <v>1543</v>
      </c>
      <c r="C253" s="33" t="s">
        <v>1292</v>
      </c>
      <c r="D253" s="14">
        <v>1912</v>
      </c>
      <c r="E253" s="15">
        <v>13.85</v>
      </c>
      <c r="F253" s="16">
        <v>8.0000000000000004E-4</v>
      </c>
      <c r="G253" s="16"/>
    </row>
    <row r="254" spans="1:7" x14ac:dyDescent="0.25">
      <c r="A254" s="13" t="s">
        <v>2195</v>
      </c>
      <c r="B254" s="33" t="s">
        <v>2196</v>
      </c>
      <c r="C254" s="33" t="s">
        <v>1252</v>
      </c>
      <c r="D254" s="14">
        <v>4154</v>
      </c>
      <c r="E254" s="15">
        <v>13.8</v>
      </c>
      <c r="F254" s="16">
        <v>8.0000000000000004E-4</v>
      </c>
      <c r="G254" s="16"/>
    </row>
    <row r="255" spans="1:7" x14ac:dyDescent="0.25">
      <c r="A255" s="13" t="s">
        <v>2197</v>
      </c>
      <c r="B255" s="33" t="s">
        <v>2198</v>
      </c>
      <c r="C255" s="33" t="s">
        <v>1249</v>
      </c>
      <c r="D255" s="14">
        <v>1228</v>
      </c>
      <c r="E255" s="15">
        <v>12.14</v>
      </c>
      <c r="F255" s="16">
        <v>6.9999999999999999E-4</v>
      </c>
      <c r="G255" s="16"/>
    </row>
    <row r="256" spans="1:7" x14ac:dyDescent="0.25">
      <c r="A256" s="13" t="s">
        <v>2199</v>
      </c>
      <c r="B256" s="33" t="s">
        <v>2200</v>
      </c>
      <c r="C256" s="33" t="s">
        <v>1195</v>
      </c>
      <c r="D256" s="14">
        <v>14281</v>
      </c>
      <c r="E256" s="15">
        <v>11.99</v>
      </c>
      <c r="F256" s="16">
        <v>6.9999999999999999E-4</v>
      </c>
      <c r="G256" s="16"/>
    </row>
    <row r="257" spans="1:7" x14ac:dyDescent="0.25">
      <c r="A257" s="13" t="s">
        <v>1972</v>
      </c>
      <c r="B257" s="33" t="s">
        <v>1973</v>
      </c>
      <c r="C257" s="33" t="s">
        <v>1238</v>
      </c>
      <c r="D257" s="14">
        <v>795</v>
      </c>
      <c r="E257" s="15">
        <v>9.77</v>
      </c>
      <c r="F257" s="16">
        <v>5.9999999999999995E-4</v>
      </c>
      <c r="G257" s="16"/>
    </row>
    <row r="258" spans="1:7" x14ac:dyDescent="0.25">
      <c r="A258" s="13" t="s">
        <v>1407</v>
      </c>
      <c r="B258" s="33" t="s">
        <v>1408</v>
      </c>
      <c r="C258" s="33" t="s">
        <v>1238</v>
      </c>
      <c r="D258" s="14">
        <v>1810</v>
      </c>
      <c r="E258" s="15">
        <v>9.1300000000000008</v>
      </c>
      <c r="F258" s="16">
        <v>5.0000000000000001E-4</v>
      </c>
      <c r="G258" s="16"/>
    </row>
    <row r="259" spans="1:7" x14ac:dyDescent="0.25">
      <c r="A259" s="17" t="s">
        <v>124</v>
      </c>
      <c r="B259" s="34"/>
      <c r="C259" s="34"/>
      <c r="D259" s="20"/>
      <c r="E259" s="37">
        <v>17158.48</v>
      </c>
      <c r="F259" s="38">
        <v>0.99880000000000002</v>
      </c>
      <c r="G259" s="23"/>
    </row>
    <row r="260" spans="1:7" x14ac:dyDescent="0.25">
      <c r="A260" s="17" t="s">
        <v>1265</v>
      </c>
      <c r="B260" s="33"/>
      <c r="C260" s="33"/>
      <c r="D260" s="14"/>
      <c r="E260" s="15"/>
      <c r="F260" s="16"/>
      <c r="G260" s="16"/>
    </row>
    <row r="261" spans="1:7" x14ac:dyDescent="0.25">
      <c r="A261" s="17" t="s">
        <v>124</v>
      </c>
      <c r="B261" s="33"/>
      <c r="C261" s="33"/>
      <c r="D261" s="14"/>
      <c r="E261" s="39" t="s">
        <v>121</v>
      </c>
      <c r="F261" s="40" t="s">
        <v>121</v>
      </c>
      <c r="G261" s="16"/>
    </row>
    <row r="262" spans="1:7" x14ac:dyDescent="0.25">
      <c r="A262" s="24" t="s">
        <v>131</v>
      </c>
      <c r="B262" s="35"/>
      <c r="C262" s="35"/>
      <c r="D262" s="25"/>
      <c r="E262" s="30">
        <v>17158.48</v>
      </c>
      <c r="F262" s="31">
        <v>0.99880000000000002</v>
      </c>
      <c r="G262" s="23"/>
    </row>
    <row r="263" spans="1:7" x14ac:dyDescent="0.25">
      <c r="A263" s="13"/>
      <c r="B263" s="33"/>
      <c r="C263" s="33"/>
      <c r="D263" s="14"/>
      <c r="E263" s="15"/>
      <c r="F263" s="16"/>
      <c r="G263" s="16"/>
    </row>
    <row r="264" spans="1:7" x14ac:dyDescent="0.25">
      <c r="A264" s="13"/>
      <c r="B264" s="33"/>
      <c r="C264" s="33"/>
      <c r="D264" s="14"/>
      <c r="E264" s="15"/>
      <c r="F264" s="16"/>
      <c r="G264" s="16"/>
    </row>
    <row r="265" spans="1:7" x14ac:dyDescent="0.25">
      <c r="A265" s="17" t="s">
        <v>179</v>
      </c>
      <c r="B265" s="33"/>
      <c r="C265" s="33"/>
      <c r="D265" s="14"/>
      <c r="E265" s="15"/>
      <c r="F265" s="16"/>
      <c r="G265" s="16"/>
    </row>
    <row r="266" spans="1:7" x14ac:dyDescent="0.25">
      <c r="A266" s="13" t="s">
        <v>180</v>
      </c>
      <c r="B266" s="33"/>
      <c r="C266" s="33"/>
      <c r="D266" s="14"/>
      <c r="E266" s="15">
        <v>36.979999999999997</v>
      </c>
      <c r="F266" s="16">
        <v>2.2000000000000001E-3</v>
      </c>
      <c r="G266" s="16">
        <v>6.7234000000000002E-2</v>
      </c>
    </row>
    <row r="267" spans="1:7" x14ac:dyDescent="0.25">
      <c r="A267" s="17" t="s">
        <v>124</v>
      </c>
      <c r="B267" s="34"/>
      <c r="C267" s="34"/>
      <c r="D267" s="20"/>
      <c r="E267" s="37">
        <v>36.979999999999997</v>
      </c>
      <c r="F267" s="38">
        <v>2.2000000000000001E-3</v>
      </c>
      <c r="G267" s="23"/>
    </row>
    <row r="268" spans="1:7" x14ac:dyDescent="0.25">
      <c r="A268" s="13"/>
      <c r="B268" s="33"/>
      <c r="C268" s="33"/>
      <c r="D268" s="14"/>
      <c r="E268" s="15"/>
      <c r="F268" s="16"/>
      <c r="G268" s="16"/>
    </row>
    <row r="269" spans="1:7" x14ac:dyDescent="0.25">
      <c r="A269" s="24" t="s">
        <v>131</v>
      </c>
      <c r="B269" s="35"/>
      <c r="C269" s="35"/>
      <c r="D269" s="25"/>
      <c r="E269" s="21">
        <v>36.979999999999997</v>
      </c>
      <c r="F269" s="22">
        <v>2.2000000000000001E-3</v>
      </c>
      <c r="G269" s="23"/>
    </row>
    <row r="270" spans="1:7" x14ac:dyDescent="0.25">
      <c r="A270" s="13" t="s">
        <v>181</v>
      </c>
      <c r="B270" s="33"/>
      <c r="C270" s="33"/>
      <c r="D270" s="14"/>
      <c r="E270" s="15">
        <v>2.0435200000000001E-2</v>
      </c>
      <c r="F270" s="16">
        <v>9.9999999999999995E-7</v>
      </c>
      <c r="G270" s="16"/>
    </row>
    <row r="271" spans="1:7" x14ac:dyDescent="0.25">
      <c r="A271" s="13" t="s">
        <v>182</v>
      </c>
      <c r="B271" s="33"/>
      <c r="C271" s="33"/>
      <c r="D271" s="14"/>
      <c r="E271" s="26">
        <v>-13.6704352</v>
      </c>
      <c r="F271" s="27">
        <v>-1.0009999999999999E-3</v>
      </c>
      <c r="G271" s="16">
        <v>6.7234000000000002E-2</v>
      </c>
    </row>
    <row r="272" spans="1:7" x14ac:dyDescent="0.25">
      <c r="A272" s="28" t="s">
        <v>183</v>
      </c>
      <c r="B272" s="36"/>
      <c r="C272" s="36"/>
      <c r="D272" s="29"/>
      <c r="E272" s="30">
        <v>17181.810000000001</v>
      </c>
      <c r="F272" s="31">
        <v>1</v>
      </c>
      <c r="G272" s="31"/>
    </row>
    <row r="277" spans="1:5" x14ac:dyDescent="0.25">
      <c r="A277" s="1" t="s">
        <v>186</v>
      </c>
    </row>
    <row r="278" spans="1:5" x14ac:dyDescent="0.25">
      <c r="A278" s="53" t="s">
        <v>187</v>
      </c>
      <c r="B278" s="3" t="s">
        <v>121</v>
      </c>
    </row>
    <row r="279" spans="1:5" x14ac:dyDescent="0.25">
      <c r="A279" t="s">
        <v>188</v>
      </c>
    </row>
    <row r="280" spans="1:5" x14ac:dyDescent="0.25">
      <c r="A280" t="s">
        <v>189</v>
      </c>
      <c r="B280" t="s">
        <v>190</v>
      </c>
      <c r="C280" t="s">
        <v>190</v>
      </c>
    </row>
    <row r="281" spans="1:5" x14ac:dyDescent="0.25">
      <c r="B281" s="54">
        <v>45443</v>
      </c>
      <c r="C281" s="54">
        <v>45471</v>
      </c>
    </row>
    <row r="282" spans="1:5" x14ac:dyDescent="0.25">
      <c r="A282" t="s">
        <v>194</v>
      </c>
      <c r="B282">
        <v>15.1714</v>
      </c>
      <c r="C282">
        <v>16.266400000000001</v>
      </c>
      <c r="E282" s="2"/>
    </row>
    <row r="283" spans="1:5" x14ac:dyDescent="0.25">
      <c r="A283" t="s">
        <v>195</v>
      </c>
      <c r="B283">
        <v>15.1715</v>
      </c>
      <c r="C283">
        <v>16.266500000000001</v>
      </c>
      <c r="E283" s="2"/>
    </row>
    <row r="284" spans="1:5" x14ac:dyDescent="0.25">
      <c r="A284" t="s">
        <v>677</v>
      </c>
      <c r="B284">
        <v>14.917999999999999</v>
      </c>
      <c r="C284">
        <v>15.9872</v>
      </c>
      <c r="E284" s="2"/>
    </row>
    <row r="285" spans="1:5" x14ac:dyDescent="0.25">
      <c r="A285" t="s">
        <v>678</v>
      </c>
      <c r="B285">
        <v>14.917199999999999</v>
      </c>
      <c r="C285">
        <v>15.986499999999999</v>
      </c>
      <c r="E285" s="2"/>
    </row>
    <row r="286" spans="1:5" x14ac:dyDescent="0.25">
      <c r="E286" s="2"/>
    </row>
    <row r="287" spans="1:5" x14ac:dyDescent="0.25">
      <c r="A287" t="s">
        <v>205</v>
      </c>
      <c r="B287" s="3" t="s">
        <v>121</v>
      </c>
    </row>
    <row r="288" spans="1:5" x14ac:dyDescent="0.25">
      <c r="A288" t="s">
        <v>206</v>
      </c>
      <c r="B288" s="3" t="s">
        <v>121</v>
      </c>
    </row>
    <row r="289" spans="1:4" ht="30" customHeight="1" x14ac:dyDescent="0.25">
      <c r="A289" s="53" t="s">
        <v>207</v>
      </c>
      <c r="B289" s="3" t="s">
        <v>121</v>
      </c>
    </row>
    <row r="290" spans="1:4" ht="30" customHeight="1" x14ac:dyDescent="0.25">
      <c r="A290" s="53" t="s">
        <v>208</v>
      </c>
      <c r="B290" s="3" t="s">
        <v>121</v>
      </c>
    </row>
    <row r="291" spans="1:4" x14ac:dyDescent="0.25">
      <c r="A291" t="s">
        <v>1266</v>
      </c>
      <c r="B291" s="55">
        <v>0.212663343595624</v>
      </c>
    </row>
    <row r="292" spans="1:4" ht="45" customHeight="1" x14ac:dyDescent="0.25">
      <c r="A292" s="53" t="s">
        <v>210</v>
      </c>
      <c r="B292" s="3" t="s">
        <v>121</v>
      </c>
    </row>
    <row r="293" spans="1:4" ht="30" customHeight="1" x14ac:dyDescent="0.25">
      <c r="A293" s="53" t="s">
        <v>211</v>
      </c>
      <c r="B293" s="3" t="s">
        <v>121</v>
      </c>
    </row>
    <row r="294" spans="1:4" ht="30" customHeight="1" x14ac:dyDescent="0.25">
      <c r="A294" s="53" t="s">
        <v>212</v>
      </c>
      <c r="B294" s="3" t="s">
        <v>121</v>
      </c>
    </row>
    <row r="295" spans="1:4" x14ac:dyDescent="0.25">
      <c r="A295" t="s">
        <v>213</v>
      </c>
      <c r="B295" s="3" t="s">
        <v>121</v>
      </c>
    </row>
    <row r="296" spans="1:4" x14ac:dyDescent="0.25">
      <c r="A296" t="s">
        <v>214</v>
      </c>
      <c r="B296" s="3" t="s">
        <v>121</v>
      </c>
    </row>
    <row r="298" spans="1:4" ht="69.95" customHeight="1" x14ac:dyDescent="0.25">
      <c r="A298" s="81" t="s">
        <v>224</v>
      </c>
      <c r="B298" s="81" t="s">
        <v>225</v>
      </c>
      <c r="C298" s="81" t="s">
        <v>5</v>
      </c>
      <c r="D298" s="81" t="s">
        <v>6</v>
      </c>
    </row>
    <row r="299" spans="1:4" ht="69.95" customHeight="1" x14ac:dyDescent="0.25">
      <c r="A299" s="81" t="s">
        <v>2201</v>
      </c>
      <c r="B299" s="81"/>
      <c r="C299" s="81" t="s">
        <v>60</v>
      </c>
      <c r="D299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98"/>
  <sheetViews>
    <sheetView showGridLines="0" workbookViewId="0">
      <pane ySplit="4" topLeftCell="A74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2202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2203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1231</v>
      </c>
      <c r="B8" s="33" t="s">
        <v>1232</v>
      </c>
      <c r="C8" s="33" t="s">
        <v>1233</v>
      </c>
      <c r="D8" s="14">
        <v>56613</v>
      </c>
      <c r="E8" s="15">
        <v>2245.75</v>
      </c>
      <c r="F8" s="16">
        <v>4.8800000000000003E-2</v>
      </c>
      <c r="G8" s="16"/>
    </row>
    <row r="9" spans="1:8" x14ac:dyDescent="0.25">
      <c r="A9" s="13" t="s">
        <v>1323</v>
      </c>
      <c r="B9" s="33" t="s">
        <v>1324</v>
      </c>
      <c r="C9" s="33" t="s">
        <v>1238</v>
      </c>
      <c r="D9" s="14">
        <v>17570</v>
      </c>
      <c r="E9" s="15">
        <v>2103.36</v>
      </c>
      <c r="F9" s="16">
        <v>4.5699999999999998E-2</v>
      </c>
      <c r="G9" s="16"/>
    </row>
    <row r="10" spans="1:8" x14ac:dyDescent="0.25">
      <c r="A10" s="13" t="s">
        <v>1339</v>
      </c>
      <c r="B10" s="33" t="s">
        <v>1340</v>
      </c>
      <c r="C10" s="33" t="s">
        <v>1224</v>
      </c>
      <c r="D10" s="14">
        <v>638836</v>
      </c>
      <c r="E10" s="15">
        <v>1921.94</v>
      </c>
      <c r="F10" s="16">
        <v>4.1799999999999997E-2</v>
      </c>
      <c r="G10" s="16"/>
    </row>
    <row r="11" spans="1:8" x14ac:dyDescent="0.25">
      <c r="A11" s="13" t="s">
        <v>1811</v>
      </c>
      <c r="B11" s="33" t="s">
        <v>1812</v>
      </c>
      <c r="C11" s="33" t="s">
        <v>1361</v>
      </c>
      <c r="D11" s="14">
        <v>59407</v>
      </c>
      <c r="E11" s="15">
        <v>1534.22</v>
      </c>
      <c r="F11" s="16">
        <v>3.3399999999999999E-2</v>
      </c>
      <c r="G11" s="16"/>
    </row>
    <row r="12" spans="1:8" x14ac:dyDescent="0.25">
      <c r="A12" s="13" t="s">
        <v>2088</v>
      </c>
      <c r="B12" s="33" t="s">
        <v>2089</v>
      </c>
      <c r="C12" s="33" t="s">
        <v>1307</v>
      </c>
      <c r="D12" s="14">
        <v>98233</v>
      </c>
      <c r="E12" s="15">
        <v>1476.98</v>
      </c>
      <c r="F12" s="16">
        <v>3.2099999999999997E-2</v>
      </c>
      <c r="G12" s="16"/>
    </row>
    <row r="13" spans="1:8" x14ac:dyDescent="0.25">
      <c r="A13" s="13" t="s">
        <v>1949</v>
      </c>
      <c r="B13" s="33" t="s">
        <v>1950</v>
      </c>
      <c r="C13" s="33" t="s">
        <v>1258</v>
      </c>
      <c r="D13" s="14">
        <v>181865</v>
      </c>
      <c r="E13" s="15">
        <v>1314.97</v>
      </c>
      <c r="F13" s="16">
        <v>2.86E-2</v>
      </c>
      <c r="G13" s="16"/>
    </row>
    <row r="14" spans="1:8" x14ac:dyDescent="0.25">
      <c r="A14" s="13" t="s">
        <v>1274</v>
      </c>
      <c r="B14" s="33" t="s">
        <v>1275</v>
      </c>
      <c r="C14" s="33" t="s">
        <v>1189</v>
      </c>
      <c r="D14" s="14">
        <v>350160</v>
      </c>
      <c r="E14" s="15">
        <v>1314.15</v>
      </c>
      <c r="F14" s="16">
        <v>2.86E-2</v>
      </c>
      <c r="G14" s="16"/>
    </row>
    <row r="15" spans="1:8" x14ac:dyDescent="0.25">
      <c r="A15" s="13" t="s">
        <v>1800</v>
      </c>
      <c r="B15" s="33" t="s">
        <v>1801</v>
      </c>
      <c r="C15" s="33" t="s">
        <v>1802</v>
      </c>
      <c r="D15" s="14">
        <v>91910</v>
      </c>
      <c r="E15" s="15">
        <v>1284.21</v>
      </c>
      <c r="F15" s="16">
        <v>2.7900000000000001E-2</v>
      </c>
      <c r="G15" s="16"/>
    </row>
    <row r="16" spans="1:8" x14ac:dyDescent="0.25">
      <c r="A16" s="13" t="s">
        <v>1417</v>
      </c>
      <c r="B16" s="33" t="s">
        <v>1418</v>
      </c>
      <c r="C16" s="33" t="s">
        <v>1255</v>
      </c>
      <c r="D16" s="14">
        <v>76685</v>
      </c>
      <c r="E16" s="15">
        <v>1280.9100000000001</v>
      </c>
      <c r="F16" s="16">
        <v>2.7799999999999998E-2</v>
      </c>
      <c r="G16" s="16"/>
    </row>
    <row r="17" spans="1:7" x14ac:dyDescent="0.25">
      <c r="A17" s="13" t="s">
        <v>2092</v>
      </c>
      <c r="B17" s="33" t="s">
        <v>2093</v>
      </c>
      <c r="C17" s="33" t="s">
        <v>1219</v>
      </c>
      <c r="D17" s="14">
        <v>1261514</v>
      </c>
      <c r="E17" s="15">
        <v>1270.3399999999999</v>
      </c>
      <c r="F17" s="16">
        <v>2.76E-2</v>
      </c>
      <c r="G17" s="16"/>
    </row>
    <row r="18" spans="1:7" x14ac:dyDescent="0.25">
      <c r="A18" s="13" t="s">
        <v>1220</v>
      </c>
      <c r="B18" s="33" t="s">
        <v>1221</v>
      </c>
      <c r="C18" s="33" t="s">
        <v>1192</v>
      </c>
      <c r="D18" s="14">
        <v>77880</v>
      </c>
      <c r="E18" s="15">
        <v>1262.71</v>
      </c>
      <c r="F18" s="16">
        <v>2.75E-2</v>
      </c>
      <c r="G18" s="16"/>
    </row>
    <row r="19" spans="1:7" x14ac:dyDescent="0.25">
      <c r="A19" s="13" t="s">
        <v>1296</v>
      </c>
      <c r="B19" s="33" t="s">
        <v>1297</v>
      </c>
      <c r="C19" s="33" t="s">
        <v>1238</v>
      </c>
      <c r="D19" s="14">
        <v>83160</v>
      </c>
      <c r="E19" s="15">
        <v>1224.28</v>
      </c>
      <c r="F19" s="16">
        <v>2.6599999999999999E-2</v>
      </c>
      <c r="G19" s="16"/>
    </row>
    <row r="20" spans="1:7" x14ac:dyDescent="0.25">
      <c r="A20" s="13" t="s">
        <v>1431</v>
      </c>
      <c r="B20" s="33" t="s">
        <v>1432</v>
      </c>
      <c r="C20" s="33" t="s">
        <v>1361</v>
      </c>
      <c r="D20" s="14">
        <v>29284</v>
      </c>
      <c r="E20" s="15">
        <v>1169.4000000000001</v>
      </c>
      <c r="F20" s="16">
        <v>2.5399999999999999E-2</v>
      </c>
      <c r="G20" s="16"/>
    </row>
    <row r="21" spans="1:7" x14ac:dyDescent="0.25">
      <c r="A21" s="13" t="s">
        <v>1892</v>
      </c>
      <c r="B21" s="33" t="s">
        <v>1893</v>
      </c>
      <c r="C21" s="33" t="s">
        <v>1219</v>
      </c>
      <c r="D21" s="14">
        <v>155547</v>
      </c>
      <c r="E21" s="15">
        <v>1142.49</v>
      </c>
      <c r="F21" s="16">
        <v>2.4799999999999999E-2</v>
      </c>
      <c r="G21" s="16"/>
    </row>
    <row r="22" spans="1:7" x14ac:dyDescent="0.25">
      <c r="A22" s="13" t="s">
        <v>1556</v>
      </c>
      <c r="B22" s="33" t="s">
        <v>1557</v>
      </c>
      <c r="C22" s="33" t="s">
        <v>1307</v>
      </c>
      <c r="D22" s="14">
        <v>35484</v>
      </c>
      <c r="E22" s="15">
        <v>1138.29</v>
      </c>
      <c r="F22" s="16">
        <v>2.47E-2</v>
      </c>
      <c r="G22" s="16"/>
    </row>
    <row r="23" spans="1:7" x14ac:dyDescent="0.25">
      <c r="A23" s="13" t="s">
        <v>1803</v>
      </c>
      <c r="B23" s="33" t="s">
        <v>1804</v>
      </c>
      <c r="C23" s="33" t="s">
        <v>1307</v>
      </c>
      <c r="D23" s="14">
        <v>58397</v>
      </c>
      <c r="E23" s="15">
        <v>1105.22</v>
      </c>
      <c r="F23" s="16">
        <v>2.4E-2</v>
      </c>
      <c r="G23" s="16"/>
    </row>
    <row r="24" spans="1:7" x14ac:dyDescent="0.25">
      <c r="A24" s="13" t="s">
        <v>2102</v>
      </c>
      <c r="B24" s="33" t="s">
        <v>2103</v>
      </c>
      <c r="C24" s="33" t="s">
        <v>1224</v>
      </c>
      <c r="D24" s="14">
        <v>20232</v>
      </c>
      <c r="E24" s="15">
        <v>1082.6099999999999</v>
      </c>
      <c r="F24" s="16">
        <v>2.35E-2</v>
      </c>
      <c r="G24" s="16"/>
    </row>
    <row r="25" spans="1:7" x14ac:dyDescent="0.25">
      <c r="A25" s="13" t="s">
        <v>1910</v>
      </c>
      <c r="B25" s="33" t="s">
        <v>1911</v>
      </c>
      <c r="C25" s="33" t="s">
        <v>1224</v>
      </c>
      <c r="D25" s="14">
        <v>151459</v>
      </c>
      <c r="E25" s="15">
        <v>1067.33</v>
      </c>
      <c r="F25" s="16">
        <v>2.3199999999999998E-2</v>
      </c>
      <c r="G25" s="16"/>
    </row>
    <row r="26" spans="1:7" x14ac:dyDescent="0.25">
      <c r="A26" s="13" t="s">
        <v>2100</v>
      </c>
      <c r="B26" s="33" t="s">
        <v>2101</v>
      </c>
      <c r="C26" s="33" t="s">
        <v>1227</v>
      </c>
      <c r="D26" s="14">
        <v>255735</v>
      </c>
      <c r="E26" s="15">
        <v>1065.3900000000001</v>
      </c>
      <c r="F26" s="16">
        <v>2.3199999999999998E-2</v>
      </c>
      <c r="G26" s="16"/>
    </row>
    <row r="27" spans="1:7" x14ac:dyDescent="0.25">
      <c r="A27" s="13" t="s">
        <v>2094</v>
      </c>
      <c r="B27" s="33" t="s">
        <v>2095</v>
      </c>
      <c r="C27" s="33" t="s">
        <v>1295</v>
      </c>
      <c r="D27" s="14">
        <v>124851</v>
      </c>
      <c r="E27" s="15">
        <v>1026.9000000000001</v>
      </c>
      <c r="F27" s="16">
        <v>2.23E-2</v>
      </c>
      <c r="G27" s="16"/>
    </row>
    <row r="28" spans="1:7" x14ac:dyDescent="0.25">
      <c r="A28" s="13" t="s">
        <v>1826</v>
      </c>
      <c r="B28" s="33" t="s">
        <v>1827</v>
      </c>
      <c r="C28" s="33" t="s">
        <v>1219</v>
      </c>
      <c r="D28" s="14">
        <v>65247</v>
      </c>
      <c r="E28" s="15">
        <v>977.66</v>
      </c>
      <c r="F28" s="16">
        <v>2.1299999999999999E-2</v>
      </c>
      <c r="G28" s="16"/>
    </row>
    <row r="29" spans="1:7" x14ac:dyDescent="0.25">
      <c r="A29" s="13" t="s">
        <v>1341</v>
      </c>
      <c r="B29" s="33" t="s">
        <v>1342</v>
      </c>
      <c r="C29" s="33" t="s">
        <v>1343</v>
      </c>
      <c r="D29" s="14">
        <v>396653</v>
      </c>
      <c r="E29" s="15">
        <v>975.96</v>
      </c>
      <c r="F29" s="16">
        <v>2.12E-2</v>
      </c>
      <c r="G29" s="16"/>
    </row>
    <row r="30" spans="1:7" x14ac:dyDescent="0.25">
      <c r="A30" s="13" t="s">
        <v>1397</v>
      </c>
      <c r="B30" s="33" t="s">
        <v>1398</v>
      </c>
      <c r="C30" s="33" t="s">
        <v>1198</v>
      </c>
      <c r="D30" s="14">
        <v>276472</v>
      </c>
      <c r="E30" s="15">
        <v>918.16</v>
      </c>
      <c r="F30" s="16">
        <v>0.02</v>
      </c>
      <c r="G30" s="16"/>
    </row>
    <row r="31" spans="1:7" x14ac:dyDescent="0.25">
      <c r="A31" s="13" t="s">
        <v>1798</v>
      </c>
      <c r="B31" s="33" t="s">
        <v>1799</v>
      </c>
      <c r="C31" s="33" t="s">
        <v>1307</v>
      </c>
      <c r="D31" s="14">
        <v>24536</v>
      </c>
      <c r="E31" s="15">
        <v>880.43</v>
      </c>
      <c r="F31" s="16">
        <v>1.9099999999999999E-2</v>
      </c>
      <c r="G31" s="16"/>
    </row>
    <row r="32" spans="1:7" x14ac:dyDescent="0.25">
      <c r="A32" s="13" t="s">
        <v>2096</v>
      </c>
      <c r="B32" s="33" t="s">
        <v>2097</v>
      </c>
      <c r="C32" s="33" t="s">
        <v>1381</v>
      </c>
      <c r="D32" s="14">
        <v>8560</v>
      </c>
      <c r="E32" s="15">
        <v>857.78</v>
      </c>
      <c r="F32" s="16">
        <v>1.8599999999999998E-2</v>
      </c>
      <c r="G32" s="16"/>
    </row>
    <row r="33" spans="1:7" x14ac:dyDescent="0.25">
      <c r="A33" s="13" t="s">
        <v>1902</v>
      </c>
      <c r="B33" s="33" t="s">
        <v>1903</v>
      </c>
      <c r="C33" s="33" t="s">
        <v>1281</v>
      </c>
      <c r="D33" s="14">
        <v>53321</v>
      </c>
      <c r="E33" s="15">
        <v>851.32</v>
      </c>
      <c r="F33" s="16">
        <v>1.8499999999999999E-2</v>
      </c>
      <c r="G33" s="16"/>
    </row>
    <row r="34" spans="1:7" x14ac:dyDescent="0.25">
      <c r="A34" s="13" t="s">
        <v>1346</v>
      </c>
      <c r="B34" s="33" t="s">
        <v>1347</v>
      </c>
      <c r="C34" s="33" t="s">
        <v>1348</v>
      </c>
      <c r="D34" s="14">
        <v>8573</v>
      </c>
      <c r="E34" s="15">
        <v>847.21</v>
      </c>
      <c r="F34" s="16">
        <v>1.84E-2</v>
      </c>
      <c r="G34" s="16"/>
    </row>
    <row r="35" spans="1:7" x14ac:dyDescent="0.25">
      <c r="A35" s="13" t="s">
        <v>1941</v>
      </c>
      <c r="B35" s="33" t="s">
        <v>1942</v>
      </c>
      <c r="C35" s="33" t="s">
        <v>1195</v>
      </c>
      <c r="D35" s="14">
        <v>616145</v>
      </c>
      <c r="E35" s="15">
        <v>842.21</v>
      </c>
      <c r="F35" s="16">
        <v>1.83E-2</v>
      </c>
      <c r="G35" s="16"/>
    </row>
    <row r="36" spans="1:7" x14ac:dyDescent="0.25">
      <c r="A36" s="13" t="s">
        <v>2114</v>
      </c>
      <c r="B36" s="33" t="s">
        <v>2115</v>
      </c>
      <c r="C36" s="33" t="s">
        <v>1320</v>
      </c>
      <c r="D36" s="14">
        <v>123598</v>
      </c>
      <c r="E36" s="15">
        <v>827.67</v>
      </c>
      <c r="F36" s="16">
        <v>1.7999999999999999E-2</v>
      </c>
      <c r="G36" s="16"/>
    </row>
    <row r="37" spans="1:7" x14ac:dyDescent="0.25">
      <c r="A37" s="13" t="s">
        <v>1813</v>
      </c>
      <c r="B37" s="33" t="s">
        <v>1814</v>
      </c>
      <c r="C37" s="33" t="s">
        <v>1292</v>
      </c>
      <c r="D37" s="14">
        <v>15836</v>
      </c>
      <c r="E37" s="15">
        <v>743.01</v>
      </c>
      <c r="F37" s="16">
        <v>1.6199999999999999E-2</v>
      </c>
      <c r="G37" s="16"/>
    </row>
    <row r="38" spans="1:7" x14ac:dyDescent="0.25">
      <c r="A38" s="13" t="s">
        <v>1362</v>
      </c>
      <c r="B38" s="33" t="s">
        <v>1363</v>
      </c>
      <c r="C38" s="33" t="s">
        <v>1192</v>
      </c>
      <c r="D38" s="14">
        <v>60647</v>
      </c>
      <c r="E38" s="15">
        <v>732.37</v>
      </c>
      <c r="F38" s="16">
        <v>1.5900000000000001E-2</v>
      </c>
      <c r="G38" s="16"/>
    </row>
    <row r="39" spans="1:7" x14ac:dyDescent="0.25">
      <c r="A39" s="13" t="s">
        <v>1807</v>
      </c>
      <c r="B39" s="33" t="s">
        <v>1808</v>
      </c>
      <c r="C39" s="33" t="s">
        <v>1233</v>
      </c>
      <c r="D39" s="14">
        <v>12020</v>
      </c>
      <c r="E39" s="15">
        <v>715.9</v>
      </c>
      <c r="F39" s="16">
        <v>1.5599999999999999E-2</v>
      </c>
      <c r="G39" s="16"/>
    </row>
    <row r="40" spans="1:7" x14ac:dyDescent="0.25">
      <c r="A40" s="13" t="s">
        <v>1298</v>
      </c>
      <c r="B40" s="33" t="s">
        <v>1299</v>
      </c>
      <c r="C40" s="33" t="s">
        <v>1233</v>
      </c>
      <c r="D40" s="14">
        <v>10265</v>
      </c>
      <c r="E40" s="15">
        <v>691.81</v>
      </c>
      <c r="F40" s="16">
        <v>1.4999999999999999E-2</v>
      </c>
      <c r="G40" s="16"/>
    </row>
    <row r="41" spans="1:7" x14ac:dyDescent="0.25">
      <c r="A41" s="13" t="s">
        <v>1894</v>
      </c>
      <c r="B41" s="33" t="s">
        <v>1895</v>
      </c>
      <c r="C41" s="33" t="s">
        <v>1233</v>
      </c>
      <c r="D41" s="14">
        <v>15340</v>
      </c>
      <c r="E41" s="15">
        <v>678.01</v>
      </c>
      <c r="F41" s="16">
        <v>1.47E-2</v>
      </c>
      <c r="G41" s="16"/>
    </row>
    <row r="42" spans="1:7" x14ac:dyDescent="0.25">
      <c r="A42" s="13" t="s">
        <v>1293</v>
      </c>
      <c r="B42" s="33" t="s">
        <v>1294</v>
      </c>
      <c r="C42" s="33" t="s">
        <v>1295</v>
      </c>
      <c r="D42" s="14">
        <v>451468</v>
      </c>
      <c r="E42" s="15">
        <v>671.11</v>
      </c>
      <c r="F42" s="16">
        <v>1.46E-2</v>
      </c>
      <c r="G42" s="16"/>
    </row>
    <row r="43" spans="1:7" x14ac:dyDescent="0.25">
      <c r="A43" s="13" t="s">
        <v>1331</v>
      </c>
      <c r="B43" s="33" t="s">
        <v>1332</v>
      </c>
      <c r="C43" s="33" t="s">
        <v>1333</v>
      </c>
      <c r="D43" s="14">
        <v>655030</v>
      </c>
      <c r="E43" s="15">
        <v>632.55999999999995</v>
      </c>
      <c r="F43" s="16">
        <v>1.38E-2</v>
      </c>
      <c r="G43" s="16"/>
    </row>
    <row r="44" spans="1:7" x14ac:dyDescent="0.25">
      <c r="A44" s="13" t="s">
        <v>1968</v>
      </c>
      <c r="B44" s="33" t="s">
        <v>1969</v>
      </c>
      <c r="C44" s="33" t="s">
        <v>1440</v>
      </c>
      <c r="D44" s="14">
        <v>129700</v>
      </c>
      <c r="E44" s="15">
        <v>616.53</v>
      </c>
      <c r="F44" s="16">
        <v>1.34E-2</v>
      </c>
      <c r="G44" s="16"/>
    </row>
    <row r="45" spans="1:7" x14ac:dyDescent="0.25">
      <c r="A45" s="13" t="s">
        <v>2122</v>
      </c>
      <c r="B45" s="33" t="s">
        <v>2123</v>
      </c>
      <c r="C45" s="33" t="s">
        <v>1238</v>
      </c>
      <c r="D45" s="14">
        <v>116280</v>
      </c>
      <c r="E45" s="15">
        <v>582.74</v>
      </c>
      <c r="F45" s="16">
        <v>1.2699999999999999E-2</v>
      </c>
      <c r="G45" s="16"/>
    </row>
    <row r="46" spans="1:7" x14ac:dyDescent="0.25">
      <c r="A46" s="13" t="s">
        <v>1334</v>
      </c>
      <c r="B46" s="33" t="s">
        <v>1335</v>
      </c>
      <c r="C46" s="33" t="s">
        <v>1307</v>
      </c>
      <c r="D46" s="14">
        <v>32746</v>
      </c>
      <c r="E46" s="15">
        <v>578.21</v>
      </c>
      <c r="F46" s="16">
        <v>1.26E-2</v>
      </c>
      <c r="G46" s="16"/>
    </row>
    <row r="47" spans="1:7" x14ac:dyDescent="0.25">
      <c r="A47" s="13" t="s">
        <v>1792</v>
      </c>
      <c r="B47" s="33" t="s">
        <v>1793</v>
      </c>
      <c r="C47" s="33" t="s">
        <v>1195</v>
      </c>
      <c r="D47" s="14">
        <v>100259</v>
      </c>
      <c r="E47" s="15">
        <v>546.91</v>
      </c>
      <c r="F47" s="16">
        <v>1.1900000000000001E-2</v>
      </c>
      <c r="G47" s="16"/>
    </row>
    <row r="48" spans="1:7" x14ac:dyDescent="0.25">
      <c r="A48" s="13" t="s">
        <v>1898</v>
      </c>
      <c r="B48" s="33" t="s">
        <v>1899</v>
      </c>
      <c r="C48" s="33" t="s">
        <v>1868</v>
      </c>
      <c r="D48" s="14">
        <v>12506</v>
      </c>
      <c r="E48" s="15">
        <v>535.44000000000005</v>
      </c>
      <c r="F48" s="16">
        <v>1.1599999999999999E-2</v>
      </c>
      <c r="G48" s="16"/>
    </row>
    <row r="49" spans="1:7" x14ac:dyDescent="0.25">
      <c r="A49" s="13" t="s">
        <v>2110</v>
      </c>
      <c r="B49" s="33" t="s">
        <v>2111</v>
      </c>
      <c r="C49" s="33" t="s">
        <v>1381</v>
      </c>
      <c r="D49" s="14">
        <v>6426</v>
      </c>
      <c r="E49" s="15">
        <v>533.30999999999995</v>
      </c>
      <c r="F49" s="16">
        <v>1.1599999999999999E-2</v>
      </c>
      <c r="G49" s="16"/>
    </row>
    <row r="50" spans="1:7" x14ac:dyDescent="0.25">
      <c r="A50" s="13" t="s">
        <v>1261</v>
      </c>
      <c r="B50" s="33" t="s">
        <v>1262</v>
      </c>
      <c r="C50" s="33" t="s">
        <v>1255</v>
      </c>
      <c r="D50" s="14">
        <v>331</v>
      </c>
      <c r="E50" s="15">
        <v>428.51</v>
      </c>
      <c r="F50" s="16">
        <v>9.2999999999999992E-3</v>
      </c>
      <c r="G50" s="16"/>
    </row>
    <row r="51" spans="1:7" x14ac:dyDescent="0.25">
      <c r="A51" s="13" t="s">
        <v>1871</v>
      </c>
      <c r="B51" s="33" t="s">
        <v>1872</v>
      </c>
      <c r="C51" s="33" t="s">
        <v>1255</v>
      </c>
      <c r="D51" s="14">
        <v>37259</v>
      </c>
      <c r="E51" s="15">
        <v>406.89</v>
      </c>
      <c r="F51" s="16">
        <v>8.8000000000000005E-3</v>
      </c>
      <c r="G51" s="16"/>
    </row>
    <row r="52" spans="1:7" x14ac:dyDescent="0.25">
      <c r="A52" s="13" t="s">
        <v>1809</v>
      </c>
      <c r="B52" s="33" t="s">
        <v>1810</v>
      </c>
      <c r="C52" s="33" t="s">
        <v>1192</v>
      </c>
      <c r="D52" s="14">
        <v>15065</v>
      </c>
      <c r="E52" s="15">
        <v>399.37</v>
      </c>
      <c r="F52" s="16">
        <v>8.6999999999999994E-3</v>
      </c>
      <c r="G52" s="16"/>
    </row>
    <row r="53" spans="1:7" x14ac:dyDescent="0.25">
      <c r="A53" s="13" t="s">
        <v>1540</v>
      </c>
      <c r="B53" s="33" t="s">
        <v>1541</v>
      </c>
      <c r="C53" s="33" t="s">
        <v>1370</v>
      </c>
      <c r="D53" s="14">
        <v>8234</v>
      </c>
      <c r="E53" s="15">
        <v>341.42</v>
      </c>
      <c r="F53" s="16">
        <v>7.4000000000000003E-3</v>
      </c>
      <c r="G53" s="16"/>
    </row>
    <row r="54" spans="1:7" x14ac:dyDescent="0.25">
      <c r="A54" s="13" t="s">
        <v>2159</v>
      </c>
      <c r="B54" s="33" t="s">
        <v>2160</v>
      </c>
      <c r="C54" s="33" t="s">
        <v>1219</v>
      </c>
      <c r="D54" s="14">
        <v>246294</v>
      </c>
      <c r="E54" s="15">
        <v>324.2</v>
      </c>
      <c r="F54" s="16">
        <v>7.0000000000000001E-3</v>
      </c>
      <c r="G54" s="16"/>
    </row>
    <row r="55" spans="1:7" x14ac:dyDescent="0.25">
      <c r="A55" s="13" t="s">
        <v>1499</v>
      </c>
      <c r="B55" s="33" t="s">
        <v>1500</v>
      </c>
      <c r="C55" s="33" t="s">
        <v>1192</v>
      </c>
      <c r="D55" s="14">
        <v>21030</v>
      </c>
      <c r="E55" s="15">
        <v>237.58</v>
      </c>
      <c r="F55" s="16">
        <v>5.1999999999999998E-3</v>
      </c>
      <c r="G55" s="16"/>
    </row>
    <row r="56" spans="1:7" x14ac:dyDescent="0.25">
      <c r="A56" s="13" t="s">
        <v>1951</v>
      </c>
      <c r="B56" s="33" t="s">
        <v>1952</v>
      </c>
      <c r="C56" s="33" t="s">
        <v>1192</v>
      </c>
      <c r="D56" s="14">
        <v>9815</v>
      </c>
      <c r="E56" s="15">
        <v>224.49</v>
      </c>
      <c r="F56" s="16">
        <v>4.8999999999999998E-3</v>
      </c>
      <c r="G56" s="16"/>
    </row>
    <row r="57" spans="1:7" x14ac:dyDescent="0.25">
      <c r="A57" s="13" t="s">
        <v>2177</v>
      </c>
      <c r="B57" s="33" t="s">
        <v>2178</v>
      </c>
      <c r="C57" s="33" t="s">
        <v>1195</v>
      </c>
      <c r="D57" s="14">
        <v>299143</v>
      </c>
      <c r="E57" s="15">
        <v>193.87</v>
      </c>
      <c r="F57" s="16">
        <v>4.1999999999999997E-3</v>
      </c>
      <c r="G57" s="16"/>
    </row>
    <row r="58" spans="1:7" x14ac:dyDescent="0.25">
      <c r="A58" s="17" t="s">
        <v>124</v>
      </c>
      <c r="B58" s="34"/>
      <c r="C58" s="34"/>
      <c r="D58" s="20"/>
      <c r="E58" s="37">
        <v>45824.09</v>
      </c>
      <c r="F58" s="38">
        <v>0.996</v>
      </c>
      <c r="G58" s="23"/>
    </row>
    <row r="59" spans="1:7" x14ac:dyDescent="0.25">
      <c r="A59" s="17" t="s">
        <v>1265</v>
      </c>
      <c r="B59" s="33"/>
      <c r="C59" s="33"/>
      <c r="D59" s="14"/>
      <c r="E59" s="15"/>
      <c r="F59" s="16"/>
      <c r="G59" s="16"/>
    </row>
    <row r="60" spans="1:7" x14ac:dyDescent="0.25">
      <c r="A60" s="17" t="s">
        <v>124</v>
      </c>
      <c r="B60" s="33"/>
      <c r="C60" s="33"/>
      <c r="D60" s="14"/>
      <c r="E60" s="39" t="s">
        <v>121</v>
      </c>
      <c r="F60" s="40" t="s">
        <v>121</v>
      </c>
      <c r="G60" s="16"/>
    </row>
    <row r="61" spans="1:7" x14ac:dyDescent="0.25">
      <c r="A61" s="24" t="s">
        <v>131</v>
      </c>
      <c r="B61" s="35"/>
      <c r="C61" s="35"/>
      <c r="D61" s="25"/>
      <c r="E61" s="30">
        <v>45824.09</v>
      </c>
      <c r="F61" s="31">
        <v>0.996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179</v>
      </c>
      <c r="B64" s="33"/>
      <c r="C64" s="33"/>
      <c r="D64" s="14"/>
      <c r="E64" s="15"/>
      <c r="F64" s="16"/>
      <c r="G64" s="16"/>
    </row>
    <row r="65" spans="1:7" x14ac:dyDescent="0.25">
      <c r="A65" s="13" t="s">
        <v>180</v>
      </c>
      <c r="B65" s="33"/>
      <c r="C65" s="33"/>
      <c r="D65" s="14"/>
      <c r="E65" s="15">
        <v>448.75</v>
      </c>
      <c r="F65" s="16">
        <v>9.7999999999999997E-3</v>
      </c>
      <c r="G65" s="16">
        <v>6.7234000000000002E-2</v>
      </c>
    </row>
    <row r="66" spans="1:7" x14ac:dyDescent="0.25">
      <c r="A66" s="17" t="s">
        <v>124</v>
      </c>
      <c r="B66" s="34"/>
      <c r="C66" s="34"/>
      <c r="D66" s="20"/>
      <c r="E66" s="37">
        <v>448.75</v>
      </c>
      <c r="F66" s="38">
        <v>9.7999999999999997E-3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131</v>
      </c>
      <c r="B68" s="35"/>
      <c r="C68" s="35"/>
      <c r="D68" s="25"/>
      <c r="E68" s="21">
        <v>448.75</v>
      </c>
      <c r="F68" s="22">
        <v>9.7999999999999997E-3</v>
      </c>
      <c r="G68" s="23"/>
    </row>
    <row r="69" spans="1:7" x14ac:dyDescent="0.25">
      <c r="A69" s="13" t="s">
        <v>181</v>
      </c>
      <c r="B69" s="33"/>
      <c r="C69" s="33"/>
      <c r="D69" s="14"/>
      <c r="E69" s="15">
        <v>0.24798410000000001</v>
      </c>
      <c r="F69" s="16">
        <v>5.0000000000000004E-6</v>
      </c>
      <c r="G69" s="16"/>
    </row>
    <row r="70" spans="1:7" x14ac:dyDescent="0.25">
      <c r="A70" s="13" t="s">
        <v>182</v>
      </c>
      <c r="B70" s="33"/>
      <c r="C70" s="33"/>
      <c r="D70" s="14"/>
      <c r="E70" s="26">
        <v>-276.63798409999998</v>
      </c>
      <c r="F70" s="27">
        <v>-5.8050000000000003E-3</v>
      </c>
      <c r="G70" s="16">
        <v>6.7234000000000002E-2</v>
      </c>
    </row>
    <row r="71" spans="1:7" x14ac:dyDescent="0.25">
      <c r="A71" s="28" t="s">
        <v>183</v>
      </c>
      <c r="B71" s="36"/>
      <c r="C71" s="36"/>
      <c r="D71" s="29"/>
      <c r="E71" s="30">
        <v>45996.45</v>
      </c>
      <c r="F71" s="31">
        <v>1</v>
      </c>
      <c r="G71" s="31"/>
    </row>
    <row r="76" spans="1:7" x14ac:dyDescent="0.25">
      <c r="A76" s="1" t="s">
        <v>186</v>
      </c>
    </row>
    <row r="77" spans="1:7" x14ac:dyDescent="0.25">
      <c r="A77" s="53" t="s">
        <v>187</v>
      </c>
      <c r="B77" s="3" t="s">
        <v>121</v>
      </c>
    </row>
    <row r="78" spans="1:7" x14ac:dyDescent="0.25">
      <c r="A78" t="s">
        <v>188</v>
      </c>
    </row>
    <row r="79" spans="1:7" x14ac:dyDescent="0.25">
      <c r="A79" t="s">
        <v>189</v>
      </c>
      <c r="B79" t="s">
        <v>190</v>
      </c>
      <c r="C79" t="s">
        <v>190</v>
      </c>
    </row>
    <row r="80" spans="1:7" x14ac:dyDescent="0.25">
      <c r="B80" s="54">
        <v>45443</v>
      </c>
      <c r="C80" s="54">
        <v>45471</v>
      </c>
    </row>
    <row r="81" spans="1:5" x14ac:dyDescent="0.25">
      <c r="A81" t="s">
        <v>709</v>
      </c>
      <c r="B81">
        <v>17.666499999999999</v>
      </c>
      <c r="C81">
        <v>18.590900000000001</v>
      </c>
      <c r="E81" s="2"/>
    </row>
    <row r="82" spans="1:5" x14ac:dyDescent="0.25">
      <c r="A82" t="s">
        <v>195</v>
      </c>
      <c r="B82">
        <v>17.669499999999999</v>
      </c>
      <c r="C82">
        <v>18.593900000000001</v>
      </c>
      <c r="E82" s="2"/>
    </row>
    <row r="83" spans="1:5" x14ac:dyDescent="0.25">
      <c r="A83" t="s">
        <v>710</v>
      </c>
      <c r="B83">
        <v>17.472899999999999</v>
      </c>
      <c r="C83">
        <v>18.3766</v>
      </c>
      <c r="E83" s="2"/>
    </row>
    <row r="84" spans="1:5" x14ac:dyDescent="0.25">
      <c r="A84" t="s">
        <v>678</v>
      </c>
      <c r="B84">
        <v>17.472899999999999</v>
      </c>
      <c r="C84">
        <v>18.3766</v>
      </c>
      <c r="E84" s="2"/>
    </row>
    <row r="85" spans="1:5" x14ac:dyDescent="0.25">
      <c r="E85" s="2"/>
    </row>
    <row r="86" spans="1:5" x14ac:dyDescent="0.25">
      <c r="A86" t="s">
        <v>205</v>
      </c>
      <c r="B86" s="3" t="s">
        <v>121</v>
      </c>
    </row>
    <row r="87" spans="1:5" x14ac:dyDescent="0.25">
      <c r="A87" t="s">
        <v>206</v>
      </c>
      <c r="B87" s="3" t="s">
        <v>121</v>
      </c>
    </row>
    <row r="88" spans="1:5" ht="30" customHeight="1" x14ac:dyDescent="0.25">
      <c r="A88" s="53" t="s">
        <v>207</v>
      </c>
      <c r="B88" s="3" t="s">
        <v>121</v>
      </c>
    </row>
    <row r="89" spans="1:5" ht="30" customHeight="1" x14ac:dyDescent="0.25">
      <c r="A89" s="53" t="s">
        <v>208</v>
      </c>
      <c r="B89" s="3" t="s">
        <v>121</v>
      </c>
    </row>
    <row r="90" spans="1:5" x14ac:dyDescent="0.25">
      <c r="A90" t="s">
        <v>1266</v>
      </c>
      <c r="B90" s="55">
        <v>2.0151233558446999</v>
      </c>
    </row>
    <row r="91" spans="1:5" ht="45" customHeight="1" x14ac:dyDescent="0.25">
      <c r="A91" s="53" t="s">
        <v>210</v>
      </c>
      <c r="B91" s="3" t="s">
        <v>121</v>
      </c>
    </row>
    <row r="92" spans="1:5" ht="30" customHeight="1" x14ac:dyDescent="0.25">
      <c r="A92" s="53" t="s">
        <v>211</v>
      </c>
      <c r="B92" s="3" t="s">
        <v>121</v>
      </c>
    </row>
    <row r="93" spans="1:5" ht="30" customHeight="1" x14ac:dyDescent="0.25">
      <c r="A93" s="53" t="s">
        <v>212</v>
      </c>
      <c r="B93" s="3" t="s">
        <v>121</v>
      </c>
    </row>
    <row r="94" spans="1:5" x14ac:dyDescent="0.25">
      <c r="A94" t="s">
        <v>213</v>
      </c>
      <c r="B94" s="3" t="s">
        <v>121</v>
      </c>
    </row>
    <row r="95" spans="1:5" x14ac:dyDescent="0.25">
      <c r="A95" t="s">
        <v>214</v>
      </c>
      <c r="B95" s="3" t="s">
        <v>121</v>
      </c>
    </row>
    <row r="97" spans="1:4" ht="69.95" customHeight="1" x14ac:dyDescent="0.25">
      <c r="A97" s="81" t="s">
        <v>224</v>
      </c>
      <c r="B97" s="81" t="s">
        <v>225</v>
      </c>
      <c r="C97" s="81" t="s">
        <v>5</v>
      </c>
      <c r="D97" s="81" t="s">
        <v>6</v>
      </c>
    </row>
    <row r="98" spans="1:4" ht="69.95" customHeight="1" x14ac:dyDescent="0.25">
      <c r="A98" s="81" t="s">
        <v>2204</v>
      </c>
      <c r="B98" s="81"/>
      <c r="C98" s="81" t="s">
        <v>72</v>
      </c>
      <c r="D98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225"/>
  <sheetViews>
    <sheetView showGridLines="0" workbookViewId="0">
      <pane ySplit="4" topLeftCell="A202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2205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2206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1270</v>
      </c>
      <c r="B8" s="33" t="s">
        <v>1271</v>
      </c>
      <c r="C8" s="33" t="s">
        <v>1195</v>
      </c>
      <c r="D8" s="14">
        <v>257400</v>
      </c>
      <c r="E8" s="15">
        <v>4334.1000000000004</v>
      </c>
      <c r="F8" s="16">
        <v>4.4172999999999997E-2</v>
      </c>
      <c r="G8" s="16"/>
    </row>
    <row r="9" spans="1:8" x14ac:dyDescent="0.25">
      <c r="A9" s="13" t="s">
        <v>1279</v>
      </c>
      <c r="B9" s="33" t="s">
        <v>1280</v>
      </c>
      <c r="C9" s="33" t="s">
        <v>1281</v>
      </c>
      <c r="D9" s="14">
        <v>53400</v>
      </c>
      <c r="E9" s="15">
        <v>2811.11</v>
      </c>
      <c r="F9" s="16">
        <v>2.8650999999999999E-2</v>
      </c>
      <c r="G9" s="16"/>
    </row>
    <row r="10" spans="1:8" x14ac:dyDescent="0.25">
      <c r="A10" s="13" t="s">
        <v>1196</v>
      </c>
      <c r="B10" s="33" t="s">
        <v>1197</v>
      </c>
      <c r="C10" s="33" t="s">
        <v>1198</v>
      </c>
      <c r="D10" s="14">
        <v>79000</v>
      </c>
      <c r="E10" s="15">
        <v>2473.33</v>
      </c>
      <c r="F10" s="16">
        <v>2.5208000000000001E-2</v>
      </c>
      <c r="G10" s="16"/>
    </row>
    <row r="11" spans="1:8" x14ac:dyDescent="0.25">
      <c r="A11" s="13" t="s">
        <v>1276</v>
      </c>
      <c r="B11" s="33" t="s">
        <v>1277</v>
      </c>
      <c r="C11" s="33" t="s">
        <v>1278</v>
      </c>
      <c r="D11" s="14">
        <v>73500</v>
      </c>
      <c r="E11" s="15">
        <v>2335.21</v>
      </c>
      <c r="F11" s="16">
        <v>2.3800000000000002E-2</v>
      </c>
      <c r="G11" s="16"/>
    </row>
    <row r="12" spans="1:8" x14ac:dyDescent="0.25">
      <c r="A12" s="13" t="s">
        <v>1272</v>
      </c>
      <c r="B12" s="33" t="s">
        <v>1273</v>
      </c>
      <c r="C12" s="33" t="s">
        <v>1189</v>
      </c>
      <c r="D12" s="14">
        <v>10240000</v>
      </c>
      <c r="E12" s="15">
        <v>1831.94</v>
      </c>
      <c r="F12" s="16">
        <v>1.8671E-2</v>
      </c>
      <c r="G12" s="16"/>
    </row>
    <row r="13" spans="1:8" x14ac:dyDescent="0.25">
      <c r="A13" s="13" t="s">
        <v>1284</v>
      </c>
      <c r="B13" s="33" t="s">
        <v>1285</v>
      </c>
      <c r="C13" s="33" t="s">
        <v>1286</v>
      </c>
      <c r="D13" s="14">
        <v>373800</v>
      </c>
      <c r="E13" s="15">
        <v>1768.63</v>
      </c>
      <c r="F13" s="16">
        <v>1.8026E-2</v>
      </c>
      <c r="G13" s="16"/>
    </row>
    <row r="14" spans="1:8" x14ac:dyDescent="0.25">
      <c r="A14" s="13" t="s">
        <v>1241</v>
      </c>
      <c r="B14" s="33" t="s">
        <v>1242</v>
      </c>
      <c r="C14" s="33" t="s">
        <v>1195</v>
      </c>
      <c r="D14" s="14">
        <v>202500</v>
      </c>
      <c r="E14" s="15">
        <v>1719.12</v>
      </c>
      <c r="F14" s="16">
        <v>1.7520999999999998E-2</v>
      </c>
      <c r="G14" s="16"/>
    </row>
    <row r="15" spans="1:8" x14ac:dyDescent="0.25">
      <c r="A15" s="13" t="s">
        <v>1274</v>
      </c>
      <c r="B15" s="33" t="s">
        <v>1275</v>
      </c>
      <c r="C15" s="33" t="s">
        <v>1189</v>
      </c>
      <c r="D15" s="14">
        <v>299200</v>
      </c>
      <c r="E15" s="15">
        <v>1122.9000000000001</v>
      </c>
      <c r="F15" s="16">
        <v>1.1445E-2</v>
      </c>
      <c r="G15" s="16"/>
    </row>
    <row r="16" spans="1:8" x14ac:dyDescent="0.25">
      <c r="A16" s="13" t="s">
        <v>1296</v>
      </c>
      <c r="B16" s="33" t="s">
        <v>1297</v>
      </c>
      <c r="C16" s="33" t="s">
        <v>1238</v>
      </c>
      <c r="D16" s="14">
        <v>73800</v>
      </c>
      <c r="E16" s="15">
        <v>1086.48</v>
      </c>
      <c r="F16" s="16">
        <v>1.1073E-2</v>
      </c>
      <c r="G16" s="16"/>
    </row>
    <row r="17" spans="1:7" x14ac:dyDescent="0.25">
      <c r="A17" s="13" t="s">
        <v>1256</v>
      </c>
      <c r="B17" s="33" t="s">
        <v>1257</v>
      </c>
      <c r="C17" s="33" t="s">
        <v>1258</v>
      </c>
      <c r="D17" s="14">
        <v>329175</v>
      </c>
      <c r="E17" s="15">
        <v>902.6</v>
      </c>
      <c r="F17" s="16">
        <v>9.1990000000000006E-3</v>
      </c>
      <c r="G17" s="16"/>
    </row>
    <row r="18" spans="1:7" x14ac:dyDescent="0.25">
      <c r="A18" s="13" t="s">
        <v>1310</v>
      </c>
      <c r="B18" s="33" t="s">
        <v>1311</v>
      </c>
      <c r="C18" s="33" t="s">
        <v>1255</v>
      </c>
      <c r="D18" s="14">
        <v>164900</v>
      </c>
      <c r="E18" s="15">
        <v>893.59</v>
      </c>
      <c r="F18" s="16">
        <v>9.1079999999999998E-3</v>
      </c>
      <c r="G18" s="16"/>
    </row>
    <row r="19" spans="1:7" x14ac:dyDescent="0.25">
      <c r="A19" s="13" t="s">
        <v>1290</v>
      </c>
      <c r="B19" s="33" t="s">
        <v>1291</v>
      </c>
      <c r="C19" s="33" t="s">
        <v>1292</v>
      </c>
      <c r="D19" s="14">
        <v>152000</v>
      </c>
      <c r="E19" s="15">
        <v>798.61</v>
      </c>
      <c r="F19" s="16">
        <v>8.1390000000000004E-3</v>
      </c>
      <c r="G19" s="16"/>
    </row>
    <row r="20" spans="1:7" x14ac:dyDescent="0.25">
      <c r="A20" s="13" t="s">
        <v>1187</v>
      </c>
      <c r="B20" s="33" t="s">
        <v>1188</v>
      </c>
      <c r="C20" s="33" t="s">
        <v>1189</v>
      </c>
      <c r="D20" s="14">
        <v>53200</v>
      </c>
      <c r="E20" s="15">
        <v>768.23</v>
      </c>
      <c r="F20" s="16">
        <v>7.8300000000000002E-3</v>
      </c>
      <c r="G20" s="16"/>
    </row>
    <row r="21" spans="1:7" x14ac:dyDescent="0.25">
      <c r="A21" s="13" t="s">
        <v>1395</v>
      </c>
      <c r="B21" s="33" t="s">
        <v>1396</v>
      </c>
      <c r="C21" s="33" t="s">
        <v>1238</v>
      </c>
      <c r="D21" s="14">
        <v>46125</v>
      </c>
      <c r="E21" s="15">
        <v>698.22</v>
      </c>
      <c r="F21" s="16">
        <v>7.1159999999999999E-3</v>
      </c>
      <c r="G21" s="16"/>
    </row>
    <row r="22" spans="1:7" x14ac:dyDescent="0.25">
      <c r="A22" s="13" t="s">
        <v>1339</v>
      </c>
      <c r="B22" s="33" t="s">
        <v>1340</v>
      </c>
      <c r="C22" s="33" t="s">
        <v>1224</v>
      </c>
      <c r="D22" s="14">
        <v>223125</v>
      </c>
      <c r="E22" s="15">
        <v>671.27</v>
      </c>
      <c r="F22" s="16">
        <v>6.842E-3</v>
      </c>
      <c r="G22" s="16"/>
    </row>
    <row r="23" spans="1:7" x14ac:dyDescent="0.25">
      <c r="A23" s="13" t="s">
        <v>1190</v>
      </c>
      <c r="B23" s="33" t="s">
        <v>1191</v>
      </c>
      <c r="C23" s="33" t="s">
        <v>1192</v>
      </c>
      <c r="D23" s="14">
        <v>43750</v>
      </c>
      <c r="E23" s="15">
        <v>665.37</v>
      </c>
      <c r="F23" s="16">
        <v>6.7809999999999997E-3</v>
      </c>
      <c r="G23" s="16"/>
    </row>
    <row r="24" spans="1:7" x14ac:dyDescent="0.25">
      <c r="A24" s="13" t="s">
        <v>1208</v>
      </c>
      <c r="B24" s="33" t="s">
        <v>1209</v>
      </c>
      <c r="C24" s="33" t="s">
        <v>1210</v>
      </c>
      <c r="D24" s="14">
        <v>153600</v>
      </c>
      <c r="E24" s="15">
        <v>652.65</v>
      </c>
      <c r="F24" s="16">
        <v>6.6519999999999999E-3</v>
      </c>
      <c r="G24" s="16"/>
    </row>
    <row r="25" spans="1:7" x14ac:dyDescent="0.25">
      <c r="A25" s="13" t="s">
        <v>1390</v>
      </c>
      <c r="B25" s="33" t="s">
        <v>1391</v>
      </c>
      <c r="C25" s="33" t="s">
        <v>1392</v>
      </c>
      <c r="D25" s="14">
        <v>11600</v>
      </c>
      <c r="E25" s="15">
        <v>635.66</v>
      </c>
      <c r="F25" s="16">
        <v>6.4790000000000004E-3</v>
      </c>
      <c r="G25" s="16"/>
    </row>
    <row r="26" spans="1:7" x14ac:dyDescent="0.25">
      <c r="A26" s="13" t="s">
        <v>1334</v>
      </c>
      <c r="B26" s="33" t="s">
        <v>1335</v>
      </c>
      <c r="C26" s="33" t="s">
        <v>1307</v>
      </c>
      <c r="D26" s="14">
        <v>34300</v>
      </c>
      <c r="E26" s="15">
        <v>605.65</v>
      </c>
      <c r="F26" s="16">
        <v>6.1729999999999997E-3</v>
      </c>
      <c r="G26" s="16"/>
    </row>
    <row r="27" spans="1:7" x14ac:dyDescent="0.25">
      <c r="A27" s="13" t="s">
        <v>1373</v>
      </c>
      <c r="B27" s="33" t="s">
        <v>1374</v>
      </c>
      <c r="C27" s="33" t="s">
        <v>1195</v>
      </c>
      <c r="D27" s="14">
        <v>40500</v>
      </c>
      <c r="E27" s="15">
        <v>593.12</v>
      </c>
      <c r="F27" s="16">
        <v>6.045E-3</v>
      </c>
      <c r="G27" s="16"/>
    </row>
    <row r="28" spans="1:7" x14ac:dyDescent="0.25">
      <c r="A28" s="13" t="s">
        <v>1211</v>
      </c>
      <c r="B28" s="33" t="s">
        <v>1212</v>
      </c>
      <c r="C28" s="33" t="s">
        <v>1201</v>
      </c>
      <c r="D28" s="14">
        <v>4900</v>
      </c>
      <c r="E28" s="15">
        <v>589.66</v>
      </c>
      <c r="F28" s="16">
        <v>6.0099999999999997E-3</v>
      </c>
      <c r="G28" s="16"/>
    </row>
    <row r="29" spans="1:7" x14ac:dyDescent="0.25">
      <c r="A29" s="13" t="s">
        <v>1362</v>
      </c>
      <c r="B29" s="33" t="s">
        <v>1363</v>
      </c>
      <c r="C29" s="33" t="s">
        <v>1192</v>
      </c>
      <c r="D29" s="14">
        <v>48400</v>
      </c>
      <c r="E29" s="15">
        <v>584.48</v>
      </c>
      <c r="F29" s="16">
        <v>5.9569999999999996E-3</v>
      </c>
      <c r="G29" s="16"/>
    </row>
    <row r="30" spans="1:7" x14ac:dyDescent="0.25">
      <c r="A30" s="13" t="s">
        <v>1562</v>
      </c>
      <c r="B30" s="33" t="s">
        <v>1563</v>
      </c>
      <c r="C30" s="33" t="s">
        <v>1238</v>
      </c>
      <c r="D30" s="14">
        <v>19200</v>
      </c>
      <c r="E30" s="15">
        <v>560.07000000000005</v>
      </c>
      <c r="F30" s="16">
        <v>5.7080000000000004E-3</v>
      </c>
      <c r="G30" s="16"/>
    </row>
    <row r="31" spans="1:7" x14ac:dyDescent="0.25">
      <c r="A31" s="13" t="s">
        <v>1405</v>
      </c>
      <c r="B31" s="33" t="s">
        <v>1406</v>
      </c>
      <c r="C31" s="33" t="s">
        <v>1292</v>
      </c>
      <c r="D31" s="14">
        <v>18000</v>
      </c>
      <c r="E31" s="15">
        <v>524.07000000000005</v>
      </c>
      <c r="F31" s="16">
        <v>5.3410000000000003E-3</v>
      </c>
      <c r="G31" s="16"/>
    </row>
    <row r="32" spans="1:7" x14ac:dyDescent="0.25">
      <c r="A32" s="13" t="s">
        <v>1472</v>
      </c>
      <c r="B32" s="33" t="s">
        <v>1473</v>
      </c>
      <c r="C32" s="33" t="s">
        <v>1201</v>
      </c>
      <c r="D32" s="14">
        <v>17150</v>
      </c>
      <c r="E32" s="15">
        <v>491.63</v>
      </c>
      <c r="F32" s="16">
        <v>5.0109999999999998E-3</v>
      </c>
      <c r="G32" s="16"/>
    </row>
    <row r="33" spans="1:7" x14ac:dyDescent="0.25">
      <c r="A33" s="13" t="s">
        <v>1336</v>
      </c>
      <c r="B33" s="33" t="s">
        <v>1337</v>
      </c>
      <c r="C33" s="33" t="s">
        <v>1338</v>
      </c>
      <c r="D33" s="14">
        <v>48125</v>
      </c>
      <c r="E33" s="15">
        <v>476.08</v>
      </c>
      <c r="F33" s="16">
        <v>4.8520000000000004E-3</v>
      </c>
      <c r="G33" s="16"/>
    </row>
    <row r="34" spans="1:7" x14ac:dyDescent="0.25">
      <c r="A34" s="13" t="s">
        <v>1355</v>
      </c>
      <c r="B34" s="33" t="s">
        <v>1356</v>
      </c>
      <c r="C34" s="33" t="s">
        <v>1195</v>
      </c>
      <c r="D34" s="14">
        <v>175000</v>
      </c>
      <c r="E34" s="15">
        <v>460.22</v>
      </c>
      <c r="F34" s="16">
        <v>4.6909999999999999E-3</v>
      </c>
      <c r="G34" s="16"/>
    </row>
    <row r="35" spans="1:7" x14ac:dyDescent="0.25">
      <c r="A35" s="13" t="s">
        <v>1231</v>
      </c>
      <c r="B35" s="33" t="s">
        <v>1232</v>
      </c>
      <c r="C35" s="33" t="s">
        <v>1233</v>
      </c>
      <c r="D35" s="14">
        <v>11400</v>
      </c>
      <c r="E35" s="15">
        <v>452.22</v>
      </c>
      <c r="F35" s="16">
        <v>4.6090000000000002E-3</v>
      </c>
      <c r="G35" s="16"/>
    </row>
    <row r="36" spans="1:7" x14ac:dyDescent="0.25">
      <c r="A36" s="13" t="s">
        <v>1397</v>
      </c>
      <c r="B36" s="33" t="s">
        <v>1398</v>
      </c>
      <c r="C36" s="33" t="s">
        <v>1198</v>
      </c>
      <c r="D36" s="14">
        <v>129600</v>
      </c>
      <c r="E36" s="15">
        <v>430.4</v>
      </c>
      <c r="F36" s="16">
        <v>4.3870000000000003E-3</v>
      </c>
      <c r="G36" s="16"/>
    </row>
    <row r="37" spans="1:7" x14ac:dyDescent="0.25">
      <c r="A37" s="13" t="s">
        <v>1325</v>
      </c>
      <c r="B37" s="33" t="s">
        <v>1326</v>
      </c>
      <c r="C37" s="33" t="s">
        <v>1195</v>
      </c>
      <c r="D37" s="14">
        <v>22800</v>
      </c>
      <c r="E37" s="15">
        <v>410.97</v>
      </c>
      <c r="F37" s="16">
        <v>4.189E-3</v>
      </c>
      <c r="G37" s="16"/>
    </row>
    <row r="38" spans="1:7" x14ac:dyDescent="0.25">
      <c r="A38" s="13" t="s">
        <v>1316</v>
      </c>
      <c r="B38" s="33" t="s">
        <v>1317</v>
      </c>
      <c r="C38" s="33" t="s">
        <v>1292</v>
      </c>
      <c r="D38" s="14">
        <v>5625</v>
      </c>
      <c r="E38" s="15">
        <v>400.25</v>
      </c>
      <c r="F38" s="16">
        <v>4.0790000000000002E-3</v>
      </c>
      <c r="G38" s="16"/>
    </row>
    <row r="39" spans="1:7" x14ac:dyDescent="0.25">
      <c r="A39" s="13" t="s">
        <v>1353</v>
      </c>
      <c r="B39" s="33" t="s">
        <v>1354</v>
      </c>
      <c r="C39" s="33" t="s">
        <v>1192</v>
      </c>
      <c r="D39" s="14">
        <v>110000</v>
      </c>
      <c r="E39" s="15">
        <v>386.21</v>
      </c>
      <c r="F39" s="16">
        <v>3.9360000000000003E-3</v>
      </c>
      <c r="G39" s="16"/>
    </row>
    <row r="40" spans="1:7" x14ac:dyDescent="0.25">
      <c r="A40" s="13" t="s">
        <v>1447</v>
      </c>
      <c r="B40" s="33" t="s">
        <v>1448</v>
      </c>
      <c r="C40" s="33" t="s">
        <v>1449</v>
      </c>
      <c r="D40" s="14">
        <v>155550</v>
      </c>
      <c r="E40" s="15">
        <v>341.51</v>
      </c>
      <c r="F40" s="16">
        <v>3.4810000000000002E-3</v>
      </c>
      <c r="G40" s="16"/>
    </row>
    <row r="41" spans="1:7" x14ac:dyDescent="0.25">
      <c r="A41" s="13" t="s">
        <v>1300</v>
      </c>
      <c r="B41" s="33" t="s">
        <v>1301</v>
      </c>
      <c r="C41" s="33" t="s">
        <v>1292</v>
      </c>
      <c r="D41" s="14">
        <v>66300</v>
      </c>
      <c r="E41" s="15">
        <v>321.62</v>
      </c>
      <c r="F41" s="16">
        <v>3.2780000000000001E-3</v>
      </c>
      <c r="G41" s="16"/>
    </row>
    <row r="42" spans="1:7" x14ac:dyDescent="0.25">
      <c r="A42" s="13" t="s">
        <v>1344</v>
      </c>
      <c r="B42" s="33" t="s">
        <v>1345</v>
      </c>
      <c r="C42" s="33" t="s">
        <v>1195</v>
      </c>
      <c r="D42" s="14">
        <v>170000</v>
      </c>
      <c r="E42" s="15">
        <v>301.33</v>
      </c>
      <c r="F42" s="16">
        <v>3.0709999999999999E-3</v>
      </c>
      <c r="G42" s="16"/>
    </row>
    <row r="43" spans="1:7" x14ac:dyDescent="0.25">
      <c r="A43" s="13" t="s">
        <v>1217</v>
      </c>
      <c r="B43" s="33" t="s">
        <v>1218</v>
      </c>
      <c r="C43" s="33" t="s">
        <v>1219</v>
      </c>
      <c r="D43" s="14">
        <v>75000</v>
      </c>
      <c r="E43" s="15">
        <v>283.76</v>
      </c>
      <c r="F43" s="16">
        <v>2.892E-3</v>
      </c>
      <c r="G43" s="16"/>
    </row>
    <row r="44" spans="1:7" x14ac:dyDescent="0.25">
      <c r="A44" s="13" t="s">
        <v>1554</v>
      </c>
      <c r="B44" s="33" t="s">
        <v>1555</v>
      </c>
      <c r="C44" s="33" t="s">
        <v>1348</v>
      </c>
      <c r="D44" s="14">
        <v>18900</v>
      </c>
      <c r="E44" s="15">
        <v>275.86</v>
      </c>
      <c r="F44" s="16">
        <v>2.8119999999999998E-3</v>
      </c>
      <c r="G44" s="16"/>
    </row>
    <row r="45" spans="1:7" x14ac:dyDescent="0.25">
      <c r="A45" s="13" t="s">
        <v>1407</v>
      </c>
      <c r="B45" s="33" t="s">
        <v>1408</v>
      </c>
      <c r="C45" s="33" t="s">
        <v>1238</v>
      </c>
      <c r="D45" s="14">
        <v>48840</v>
      </c>
      <c r="E45" s="15">
        <v>246.25</v>
      </c>
      <c r="F45" s="16">
        <v>2.5100000000000001E-3</v>
      </c>
      <c r="G45" s="16"/>
    </row>
    <row r="46" spans="1:7" x14ac:dyDescent="0.25">
      <c r="A46" s="13" t="s">
        <v>1243</v>
      </c>
      <c r="B46" s="33" t="s">
        <v>1244</v>
      </c>
      <c r="C46" s="33" t="s">
        <v>1201</v>
      </c>
      <c r="D46" s="14">
        <v>10150</v>
      </c>
      <c r="E46" s="15">
        <v>240.03</v>
      </c>
      <c r="F46" s="16">
        <v>2.4459999999999998E-3</v>
      </c>
      <c r="G46" s="16"/>
    </row>
    <row r="47" spans="1:7" x14ac:dyDescent="0.25">
      <c r="A47" s="13" t="s">
        <v>1329</v>
      </c>
      <c r="B47" s="33" t="s">
        <v>1330</v>
      </c>
      <c r="C47" s="33" t="s">
        <v>1201</v>
      </c>
      <c r="D47" s="14">
        <v>4200</v>
      </c>
      <c r="E47" s="15">
        <v>234.34</v>
      </c>
      <c r="F47" s="16">
        <v>2.3879999999999999E-3</v>
      </c>
      <c r="G47" s="16"/>
    </row>
    <row r="48" spans="1:7" x14ac:dyDescent="0.25">
      <c r="A48" s="13" t="s">
        <v>1445</v>
      </c>
      <c r="B48" s="33" t="s">
        <v>1446</v>
      </c>
      <c r="C48" s="33" t="s">
        <v>1348</v>
      </c>
      <c r="D48" s="14">
        <v>29000</v>
      </c>
      <c r="E48" s="15">
        <v>200.19</v>
      </c>
      <c r="F48" s="16">
        <v>2.0400000000000001E-3</v>
      </c>
      <c r="G48" s="16"/>
    </row>
    <row r="49" spans="1:7" x14ac:dyDescent="0.25">
      <c r="A49" s="13" t="s">
        <v>1305</v>
      </c>
      <c r="B49" s="33" t="s">
        <v>1306</v>
      </c>
      <c r="C49" s="33" t="s">
        <v>1307</v>
      </c>
      <c r="D49" s="14">
        <v>23100</v>
      </c>
      <c r="E49" s="15">
        <v>190.52</v>
      </c>
      <c r="F49" s="16">
        <v>1.9419999999999999E-3</v>
      </c>
      <c r="G49" s="16"/>
    </row>
    <row r="50" spans="1:7" x14ac:dyDescent="0.25">
      <c r="A50" s="13" t="s">
        <v>1282</v>
      </c>
      <c r="B50" s="33" t="s">
        <v>1283</v>
      </c>
      <c r="C50" s="33" t="s">
        <v>1195</v>
      </c>
      <c r="D50" s="14">
        <v>64350</v>
      </c>
      <c r="E50" s="15">
        <v>177.22</v>
      </c>
      <c r="F50" s="16">
        <v>1.8060000000000001E-3</v>
      </c>
      <c r="G50" s="16"/>
    </row>
    <row r="51" spans="1:7" x14ac:dyDescent="0.25">
      <c r="A51" s="13" t="s">
        <v>1318</v>
      </c>
      <c r="B51" s="33" t="s">
        <v>1319</v>
      </c>
      <c r="C51" s="33" t="s">
        <v>1320</v>
      </c>
      <c r="D51" s="14">
        <v>60000</v>
      </c>
      <c r="E51" s="15">
        <v>112.27</v>
      </c>
      <c r="F51" s="16">
        <v>1.1440000000000001E-3</v>
      </c>
      <c r="G51" s="16"/>
    </row>
    <row r="52" spans="1:7" x14ac:dyDescent="0.25">
      <c r="A52" s="13" t="s">
        <v>1490</v>
      </c>
      <c r="B52" s="33" t="s">
        <v>1491</v>
      </c>
      <c r="C52" s="33" t="s">
        <v>1492</v>
      </c>
      <c r="D52" s="14">
        <v>19500</v>
      </c>
      <c r="E52" s="15">
        <v>111.32</v>
      </c>
      <c r="F52" s="16">
        <v>1.1349999999999999E-3</v>
      </c>
      <c r="G52" s="16"/>
    </row>
    <row r="53" spans="1:7" x14ac:dyDescent="0.25">
      <c r="A53" s="13" t="s">
        <v>1524</v>
      </c>
      <c r="B53" s="33" t="s">
        <v>1525</v>
      </c>
      <c r="C53" s="33" t="s">
        <v>1230</v>
      </c>
      <c r="D53" s="14">
        <v>7500</v>
      </c>
      <c r="E53" s="15">
        <v>103.19</v>
      </c>
      <c r="F53" s="16">
        <v>1.052E-3</v>
      </c>
      <c r="G53" s="16"/>
    </row>
    <row r="54" spans="1:7" x14ac:dyDescent="0.25">
      <c r="A54" s="13" t="s">
        <v>1366</v>
      </c>
      <c r="B54" s="33" t="s">
        <v>1367</v>
      </c>
      <c r="C54" s="33" t="s">
        <v>1292</v>
      </c>
      <c r="D54" s="14">
        <v>5500</v>
      </c>
      <c r="E54" s="15">
        <v>98.77</v>
      </c>
      <c r="F54" s="16">
        <v>1.0070000000000001E-3</v>
      </c>
      <c r="G54" s="16"/>
    </row>
    <row r="55" spans="1:7" x14ac:dyDescent="0.25">
      <c r="A55" s="13" t="s">
        <v>1511</v>
      </c>
      <c r="B55" s="33" t="s">
        <v>1512</v>
      </c>
      <c r="C55" s="33" t="s">
        <v>1440</v>
      </c>
      <c r="D55" s="14">
        <v>2700</v>
      </c>
      <c r="E55" s="15">
        <v>75.08</v>
      </c>
      <c r="F55" s="16">
        <v>7.6499999999999995E-4</v>
      </c>
      <c r="G55" s="16"/>
    </row>
    <row r="56" spans="1:7" x14ac:dyDescent="0.25">
      <c r="A56" s="13" t="s">
        <v>1403</v>
      </c>
      <c r="B56" s="33" t="s">
        <v>1404</v>
      </c>
      <c r="C56" s="33" t="s">
        <v>1295</v>
      </c>
      <c r="D56" s="14">
        <v>27500</v>
      </c>
      <c r="E56" s="15">
        <v>47.85</v>
      </c>
      <c r="F56" s="16">
        <v>4.8799999999999999E-4</v>
      </c>
      <c r="G56" s="16"/>
    </row>
    <row r="57" spans="1:7" x14ac:dyDescent="0.25">
      <c r="A57" s="13" t="s">
        <v>1474</v>
      </c>
      <c r="B57" s="33" t="s">
        <v>1475</v>
      </c>
      <c r="C57" s="33" t="s">
        <v>1207</v>
      </c>
      <c r="D57" s="14">
        <v>5400</v>
      </c>
      <c r="E57" s="15">
        <v>36.19</v>
      </c>
      <c r="F57" s="16">
        <v>3.6900000000000002E-4</v>
      </c>
      <c r="G57" s="16"/>
    </row>
    <row r="58" spans="1:7" x14ac:dyDescent="0.25">
      <c r="A58" s="13" t="s">
        <v>1452</v>
      </c>
      <c r="B58" s="33" t="s">
        <v>1453</v>
      </c>
      <c r="C58" s="33" t="s">
        <v>1292</v>
      </c>
      <c r="D58" s="14">
        <v>3750</v>
      </c>
      <c r="E58" s="15">
        <v>34.76</v>
      </c>
      <c r="F58" s="16">
        <v>3.5399999999999999E-4</v>
      </c>
      <c r="G58" s="16"/>
    </row>
    <row r="59" spans="1:7" x14ac:dyDescent="0.25">
      <c r="A59" s="13" t="s">
        <v>1441</v>
      </c>
      <c r="B59" s="33" t="s">
        <v>1442</v>
      </c>
      <c r="C59" s="33" t="s">
        <v>1348</v>
      </c>
      <c r="D59" s="14">
        <v>800</v>
      </c>
      <c r="E59" s="15">
        <v>33.93</v>
      </c>
      <c r="F59" s="16">
        <v>3.4600000000000001E-4</v>
      </c>
      <c r="G59" s="16"/>
    </row>
    <row r="60" spans="1:7" x14ac:dyDescent="0.25">
      <c r="A60" s="13" t="s">
        <v>1417</v>
      </c>
      <c r="B60" s="33" t="s">
        <v>1418</v>
      </c>
      <c r="C60" s="33" t="s">
        <v>1255</v>
      </c>
      <c r="D60" s="14">
        <v>1500</v>
      </c>
      <c r="E60" s="15">
        <v>25.06</v>
      </c>
      <c r="F60" s="16">
        <v>2.5500000000000002E-4</v>
      </c>
      <c r="G60" s="16"/>
    </row>
    <row r="61" spans="1:7" x14ac:dyDescent="0.25">
      <c r="A61" s="13" t="s">
        <v>1371</v>
      </c>
      <c r="B61" s="33" t="s">
        <v>1372</v>
      </c>
      <c r="C61" s="33" t="s">
        <v>1210</v>
      </c>
      <c r="D61" s="14">
        <v>900</v>
      </c>
      <c r="E61" s="15">
        <v>22.26</v>
      </c>
      <c r="F61" s="16">
        <v>2.2699999999999999E-4</v>
      </c>
      <c r="G61" s="16"/>
    </row>
    <row r="62" spans="1:7" x14ac:dyDescent="0.25">
      <c r="A62" s="13" t="s">
        <v>1409</v>
      </c>
      <c r="B62" s="33" t="s">
        <v>1410</v>
      </c>
      <c r="C62" s="33" t="s">
        <v>1192</v>
      </c>
      <c r="D62" s="14">
        <v>400</v>
      </c>
      <c r="E62" s="15">
        <v>19.97</v>
      </c>
      <c r="F62" s="16">
        <v>2.03E-4</v>
      </c>
      <c r="G62" s="16"/>
    </row>
    <row r="63" spans="1:7" x14ac:dyDescent="0.25">
      <c r="A63" s="13" t="s">
        <v>2207</v>
      </c>
      <c r="B63" s="33" t="s">
        <v>2208</v>
      </c>
      <c r="C63" s="33" t="s">
        <v>1392</v>
      </c>
      <c r="D63" s="14">
        <v>600</v>
      </c>
      <c r="E63" s="15">
        <v>16.09</v>
      </c>
      <c r="F63" s="16">
        <v>1.64E-4</v>
      </c>
      <c r="G63" s="16"/>
    </row>
    <row r="64" spans="1:7" x14ac:dyDescent="0.25">
      <c r="A64" s="13" t="s">
        <v>1364</v>
      </c>
      <c r="B64" s="33" t="s">
        <v>1365</v>
      </c>
      <c r="C64" s="33" t="s">
        <v>1198</v>
      </c>
      <c r="D64" s="14">
        <v>3600</v>
      </c>
      <c r="E64" s="15">
        <v>10.94</v>
      </c>
      <c r="F64" s="16">
        <v>1.12E-4</v>
      </c>
      <c r="G64" s="16"/>
    </row>
    <row r="65" spans="1:7" x14ac:dyDescent="0.25">
      <c r="A65" s="13" t="s">
        <v>1382</v>
      </c>
      <c r="B65" s="33" t="s">
        <v>1383</v>
      </c>
      <c r="C65" s="33" t="s">
        <v>1348</v>
      </c>
      <c r="D65" s="14">
        <v>175</v>
      </c>
      <c r="E65" s="15">
        <v>6.83</v>
      </c>
      <c r="F65" s="16">
        <v>6.9999999999999994E-5</v>
      </c>
      <c r="G65" s="16"/>
    </row>
    <row r="66" spans="1:7" x14ac:dyDescent="0.25">
      <c r="A66" s="17" t="s">
        <v>124</v>
      </c>
      <c r="B66" s="34"/>
      <c r="C66" s="34"/>
      <c r="D66" s="20"/>
      <c r="E66" s="47">
        <f>SUM(E8:E65)</f>
        <v>36701.190000000017</v>
      </c>
      <c r="F66" s="48">
        <f>SUM(F8:F65)</f>
        <v>0.37405899999999997</v>
      </c>
      <c r="G66" s="23"/>
    </row>
    <row r="67" spans="1:7" x14ac:dyDescent="0.25">
      <c r="A67" s="17" t="s">
        <v>1265</v>
      </c>
      <c r="B67" s="33"/>
      <c r="C67" s="33"/>
      <c r="D67" s="14"/>
      <c r="E67" s="15"/>
      <c r="F67" s="16"/>
      <c r="G67" s="16"/>
    </row>
    <row r="68" spans="1:7" x14ac:dyDescent="0.25">
      <c r="A68" s="17" t="s">
        <v>124</v>
      </c>
      <c r="B68" s="33"/>
      <c r="C68" s="33"/>
      <c r="D68" s="14"/>
      <c r="E68" s="49" t="s">
        <v>121</v>
      </c>
      <c r="F68" s="50" t="s">
        <v>121</v>
      </c>
      <c r="G68" s="16"/>
    </row>
    <row r="69" spans="1:7" x14ac:dyDescent="0.25">
      <c r="A69" s="24" t="s">
        <v>131</v>
      </c>
      <c r="B69" s="35"/>
      <c r="C69" s="35"/>
      <c r="D69" s="25"/>
      <c r="E69" s="30">
        <v>36701.19</v>
      </c>
      <c r="F69" s="31">
        <v>0.37405899999999997</v>
      </c>
      <c r="G69" s="23"/>
    </row>
    <row r="70" spans="1:7" x14ac:dyDescent="0.25">
      <c r="A70" s="13"/>
      <c r="B70" s="33"/>
      <c r="C70" s="33"/>
      <c r="D70" s="14"/>
      <c r="E70" s="15"/>
      <c r="F70" s="16"/>
      <c r="G70" s="16"/>
    </row>
    <row r="71" spans="1:7" x14ac:dyDescent="0.25">
      <c r="A71" s="17" t="s">
        <v>1566</v>
      </c>
      <c r="B71" s="33"/>
      <c r="C71" s="33"/>
      <c r="D71" s="14"/>
      <c r="E71" s="15"/>
      <c r="F71" s="16"/>
      <c r="G71" s="16"/>
    </row>
    <row r="72" spans="1:7" x14ac:dyDescent="0.25">
      <c r="A72" s="17" t="s">
        <v>1567</v>
      </c>
      <c r="B72" s="33"/>
      <c r="C72" s="33"/>
      <c r="D72" s="14"/>
      <c r="E72" s="15"/>
      <c r="F72" s="16"/>
      <c r="G72" s="16"/>
    </row>
    <row r="73" spans="1:7" x14ac:dyDescent="0.25">
      <c r="A73" s="13" t="s">
        <v>1674</v>
      </c>
      <c r="B73" s="33"/>
      <c r="C73" s="33" t="s">
        <v>1348</v>
      </c>
      <c r="D73" s="41">
        <v>-175</v>
      </c>
      <c r="E73" s="26">
        <v>-6.86</v>
      </c>
      <c r="F73" s="27">
        <v>-6.8999999999999997E-5</v>
      </c>
      <c r="G73" s="16"/>
    </row>
    <row r="74" spans="1:7" x14ac:dyDescent="0.25">
      <c r="A74" s="13" t="s">
        <v>1682</v>
      </c>
      <c r="B74" s="33"/>
      <c r="C74" s="33" t="s">
        <v>1198</v>
      </c>
      <c r="D74" s="41">
        <v>-3600</v>
      </c>
      <c r="E74" s="26">
        <v>-10.98</v>
      </c>
      <c r="F74" s="27">
        <v>-1.11E-4</v>
      </c>
      <c r="G74" s="16"/>
    </row>
    <row r="75" spans="1:7" x14ac:dyDescent="0.25">
      <c r="A75" s="13" t="s">
        <v>2209</v>
      </c>
      <c r="B75" s="33"/>
      <c r="C75" s="33" t="s">
        <v>1392</v>
      </c>
      <c r="D75" s="41">
        <v>-600</v>
      </c>
      <c r="E75" s="26">
        <v>-16.03</v>
      </c>
      <c r="F75" s="27">
        <v>-1.63E-4</v>
      </c>
      <c r="G75" s="16"/>
    </row>
    <row r="76" spans="1:7" x14ac:dyDescent="0.25">
      <c r="A76" s="13" t="s">
        <v>1658</v>
      </c>
      <c r="B76" s="33"/>
      <c r="C76" s="33" t="s">
        <v>1192</v>
      </c>
      <c r="D76" s="41">
        <v>-400</v>
      </c>
      <c r="E76" s="26">
        <v>-20.100000000000001</v>
      </c>
      <c r="F76" s="27">
        <v>-2.04E-4</v>
      </c>
      <c r="G76" s="16"/>
    </row>
    <row r="77" spans="1:7" x14ac:dyDescent="0.25">
      <c r="A77" s="13" t="s">
        <v>1679</v>
      </c>
      <c r="B77" s="33"/>
      <c r="C77" s="33" t="s">
        <v>1210</v>
      </c>
      <c r="D77" s="41">
        <v>-900</v>
      </c>
      <c r="E77" s="26">
        <v>-22.38</v>
      </c>
      <c r="F77" s="27">
        <v>-2.2800000000000001E-4</v>
      </c>
      <c r="G77" s="16"/>
    </row>
    <row r="78" spans="1:7" x14ac:dyDescent="0.25">
      <c r="A78" s="13" t="s">
        <v>1650</v>
      </c>
      <c r="B78" s="33"/>
      <c r="C78" s="33" t="s">
        <v>1255</v>
      </c>
      <c r="D78" s="41">
        <v>-1500</v>
      </c>
      <c r="E78" s="26">
        <v>-25.08</v>
      </c>
      <c r="F78" s="27">
        <v>-2.5500000000000002E-4</v>
      </c>
      <c r="G78" s="16"/>
    </row>
    <row r="79" spans="1:7" x14ac:dyDescent="0.25">
      <c r="A79" s="13" t="s">
        <v>1640</v>
      </c>
      <c r="B79" s="33"/>
      <c r="C79" s="33" t="s">
        <v>1348</v>
      </c>
      <c r="D79" s="41">
        <v>-800</v>
      </c>
      <c r="E79" s="26">
        <v>-33.97</v>
      </c>
      <c r="F79" s="27">
        <v>-3.4600000000000001E-4</v>
      </c>
      <c r="G79" s="16"/>
    </row>
    <row r="80" spans="1:7" x14ac:dyDescent="0.25">
      <c r="A80" s="13" t="s">
        <v>1633</v>
      </c>
      <c r="B80" s="33"/>
      <c r="C80" s="33" t="s">
        <v>1292</v>
      </c>
      <c r="D80" s="41">
        <v>-3750</v>
      </c>
      <c r="E80" s="26">
        <v>-34.630000000000003</v>
      </c>
      <c r="F80" s="27">
        <v>-3.5199999999999999E-4</v>
      </c>
      <c r="G80" s="16"/>
    </row>
    <row r="81" spans="1:7" x14ac:dyDescent="0.25">
      <c r="A81" s="13" t="s">
        <v>1623</v>
      </c>
      <c r="B81" s="33"/>
      <c r="C81" s="33" t="s">
        <v>1207</v>
      </c>
      <c r="D81" s="41">
        <v>-5400</v>
      </c>
      <c r="E81" s="26">
        <v>-36.340000000000003</v>
      </c>
      <c r="F81" s="27">
        <v>-3.6999999999999999E-4</v>
      </c>
      <c r="G81" s="16"/>
    </row>
    <row r="82" spans="1:7" x14ac:dyDescent="0.25">
      <c r="A82" s="13" t="s">
        <v>1662</v>
      </c>
      <c r="B82" s="33"/>
      <c r="C82" s="33" t="s">
        <v>1295</v>
      </c>
      <c r="D82" s="41">
        <v>-27500</v>
      </c>
      <c r="E82" s="26">
        <v>-48.21</v>
      </c>
      <c r="F82" s="27">
        <v>-4.9100000000000001E-4</v>
      </c>
      <c r="G82" s="16"/>
    </row>
    <row r="83" spans="1:7" x14ac:dyDescent="0.25">
      <c r="A83" s="13" t="s">
        <v>1604</v>
      </c>
      <c r="B83" s="33"/>
      <c r="C83" s="33" t="s">
        <v>1440</v>
      </c>
      <c r="D83" s="41">
        <v>-2700</v>
      </c>
      <c r="E83" s="26">
        <v>-75.53</v>
      </c>
      <c r="F83" s="27">
        <v>-7.6900000000000004E-4</v>
      </c>
      <c r="G83" s="16"/>
    </row>
    <row r="84" spans="1:7" x14ac:dyDescent="0.25">
      <c r="A84" s="13" t="s">
        <v>1681</v>
      </c>
      <c r="B84" s="33"/>
      <c r="C84" s="33" t="s">
        <v>1292</v>
      </c>
      <c r="D84" s="41">
        <v>-5500</v>
      </c>
      <c r="E84" s="26">
        <v>-99.34</v>
      </c>
      <c r="F84" s="27">
        <v>-1.0120000000000001E-3</v>
      </c>
      <c r="G84" s="16"/>
    </row>
    <row r="85" spans="1:7" x14ac:dyDescent="0.25">
      <c r="A85" s="13" t="s">
        <v>1598</v>
      </c>
      <c r="B85" s="33"/>
      <c r="C85" s="33" t="s">
        <v>1230</v>
      </c>
      <c r="D85" s="41">
        <v>-7500</v>
      </c>
      <c r="E85" s="26">
        <v>-103.78</v>
      </c>
      <c r="F85" s="27">
        <v>-1.057E-3</v>
      </c>
      <c r="G85" s="16"/>
    </row>
    <row r="86" spans="1:7" x14ac:dyDescent="0.25">
      <c r="A86" s="13" t="s">
        <v>1615</v>
      </c>
      <c r="B86" s="33"/>
      <c r="C86" s="33" t="s">
        <v>1492</v>
      </c>
      <c r="D86" s="41">
        <v>-19500</v>
      </c>
      <c r="E86" s="26">
        <v>-111.72</v>
      </c>
      <c r="F86" s="27">
        <v>-1.1379999999999999E-3</v>
      </c>
      <c r="G86" s="16"/>
    </row>
    <row r="87" spans="1:7" x14ac:dyDescent="0.25">
      <c r="A87" s="13" t="s">
        <v>1707</v>
      </c>
      <c r="B87" s="33"/>
      <c r="C87" s="33" t="s">
        <v>1320</v>
      </c>
      <c r="D87" s="41">
        <v>-60000</v>
      </c>
      <c r="E87" s="26">
        <v>-112.77</v>
      </c>
      <c r="F87" s="27">
        <v>-1.1490000000000001E-3</v>
      </c>
      <c r="G87" s="16"/>
    </row>
    <row r="88" spans="1:7" x14ac:dyDescent="0.25">
      <c r="A88" s="13" t="s">
        <v>1731</v>
      </c>
      <c r="B88" s="33"/>
      <c r="C88" s="33" t="s">
        <v>1195</v>
      </c>
      <c r="D88" s="41">
        <v>-64350</v>
      </c>
      <c r="E88" s="26">
        <v>-178.38</v>
      </c>
      <c r="F88" s="27">
        <v>-1.818E-3</v>
      </c>
      <c r="G88" s="16"/>
    </row>
    <row r="89" spans="1:7" x14ac:dyDescent="0.25">
      <c r="A89" s="13" t="s">
        <v>1709</v>
      </c>
      <c r="B89" s="33"/>
      <c r="C89" s="33" t="s">
        <v>1307</v>
      </c>
      <c r="D89" s="41">
        <v>-23100</v>
      </c>
      <c r="E89" s="26">
        <v>-191.28</v>
      </c>
      <c r="F89" s="27">
        <v>-1.949E-3</v>
      </c>
      <c r="G89" s="16"/>
    </row>
    <row r="90" spans="1:7" x14ac:dyDescent="0.25">
      <c r="A90" s="13" t="s">
        <v>1638</v>
      </c>
      <c r="B90" s="33"/>
      <c r="C90" s="33" t="s">
        <v>1348</v>
      </c>
      <c r="D90" s="41">
        <v>-29000</v>
      </c>
      <c r="E90" s="26">
        <v>-200.54</v>
      </c>
      <c r="F90" s="27">
        <v>-2.0430000000000001E-3</v>
      </c>
      <c r="G90" s="16"/>
    </row>
    <row r="91" spans="1:7" x14ac:dyDescent="0.25">
      <c r="A91" s="13" t="s">
        <v>1700</v>
      </c>
      <c r="B91" s="33"/>
      <c r="C91" s="33" t="s">
        <v>1201</v>
      </c>
      <c r="D91" s="41">
        <v>-4200</v>
      </c>
      <c r="E91" s="26">
        <v>-236.07</v>
      </c>
      <c r="F91" s="27">
        <v>-2.405E-3</v>
      </c>
      <c r="G91" s="16"/>
    </row>
    <row r="92" spans="1:7" x14ac:dyDescent="0.25">
      <c r="A92" s="13" t="s">
        <v>1704</v>
      </c>
      <c r="B92" s="33"/>
      <c r="C92" s="33" t="s">
        <v>1201</v>
      </c>
      <c r="D92" s="41">
        <v>-10150</v>
      </c>
      <c r="E92" s="26">
        <v>-241.01</v>
      </c>
      <c r="F92" s="27">
        <v>-2.4559999999999998E-3</v>
      </c>
      <c r="G92" s="16"/>
    </row>
    <row r="93" spans="1:7" x14ac:dyDescent="0.25">
      <c r="A93" s="13" t="s">
        <v>1659</v>
      </c>
      <c r="B93" s="33"/>
      <c r="C93" s="33" t="s">
        <v>1238</v>
      </c>
      <c r="D93" s="41">
        <v>-48840</v>
      </c>
      <c r="E93" s="26">
        <v>-247.94</v>
      </c>
      <c r="F93" s="27">
        <v>-2.526E-3</v>
      </c>
      <c r="G93" s="16"/>
    </row>
    <row r="94" spans="1:7" x14ac:dyDescent="0.25">
      <c r="A94" s="13" t="s">
        <v>1578</v>
      </c>
      <c r="B94" s="33"/>
      <c r="C94" s="33" t="s">
        <v>1348</v>
      </c>
      <c r="D94" s="41">
        <v>-18900</v>
      </c>
      <c r="E94" s="26">
        <v>-274.43</v>
      </c>
      <c r="F94" s="27">
        <v>-2.7959999999999999E-3</v>
      </c>
      <c r="G94" s="16"/>
    </row>
    <row r="95" spans="1:7" x14ac:dyDescent="0.25">
      <c r="A95" s="13" t="s">
        <v>1706</v>
      </c>
      <c r="B95" s="33"/>
      <c r="C95" s="33" t="s">
        <v>1219</v>
      </c>
      <c r="D95" s="41">
        <v>-75000</v>
      </c>
      <c r="E95" s="26">
        <v>-285.75</v>
      </c>
      <c r="F95" s="27">
        <v>-2.9120000000000001E-3</v>
      </c>
      <c r="G95" s="16"/>
    </row>
    <row r="96" spans="1:7" x14ac:dyDescent="0.25">
      <c r="A96" s="13" t="s">
        <v>1693</v>
      </c>
      <c r="B96" s="33"/>
      <c r="C96" s="33" t="s">
        <v>1195</v>
      </c>
      <c r="D96" s="41">
        <v>-170000</v>
      </c>
      <c r="E96" s="26">
        <v>-303.27999999999997</v>
      </c>
      <c r="F96" s="27">
        <v>-3.091E-3</v>
      </c>
      <c r="G96" s="16"/>
    </row>
    <row r="97" spans="1:7" x14ac:dyDescent="0.25">
      <c r="A97" s="13" t="s">
        <v>1718</v>
      </c>
      <c r="B97" s="33"/>
      <c r="C97" s="33" t="s">
        <v>1292</v>
      </c>
      <c r="D97" s="41">
        <v>-66300</v>
      </c>
      <c r="E97" s="26">
        <v>-323.38</v>
      </c>
      <c r="F97" s="27">
        <v>-3.2950000000000002E-3</v>
      </c>
      <c r="G97" s="16"/>
    </row>
    <row r="98" spans="1:7" x14ac:dyDescent="0.25">
      <c r="A98" s="13" t="s">
        <v>1637</v>
      </c>
      <c r="B98" s="33"/>
      <c r="C98" s="33" t="s">
        <v>1449</v>
      </c>
      <c r="D98" s="41">
        <v>-155550</v>
      </c>
      <c r="E98" s="26">
        <v>-343.92</v>
      </c>
      <c r="F98" s="27">
        <v>-3.5049999999999999E-3</v>
      </c>
      <c r="G98" s="16"/>
    </row>
    <row r="99" spans="1:7" x14ac:dyDescent="0.25">
      <c r="A99" s="13" t="s">
        <v>1689</v>
      </c>
      <c r="B99" s="33"/>
      <c r="C99" s="33" t="s">
        <v>1192</v>
      </c>
      <c r="D99" s="41">
        <v>-110000</v>
      </c>
      <c r="E99" s="26">
        <v>-388.25</v>
      </c>
      <c r="F99" s="27">
        <v>-3.9560000000000003E-3</v>
      </c>
      <c r="G99" s="16"/>
    </row>
    <row r="100" spans="1:7" x14ac:dyDescent="0.25">
      <c r="A100" s="13" t="s">
        <v>1710</v>
      </c>
      <c r="B100" s="33"/>
      <c r="C100" s="33" t="s">
        <v>1292</v>
      </c>
      <c r="D100" s="41">
        <v>-5625</v>
      </c>
      <c r="E100" s="26">
        <v>-402.96</v>
      </c>
      <c r="F100" s="27">
        <v>-4.1070000000000004E-3</v>
      </c>
      <c r="G100" s="16"/>
    </row>
    <row r="101" spans="1:7" x14ac:dyDescent="0.25">
      <c r="A101" s="13" t="s">
        <v>1703</v>
      </c>
      <c r="B101" s="33"/>
      <c r="C101" s="33" t="s">
        <v>1195</v>
      </c>
      <c r="D101" s="41">
        <v>-22800</v>
      </c>
      <c r="E101" s="26">
        <v>-413.8</v>
      </c>
      <c r="F101" s="27">
        <v>-4.2170000000000003E-3</v>
      </c>
      <c r="G101" s="16"/>
    </row>
    <row r="102" spans="1:7" x14ac:dyDescent="0.25">
      <c r="A102" s="13" t="s">
        <v>1665</v>
      </c>
      <c r="B102" s="33"/>
      <c r="C102" s="33" t="s">
        <v>1198</v>
      </c>
      <c r="D102" s="41">
        <v>-129600</v>
      </c>
      <c r="E102" s="26">
        <v>-432.8</v>
      </c>
      <c r="F102" s="27">
        <v>-4.411E-3</v>
      </c>
      <c r="G102" s="16"/>
    </row>
    <row r="103" spans="1:7" x14ac:dyDescent="0.25">
      <c r="A103" s="13" t="s">
        <v>1588</v>
      </c>
      <c r="B103" s="33"/>
      <c r="C103" s="33" t="s">
        <v>1233</v>
      </c>
      <c r="D103" s="41">
        <v>-11400</v>
      </c>
      <c r="E103" s="26">
        <v>-451.45</v>
      </c>
      <c r="F103" s="27">
        <v>-4.6010000000000001E-3</v>
      </c>
      <c r="G103" s="16"/>
    </row>
    <row r="104" spans="1:7" x14ac:dyDescent="0.25">
      <c r="A104" s="13" t="s">
        <v>1686</v>
      </c>
      <c r="B104" s="33"/>
      <c r="C104" s="33" t="s">
        <v>1195</v>
      </c>
      <c r="D104" s="41">
        <v>-175000</v>
      </c>
      <c r="E104" s="26">
        <v>-461.13</v>
      </c>
      <c r="F104" s="27">
        <v>-4.6990000000000001E-3</v>
      </c>
      <c r="G104" s="16"/>
    </row>
    <row r="105" spans="1:7" x14ac:dyDescent="0.25">
      <c r="A105" s="13" t="s">
        <v>1697</v>
      </c>
      <c r="B105" s="33"/>
      <c r="C105" s="33" t="s">
        <v>1338</v>
      </c>
      <c r="D105" s="41">
        <v>-48125</v>
      </c>
      <c r="E105" s="26">
        <v>-479.35</v>
      </c>
      <c r="F105" s="27">
        <v>-4.8849999999999996E-3</v>
      </c>
      <c r="G105" s="16"/>
    </row>
    <row r="106" spans="1:7" x14ac:dyDescent="0.25">
      <c r="A106" s="13" t="s">
        <v>1624</v>
      </c>
      <c r="B106" s="33"/>
      <c r="C106" s="33" t="s">
        <v>1201</v>
      </c>
      <c r="D106" s="41">
        <v>-17150</v>
      </c>
      <c r="E106" s="26">
        <v>-491.42</v>
      </c>
      <c r="F106" s="27">
        <v>-5.0080000000000003E-3</v>
      </c>
      <c r="G106" s="16"/>
    </row>
    <row r="107" spans="1:7" x14ac:dyDescent="0.25">
      <c r="A107" s="13" t="s">
        <v>1660</v>
      </c>
      <c r="B107" s="33"/>
      <c r="C107" s="33" t="s">
        <v>1292</v>
      </c>
      <c r="D107" s="41">
        <v>-18000</v>
      </c>
      <c r="E107" s="26">
        <v>-525.20000000000005</v>
      </c>
      <c r="F107" s="27">
        <v>-5.352E-3</v>
      </c>
      <c r="G107" s="16"/>
    </row>
    <row r="108" spans="1:7" x14ac:dyDescent="0.25">
      <c r="A108" s="13" t="s">
        <v>1574</v>
      </c>
      <c r="B108" s="33"/>
      <c r="C108" s="33" t="s">
        <v>1238</v>
      </c>
      <c r="D108" s="41">
        <v>-19200</v>
      </c>
      <c r="E108" s="26">
        <v>-561.74</v>
      </c>
      <c r="F108" s="27">
        <v>-5.7250000000000001E-3</v>
      </c>
      <c r="G108" s="16"/>
    </row>
    <row r="109" spans="1:7" x14ac:dyDescent="0.25">
      <c r="A109" s="13" t="s">
        <v>1683</v>
      </c>
      <c r="B109" s="33"/>
      <c r="C109" s="33" t="s">
        <v>1192</v>
      </c>
      <c r="D109" s="41">
        <v>-48400</v>
      </c>
      <c r="E109" s="26">
        <v>-588.41999999999996</v>
      </c>
      <c r="F109" s="27">
        <v>-5.9969999999999997E-3</v>
      </c>
      <c r="G109" s="16"/>
    </row>
    <row r="110" spans="1:7" x14ac:dyDescent="0.25">
      <c r="A110" s="13" t="s">
        <v>1698</v>
      </c>
      <c r="B110" s="33"/>
      <c r="C110" s="33" t="s">
        <v>1201</v>
      </c>
      <c r="D110" s="41">
        <v>-4900</v>
      </c>
      <c r="E110" s="26">
        <v>-593.69000000000005</v>
      </c>
      <c r="F110" s="27">
        <v>-6.0499999999999998E-3</v>
      </c>
      <c r="G110" s="16"/>
    </row>
    <row r="111" spans="1:7" x14ac:dyDescent="0.25">
      <c r="A111" s="13" t="s">
        <v>1678</v>
      </c>
      <c r="B111" s="33"/>
      <c r="C111" s="33" t="s">
        <v>1195</v>
      </c>
      <c r="D111" s="41">
        <v>-40500</v>
      </c>
      <c r="E111" s="26">
        <v>-595.88</v>
      </c>
      <c r="F111" s="27">
        <v>-6.0730000000000003E-3</v>
      </c>
      <c r="G111" s="16"/>
    </row>
    <row r="112" spans="1:7" x14ac:dyDescent="0.25">
      <c r="A112" s="13" t="s">
        <v>1695</v>
      </c>
      <c r="B112" s="33"/>
      <c r="C112" s="33" t="s">
        <v>1307</v>
      </c>
      <c r="D112" s="41">
        <v>-34300</v>
      </c>
      <c r="E112" s="26">
        <v>-608.28</v>
      </c>
      <c r="F112" s="27">
        <v>-6.1989999999999996E-3</v>
      </c>
      <c r="G112" s="16"/>
    </row>
    <row r="113" spans="1:7" x14ac:dyDescent="0.25">
      <c r="A113" s="13" t="s">
        <v>1668</v>
      </c>
      <c r="B113" s="33"/>
      <c r="C113" s="33" t="s">
        <v>1392</v>
      </c>
      <c r="D113" s="41">
        <v>-11600</v>
      </c>
      <c r="E113" s="26">
        <v>-638.42999999999995</v>
      </c>
      <c r="F113" s="27">
        <v>-6.5059999999999996E-3</v>
      </c>
      <c r="G113" s="16"/>
    </row>
    <row r="114" spans="1:7" x14ac:dyDescent="0.25">
      <c r="A114" s="13" t="s">
        <v>1719</v>
      </c>
      <c r="B114" s="33"/>
      <c r="C114" s="33" t="s">
        <v>1210</v>
      </c>
      <c r="D114" s="41">
        <v>-153600</v>
      </c>
      <c r="E114" s="26">
        <v>-657.18</v>
      </c>
      <c r="F114" s="27">
        <v>-6.6969999999999998E-3</v>
      </c>
      <c r="G114" s="16"/>
    </row>
    <row r="115" spans="1:7" x14ac:dyDescent="0.25">
      <c r="A115" s="13" t="s">
        <v>1722</v>
      </c>
      <c r="B115" s="33"/>
      <c r="C115" s="33" t="s">
        <v>1192</v>
      </c>
      <c r="D115" s="41">
        <v>-43750</v>
      </c>
      <c r="E115" s="26">
        <v>-667.78</v>
      </c>
      <c r="F115" s="27">
        <v>-6.8050000000000003E-3</v>
      </c>
      <c r="G115" s="16"/>
    </row>
    <row r="116" spans="1:7" x14ac:dyDescent="0.25">
      <c r="A116" s="13" t="s">
        <v>1696</v>
      </c>
      <c r="B116" s="33"/>
      <c r="C116" s="33" t="s">
        <v>1224</v>
      </c>
      <c r="D116" s="41">
        <v>-223125</v>
      </c>
      <c r="E116" s="26">
        <v>-675.18</v>
      </c>
      <c r="F116" s="27">
        <v>-6.881E-3</v>
      </c>
      <c r="G116" s="16"/>
    </row>
    <row r="117" spans="1:7" x14ac:dyDescent="0.25">
      <c r="A117" s="13" t="s">
        <v>1666</v>
      </c>
      <c r="B117" s="33"/>
      <c r="C117" s="33" t="s">
        <v>1238</v>
      </c>
      <c r="D117" s="41">
        <v>-46125</v>
      </c>
      <c r="E117" s="26">
        <v>-702.9</v>
      </c>
      <c r="F117" s="27">
        <v>-7.1630000000000001E-3</v>
      </c>
      <c r="G117" s="16"/>
    </row>
    <row r="118" spans="1:7" x14ac:dyDescent="0.25">
      <c r="A118" s="13" t="s">
        <v>1712</v>
      </c>
      <c r="B118" s="33"/>
      <c r="C118" s="33" t="s">
        <v>1189</v>
      </c>
      <c r="D118" s="41">
        <v>-53200</v>
      </c>
      <c r="E118" s="26">
        <v>-772.65</v>
      </c>
      <c r="F118" s="27">
        <v>-7.8740000000000008E-3</v>
      </c>
      <c r="G118" s="16"/>
    </row>
    <row r="119" spans="1:7" x14ac:dyDescent="0.25">
      <c r="A119" s="13" t="s">
        <v>1724</v>
      </c>
      <c r="B119" s="33"/>
      <c r="C119" s="33" t="s">
        <v>1292</v>
      </c>
      <c r="D119" s="41">
        <v>-152000</v>
      </c>
      <c r="E119" s="26">
        <v>-802.1</v>
      </c>
      <c r="F119" s="27">
        <v>-8.175E-3</v>
      </c>
      <c r="G119" s="16"/>
    </row>
    <row r="120" spans="1:7" x14ac:dyDescent="0.25">
      <c r="A120" s="13" t="s">
        <v>1714</v>
      </c>
      <c r="B120" s="33"/>
      <c r="C120" s="33" t="s">
        <v>1255</v>
      </c>
      <c r="D120" s="41">
        <v>-164900</v>
      </c>
      <c r="E120" s="26">
        <v>-890.05</v>
      </c>
      <c r="F120" s="27">
        <v>-9.0709999999999992E-3</v>
      </c>
      <c r="G120" s="16"/>
    </row>
    <row r="121" spans="1:7" x14ac:dyDescent="0.25">
      <c r="A121" s="13" t="s">
        <v>1721</v>
      </c>
      <c r="B121" s="33"/>
      <c r="C121" s="33" t="s">
        <v>1258</v>
      </c>
      <c r="D121" s="41">
        <v>-329175</v>
      </c>
      <c r="E121" s="26">
        <v>-909.35</v>
      </c>
      <c r="F121" s="27">
        <v>-9.2680000000000002E-3</v>
      </c>
      <c r="G121" s="16"/>
    </row>
    <row r="122" spans="1:7" x14ac:dyDescent="0.25">
      <c r="A122" s="13" t="s">
        <v>1726</v>
      </c>
      <c r="B122" s="33"/>
      <c r="C122" s="33" t="s">
        <v>1238</v>
      </c>
      <c r="D122" s="41">
        <v>-73800</v>
      </c>
      <c r="E122" s="26">
        <v>-1094.23</v>
      </c>
      <c r="F122" s="27">
        <v>-1.1152E-2</v>
      </c>
      <c r="G122" s="16"/>
    </row>
    <row r="123" spans="1:7" x14ac:dyDescent="0.25">
      <c r="A123" s="13" t="s">
        <v>1734</v>
      </c>
      <c r="B123" s="33"/>
      <c r="C123" s="33" t="s">
        <v>1189</v>
      </c>
      <c r="D123" s="41">
        <v>-299200</v>
      </c>
      <c r="E123" s="26">
        <v>-1130.53</v>
      </c>
      <c r="F123" s="27">
        <v>-1.1521999999999999E-2</v>
      </c>
      <c r="G123" s="16"/>
    </row>
    <row r="124" spans="1:7" x14ac:dyDescent="0.25">
      <c r="A124" s="13" t="s">
        <v>1717</v>
      </c>
      <c r="B124" s="33"/>
      <c r="C124" s="33" t="s">
        <v>1195</v>
      </c>
      <c r="D124" s="41">
        <v>-202500</v>
      </c>
      <c r="E124" s="26">
        <v>-1731.07</v>
      </c>
      <c r="F124" s="27">
        <v>-1.7642999999999999E-2</v>
      </c>
      <c r="G124" s="16"/>
    </row>
    <row r="125" spans="1:7" x14ac:dyDescent="0.25">
      <c r="A125" s="13" t="s">
        <v>1729</v>
      </c>
      <c r="B125" s="33"/>
      <c r="C125" s="33" t="s">
        <v>1286</v>
      </c>
      <c r="D125" s="41">
        <v>-373800</v>
      </c>
      <c r="E125" s="26">
        <v>-1780.04</v>
      </c>
      <c r="F125" s="27">
        <v>-1.8141999999999998E-2</v>
      </c>
      <c r="G125" s="16"/>
    </row>
    <row r="126" spans="1:7" x14ac:dyDescent="0.25">
      <c r="A126" s="13" t="s">
        <v>1735</v>
      </c>
      <c r="B126" s="33"/>
      <c r="C126" s="33" t="s">
        <v>1189</v>
      </c>
      <c r="D126" s="41">
        <v>-10240000</v>
      </c>
      <c r="E126" s="26">
        <v>-1843.2</v>
      </c>
      <c r="F126" s="27">
        <v>-1.8785E-2</v>
      </c>
      <c r="G126" s="16"/>
    </row>
    <row r="127" spans="1:7" x14ac:dyDescent="0.25">
      <c r="A127" s="13" t="s">
        <v>1733</v>
      </c>
      <c r="B127" s="33"/>
      <c r="C127" s="33" t="s">
        <v>1278</v>
      </c>
      <c r="D127" s="41">
        <v>-73500</v>
      </c>
      <c r="E127" s="26">
        <v>-2350.9299999999998</v>
      </c>
      <c r="F127" s="27">
        <v>-2.3959999999999999E-2</v>
      </c>
      <c r="G127" s="16"/>
    </row>
    <row r="128" spans="1:7" x14ac:dyDescent="0.25">
      <c r="A128" s="13" t="s">
        <v>1730</v>
      </c>
      <c r="B128" s="33"/>
      <c r="C128" s="33" t="s">
        <v>1198</v>
      </c>
      <c r="D128" s="41">
        <v>-79000</v>
      </c>
      <c r="E128" s="26">
        <v>-2489.65</v>
      </c>
      <c r="F128" s="27">
        <v>-2.5374000000000001E-2</v>
      </c>
      <c r="G128" s="16"/>
    </row>
    <row r="129" spans="1:7" x14ac:dyDescent="0.25">
      <c r="A129" s="13" t="s">
        <v>1732</v>
      </c>
      <c r="B129" s="33"/>
      <c r="C129" s="33" t="s">
        <v>1281</v>
      </c>
      <c r="D129" s="41">
        <v>-53400</v>
      </c>
      <c r="E129" s="26">
        <v>-2830.25</v>
      </c>
      <c r="F129" s="27">
        <v>-2.8844999999999999E-2</v>
      </c>
      <c r="G129" s="16"/>
    </row>
    <row r="130" spans="1:7" x14ac:dyDescent="0.25">
      <c r="A130" s="13" t="s">
        <v>1736</v>
      </c>
      <c r="B130" s="33"/>
      <c r="C130" s="33" t="s">
        <v>1195</v>
      </c>
      <c r="D130" s="41">
        <v>-257400</v>
      </c>
      <c r="E130" s="26">
        <v>-4361.8999999999996</v>
      </c>
      <c r="F130" s="27">
        <v>-4.4456000000000002E-2</v>
      </c>
      <c r="G130" s="16"/>
    </row>
    <row r="131" spans="1:7" x14ac:dyDescent="0.25">
      <c r="A131" s="17" t="s">
        <v>124</v>
      </c>
      <c r="B131" s="34"/>
      <c r="C131" s="34"/>
      <c r="D131" s="20"/>
      <c r="E131" s="51">
        <v>-36905.49</v>
      </c>
      <c r="F131" s="52">
        <v>-0.37610900000000003</v>
      </c>
      <c r="G131" s="23"/>
    </row>
    <row r="132" spans="1:7" x14ac:dyDescent="0.25">
      <c r="A132" s="17" t="s">
        <v>2210</v>
      </c>
      <c r="B132" s="34"/>
      <c r="C132" s="34"/>
      <c r="D132" s="20"/>
      <c r="E132" s="74"/>
      <c r="F132" s="75"/>
      <c r="G132" s="23"/>
    </row>
    <row r="133" spans="1:7" x14ac:dyDescent="0.25">
      <c r="A133" s="13" t="s">
        <v>2211</v>
      </c>
      <c r="B133" s="33">
        <v>6000022</v>
      </c>
      <c r="C133" s="33"/>
      <c r="D133" s="14">
        <v>3700</v>
      </c>
      <c r="E133" s="26">
        <v>2652.9</v>
      </c>
      <c r="F133" s="16">
        <f t="shared" ref="F133:F139" si="0">+E133/$E$187</f>
        <v>2.7038362186041751E-2</v>
      </c>
      <c r="G133" s="16"/>
    </row>
    <row r="134" spans="1:7" x14ac:dyDescent="0.25">
      <c r="A134" s="13" t="s">
        <v>2212</v>
      </c>
      <c r="B134" s="33">
        <v>6000024</v>
      </c>
      <c r="C134" s="33"/>
      <c r="D134" s="14">
        <v>3750</v>
      </c>
      <c r="E134" s="26">
        <v>3294.1875</v>
      </c>
      <c r="F134" s="16">
        <f t="shared" si="0"/>
        <v>3.3574365688013648E-2</v>
      </c>
      <c r="G134" s="16"/>
    </row>
    <row r="135" spans="1:7" x14ac:dyDescent="0.25">
      <c r="A135" s="13" t="s">
        <v>2213</v>
      </c>
      <c r="B135" s="33">
        <v>6000026</v>
      </c>
      <c r="C135" s="33"/>
      <c r="D135" s="41">
        <v>-870</v>
      </c>
      <c r="E135" s="26">
        <v>-783.07830000000001</v>
      </c>
      <c r="F135" s="16">
        <f t="shared" si="0"/>
        <v>-7.9811356234422166E-3</v>
      </c>
      <c r="G135" s="16"/>
    </row>
    <row r="136" spans="1:7" x14ac:dyDescent="0.25">
      <c r="A136" s="13" t="s">
        <v>2214</v>
      </c>
      <c r="B136" s="33">
        <v>6000029</v>
      </c>
      <c r="C136" s="33"/>
      <c r="D136" s="41">
        <v>-880</v>
      </c>
      <c r="E136" s="26">
        <v>-815.49599999999998</v>
      </c>
      <c r="F136" s="16">
        <f t="shared" si="0"/>
        <v>-8.311536887658148E-3</v>
      </c>
      <c r="G136" s="16"/>
    </row>
    <row r="137" spans="1:7" x14ac:dyDescent="0.25">
      <c r="A137" s="13" t="s">
        <v>2215</v>
      </c>
      <c r="B137" s="33">
        <v>6000025</v>
      </c>
      <c r="C137" s="33"/>
      <c r="D137" s="41">
        <v>-3700</v>
      </c>
      <c r="E137" s="26">
        <v>-2664.8139999999999</v>
      </c>
      <c r="F137" s="16">
        <f t="shared" si="0"/>
        <v>-2.7159789698230109E-2</v>
      </c>
      <c r="G137" s="16"/>
    </row>
    <row r="138" spans="1:7" x14ac:dyDescent="0.25">
      <c r="A138" s="13" t="s">
        <v>2216</v>
      </c>
      <c r="B138" s="33">
        <v>6000028</v>
      </c>
      <c r="C138" s="33"/>
      <c r="D138" s="41">
        <v>-4370</v>
      </c>
      <c r="E138" s="26">
        <v>-3933</v>
      </c>
      <c r="F138" s="16">
        <f t="shared" si="0"/>
        <v>-4.0085143984960686E-2</v>
      </c>
      <c r="G138" s="16"/>
    </row>
    <row r="139" spans="1:7" x14ac:dyDescent="0.25">
      <c r="A139" s="13" t="s">
        <v>2217</v>
      </c>
      <c r="B139" s="33">
        <v>6000027</v>
      </c>
      <c r="C139" s="33"/>
      <c r="D139" s="41">
        <v>-2880</v>
      </c>
      <c r="E139" s="26">
        <v>-2667.9744000000001</v>
      </c>
      <c r="F139" s="16">
        <f t="shared" si="0"/>
        <v>-2.7192000501446503E-2</v>
      </c>
      <c r="G139" s="16"/>
    </row>
    <row r="140" spans="1:7" x14ac:dyDescent="0.25">
      <c r="A140" s="17" t="s">
        <v>124</v>
      </c>
      <c r="B140" s="34"/>
      <c r="C140" s="34"/>
      <c r="D140" s="20"/>
      <c r="E140" s="47">
        <f>SUM(E133:E139)</f>
        <v>-4917.2752</v>
      </c>
      <c r="F140" s="48">
        <f>SUM(F133:F139)</f>
        <v>-5.0116878821682261E-2</v>
      </c>
      <c r="G140" s="23"/>
    </row>
    <row r="141" spans="1:7" x14ac:dyDescent="0.25">
      <c r="A141" s="13"/>
      <c r="B141" s="33"/>
      <c r="C141" s="33"/>
      <c r="D141" s="41"/>
      <c r="E141" s="15"/>
      <c r="F141" s="16"/>
      <c r="G141" s="16"/>
    </row>
    <row r="142" spans="1:7" x14ac:dyDescent="0.25">
      <c r="A142" s="13"/>
      <c r="B142" s="33"/>
      <c r="C142" s="33"/>
      <c r="D142" s="14"/>
      <c r="E142" s="15"/>
      <c r="F142" s="16"/>
      <c r="G142" s="16"/>
    </row>
    <row r="143" spans="1:7" x14ac:dyDescent="0.25">
      <c r="A143" s="24" t="s">
        <v>131</v>
      </c>
      <c r="B143" s="35"/>
      <c r="C143" s="35"/>
      <c r="D143" s="25"/>
      <c r="E143" s="44">
        <f>+E131+E140</f>
        <v>-41822.765199999994</v>
      </c>
      <c r="F143" s="45">
        <f>+F131+F140</f>
        <v>-0.42622587882168228</v>
      </c>
      <c r="G143" s="23"/>
    </row>
    <row r="144" spans="1:7" x14ac:dyDescent="0.25">
      <c r="A144" s="13"/>
      <c r="B144" s="33"/>
      <c r="C144" s="33"/>
      <c r="D144" s="14"/>
      <c r="E144" s="15"/>
      <c r="F144" s="16"/>
      <c r="G144" s="16"/>
    </row>
    <row r="145" spans="1:7" x14ac:dyDescent="0.25">
      <c r="A145" s="17" t="s">
        <v>122</v>
      </c>
      <c r="B145" s="33"/>
      <c r="C145" s="33"/>
      <c r="D145" s="14"/>
      <c r="E145" s="15"/>
      <c r="F145" s="16"/>
      <c r="G145" s="16"/>
    </row>
    <row r="146" spans="1:7" x14ac:dyDescent="0.25">
      <c r="A146" s="17" t="s">
        <v>228</v>
      </c>
      <c r="B146" s="33"/>
      <c r="C146" s="33"/>
      <c r="D146" s="14"/>
      <c r="E146" s="15"/>
      <c r="F146" s="16"/>
      <c r="G146" s="16"/>
    </row>
    <row r="147" spans="1:7" x14ac:dyDescent="0.25">
      <c r="A147" s="13" t="s">
        <v>2218</v>
      </c>
      <c r="B147" s="33" t="s">
        <v>2219</v>
      </c>
      <c r="C147" s="33" t="s">
        <v>234</v>
      </c>
      <c r="D147" s="14">
        <v>7500000</v>
      </c>
      <c r="E147" s="15">
        <v>7503.5</v>
      </c>
      <c r="F147" s="16">
        <v>7.6476000000000002E-2</v>
      </c>
      <c r="G147" s="16">
        <v>8.3250000000000005E-2</v>
      </c>
    </row>
    <row r="148" spans="1:7" x14ac:dyDescent="0.25">
      <c r="A148" s="13" t="s">
        <v>2220</v>
      </c>
      <c r="B148" s="33" t="s">
        <v>2221</v>
      </c>
      <c r="C148" s="33" t="s">
        <v>234</v>
      </c>
      <c r="D148" s="14">
        <v>5000000</v>
      </c>
      <c r="E148" s="15">
        <v>4955.0200000000004</v>
      </c>
      <c r="F148" s="16">
        <v>5.0501999999999998E-2</v>
      </c>
      <c r="G148" s="16">
        <v>8.1000000000000003E-2</v>
      </c>
    </row>
    <row r="149" spans="1:7" x14ac:dyDescent="0.25">
      <c r="A149" s="13" t="s">
        <v>2222</v>
      </c>
      <c r="B149" s="33" t="s">
        <v>2223</v>
      </c>
      <c r="C149" s="33" t="s">
        <v>234</v>
      </c>
      <c r="D149" s="14">
        <v>4500000</v>
      </c>
      <c r="E149" s="15">
        <v>4373.01</v>
      </c>
      <c r="F149" s="16">
        <v>4.4569999999999999E-2</v>
      </c>
      <c r="G149" s="16">
        <v>8.1198999999999993E-2</v>
      </c>
    </row>
    <row r="150" spans="1:7" x14ac:dyDescent="0.25">
      <c r="A150" s="13" t="s">
        <v>2224</v>
      </c>
      <c r="B150" s="33" t="s">
        <v>2225</v>
      </c>
      <c r="C150" s="33" t="s">
        <v>234</v>
      </c>
      <c r="D150" s="14">
        <v>4000000</v>
      </c>
      <c r="E150" s="15">
        <v>3991.13</v>
      </c>
      <c r="F150" s="16">
        <v>4.0677999999999999E-2</v>
      </c>
      <c r="G150" s="16">
        <v>8.1212000000000006E-2</v>
      </c>
    </row>
    <row r="151" spans="1:7" x14ac:dyDescent="0.25">
      <c r="A151" s="13" t="s">
        <v>1051</v>
      </c>
      <c r="B151" s="33" t="s">
        <v>1052</v>
      </c>
      <c r="C151" s="33" t="s">
        <v>234</v>
      </c>
      <c r="D151" s="14">
        <v>3000000</v>
      </c>
      <c r="E151" s="15">
        <v>2990</v>
      </c>
      <c r="F151" s="16">
        <v>3.0474000000000001E-2</v>
      </c>
      <c r="G151" s="16">
        <v>7.7799999999999994E-2</v>
      </c>
    </row>
    <row r="152" spans="1:7" x14ac:dyDescent="0.25">
      <c r="A152" s="13" t="s">
        <v>2226</v>
      </c>
      <c r="B152" s="33" t="s">
        <v>2227</v>
      </c>
      <c r="C152" s="33" t="s">
        <v>234</v>
      </c>
      <c r="D152" s="14">
        <v>1500000</v>
      </c>
      <c r="E152" s="15">
        <v>1492.76</v>
      </c>
      <c r="F152" s="16">
        <v>1.5214E-2</v>
      </c>
      <c r="G152" s="16">
        <v>7.7299999999999994E-2</v>
      </c>
    </row>
    <row r="153" spans="1:7" x14ac:dyDescent="0.25">
      <c r="A153" s="13" t="s">
        <v>2228</v>
      </c>
      <c r="B153" s="33" t="s">
        <v>2229</v>
      </c>
      <c r="C153" s="33" t="s">
        <v>234</v>
      </c>
      <c r="D153" s="14">
        <v>1000000</v>
      </c>
      <c r="E153" s="15">
        <v>994.83</v>
      </c>
      <c r="F153" s="16">
        <v>1.0139E-2</v>
      </c>
      <c r="G153" s="16">
        <v>8.1250000000000003E-2</v>
      </c>
    </row>
    <row r="154" spans="1:7" x14ac:dyDescent="0.25">
      <c r="A154" s="13" t="s">
        <v>2230</v>
      </c>
      <c r="B154" s="33" t="s">
        <v>2231</v>
      </c>
      <c r="C154" s="33" t="s">
        <v>234</v>
      </c>
      <c r="D154" s="14">
        <v>500000</v>
      </c>
      <c r="E154" s="15">
        <v>498.66</v>
      </c>
      <c r="F154" s="16">
        <v>5.0819999999999997E-3</v>
      </c>
      <c r="G154" s="16">
        <v>8.0549999999999997E-2</v>
      </c>
    </row>
    <row r="155" spans="1:7" x14ac:dyDescent="0.25">
      <c r="A155" s="13" t="s">
        <v>1001</v>
      </c>
      <c r="B155" s="33" t="s">
        <v>1002</v>
      </c>
      <c r="C155" s="33" t="s">
        <v>234</v>
      </c>
      <c r="D155" s="14">
        <v>500000</v>
      </c>
      <c r="E155" s="15">
        <v>497.15</v>
      </c>
      <c r="F155" s="16">
        <v>5.0670000000000003E-3</v>
      </c>
      <c r="G155" s="16">
        <v>7.7499999999999999E-2</v>
      </c>
    </row>
    <row r="156" spans="1:7" x14ac:dyDescent="0.25">
      <c r="A156" s="13" t="s">
        <v>2232</v>
      </c>
      <c r="B156" s="33" t="s">
        <v>2233</v>
      </c>
      <c r="C156" s="33" t="s">
        <v>234</v>
      </c>
      <c r="D156" s="14">
        <v>500000</v>
      </c>
      <c r="E156" s="15">
        <v>480.95</v>
      </c>
      <c r="F156" s="16">
        <v>4.9020000000000001E-3</v>
      </c>
      <c r="G156" s="16">
        <v>8.2974999999999993E-2</v>
      </c>
    </row>
    <row r="157" spans="1:7" x14ac:dyDescent="0.25">
      <c r="A157" s="17" t="s">
        <v>124</v>
      </c>
      <c r="B157" s="34"/>
      <c r="C157" s="34"/>
      <c r="D157" s="20"/>
      <c r="E157" s="47">
        <v>27777.01</v>
      </c>
      <c r="F157" s="48">
        <v>0.28309800000000002</v>
      </c>
      <c r="G157" s="23"/>
    </row>
    <row r="158" spans="1:7" x14ac:dyDescent="0.25">
      <c r="A158" s="13"/>
      <c r="B158" s="33"/>
      <c r="C158" s="33"/>
      <c r="D158" s="14"/>
      <c r="E158" s="15"/>
      <c r="F158" s="16"/>
      <c r="G158" s="16"/>
    </row>
    <row r="159" spans="1:7" x14ac:dyDescent="0.25">
      <c r="A159" s="17" t="s">
        <v>464</v>
      </c>
      <c r="B159" s="33"/>
      <c r="C159" s="33"/>
      <c r="D159" s="14"/>
      <c r="E159" s="15"/>
      <c r="F159" s="16"/>
      <c r="G159" s="16"/>
    </row>
    <row r="160" spans="1:7" x14ac:dyDescent="0.25">
      <c r="A160" s="13" t="s">
        <v>671</v>
      </c>
      <c r="B160" s="33" t="s">
        <v>672</v>
      </c>
      <c r="C160" s="33" t="s">
        <v>128</v>
      </c>
      <c r="D160" s="14">
        <v>6500000</v>
      </c>
      <c r="E160" s="15">
        <v>6569.03</v>
      </c>
      <c r="F160" s="16">
        <v>6.6951999999999998E-2</v>
      </c>
      <c r="G160" s="16">
        <v>7.0981788806000007E-2</v>
      </c>
    </row>
    <row r="161" spans="1:7" x14ac:dyDescent="0.25">
      <c r="A161" s="13" t="s">
        <v>2234</v>
      </c>
      <c r="B161" s="33" t="s">
        <v>2235</v>
      </c>
      <c r="C161" s="33" t="s">
        <v>128</v>
      </c>
      <c r="D161" s="14">
        <v>6000000</v>
      </c>
      <c r="E161" s="15">
        <v>6079.87</v>
      </c>
      <c r="F161" s="16">
        <v>6.1966E-2</v>
      </c>
      <c r="G161" s="16">
        <v>7.1255015209999994E-2</v>
      </c>
    </row>
    <row r="162" spans="1:7" x14ac:dyDescent="0.25">
      <c r="A162" s="13" t="s">
        <v>716</v>
      </c>
      <c r="B162" s="33" t="s">
        <v>717</v>
      </c>
      <c r="C162" s="33" t="s">
        <v>128</v>
      </c>
      <c r="D162" s="14">
        <v>4000000</v>
      </c>
      <c r="E162" s="15">
        <v>4006.4</v>
      </c>
      <c r="F162" s="16">
        <v>4.0833000000000001E-2</v>
      </c>
      <c r="G162" s="16">
        <v>7.1291241024000002E-2</v>
      </c>
    </row>
    <row r="163" spans="1:7" x14ac:dyDescent="0.25">
      <c r="A163" s="17" t="s">
        <v>124</v>
      </c>
      <c r="B163" s="34"/>
      <c r="C163" s="34"/>
      <c r="D163" s="20"/>
      <c r="E163" s="47">
        <v>16655.3</v>
      </c>
      <c r="F163" s="48">
        <v>0.16975000000000001</v>
      </c>
      <c r="G163" s="23"/>
    </row>
    <row r="164" spans="1:7" x14ac:dyDescent="0.25">
      <c r="A164" s="13"/>
      <c r="B164" s="33"/>
      <c r="C164" s="33"/>
      <c r="D164" s="14"/>
      <c r="E164" s="15"/>
      <c r="F164" s="16"/>
      <c r="G164" s="16"/>
    </row>
    <row r="165" spans="1:7" x14ac:dyDescent="0.25">
      <c r="A165" s="17" t="s">
        <v>129</v>
      </c>
      <c r="B165" s="33"/>
      <c r="C165" s="33"/>
      <c r="D165" s="14"/>
      <c r="E165" s="15"/>
      <c r="F165" s="16"/>
      <c r="G165" s="16"/>
    </row>
    <row r="166" spans="1:7" x14ac:dyDescent="0.25">
      <c r="A166" s="17" t="s">
        <v>124</v>
      </c>
      <c r="B166" s="33"/>
      <c r="C166" s="33"/>
      <c r="D166" s="14"/>
      <c r="E166" s="49" t="s">
        <v>121</v>
      </c>
      <c r="F166" s="50" t="s">
        <v>121</v>
      </c>
      <c r="G166" s="16"/>
    </row>
    <row r="167" spans="1:7" x14ac:dyDescent="0.25">
      <c r="A167" s="13"/>
      <c r="B167" s="33"/>
      <c r="C167" s="33"/>
      <c r="D167" s="14"/>
      <c r="E167" s="15"/>
      <c r="F167" s="16"/>
      <c r="G167" s="16"/>
    </row>
    <row r="168" spans="1:7" x14ac:dyDescent="0.25">
      <c r="A168" s="17" t="s">
        <v>130</v>
      </c>
      <c r="B168" s="33"/>
      <c r="C168" s="33"/>
      <c r="D168" s="14"/>
      <c r="E168" s="15"/>
      <c r="F168" s="16"/>
      <c r="G168" s="16"/>
    </row>
    <row r="169" spans="1:7" x14ac:dyDescent="0.25">
      <c r="A169" s="17" t="s">
        <v>124</v>
      </c>
      <c r="B169" s="33"/>
      <c r="C169" s="33"/>
      <c r="D169" s="14"/>
      <c r="E169" s="49" t="s">
        <v>121</v>
      </c>
      <c r="F169" s="50" t="s">
        <v>121</v>
      </c>
      <c r="G169" s="16"/>
    </row>
    <row r="170" spans="1:7" x14ac:dyDescent="0.25">
      <c r="A170" s="13"/>
      <c r="B170" s="33"/>
      <c r="C170" s="33"/>
      <c r="D170" s="14"/>
      <c r="E170" s="15"/>
      <c r="F170" s="16"/>
      <c r="G170" s="16"/>
    </row>
    <row r="171" spans="1:7" x14ac:dyDescent="0.25">
      <c r="A171" s="24" t="s">
        <v>131</v>
      </c>
      <c r="B171" s="35"/>
      <c r="C171" s="35"/>
      <c r="D171" s="25"/>
      <c r="E171" s="21">
        <v>44432.31</v>
      </c>
      <c r="F171" s="22">
        <v>0.45285399999999998</v>
      </c>
      <c r="G171" s="23"/>
    </row>
    <row r="172" spans="1:7" x14ac:dyDescent="0.25">
      <c r="A172" s="17"/>
      <c r="B172" s="34"/>
      <c r="C172" s="34"/>
      <c r="D172" s="20"/>
      <c r="E172" s="46"/>
      <c r="F172" s="23"/>
      <c r="G172" s="23"/>
    </row>
    <row r="173" spans="1:7" x14ac:dyDescent="0.25">
      <c r="A173" s="17" t="s">
        <v>2236</v>
      </c>
      <c r="B173" s="34"/>
      <c r="C173" s="34"/>
      <c r="D173" s="20"/>
      <c r="E173" s="46"/>
      <c r="F173" s="23"/>
      <c r="G173" s="23"/>
    </row>
    <row r="174" spans="1:7" x14ac:dyDescent="0.25">
      <c r="A174" s="17" t="s">
        <v>2237</v>
      </c>
      <c r="B174" s="34"/>
      <c r="C174" s="34"/>
      <c r="D174" s="20"/>
      <c r="E174" s="46"/>
      <c r="F174" s="23"/>
      <c r="G174" s="23"/>
    </row>
    <row r="175" spans="1:7" x14ac:dyDescent="0.25">
      <c r="A175" s="76" t="s">
        <v>2238</v>
      </c>
      <c r="B175" s="33" t="s">
        <v>2239</v>
      </c>
      <c r="C175" s="33"/>
      <c r="D175" s="14">
        <v>5250</v>
      </c>
      <c r="E175" s="15">
        <v>4611.6000000000004</v>
      </c>
      <c r="F175" s="16">
        <f>+E175/$E$187</f>
        <v>4.7001436562686169E-2</v>
      </c>
      <c r="G175" s="23"/>
    </row>
    <row r="176" spans="1:7" x14ac:dyDescent="0.25">
      <c r="A176" s="17" t="s">
        <v>124</v>
      </c>
      <c r="B176" s="34"/>
      <c r="C176" s="34"/>
      <c r="D176" s="20"/>
      <c r="E176" s="47">
        <f>SUM(E175)</f>
        <v>4611.6000000000004</v>
      </c>
      <c r="F176" s="48">
        <f>SUM(F175)</f>
        <v>4.7001436562686169E-2</v>
      </c>
      <c r="G176" s="16"/>
    </row>
    <row r="177" spans="1:7" x14ac:dyDescent="0.25">
      <c r="A177" s="17"/>
      <c r="B177" s="34"/>
      <c r="C177" s="34"/>
      <c r="D177" s="20"/>
      <c r="E177" s="46"/>
      <c r="F177" s="23"/>
      <c r="G177" s="23"/>
    </row>
    <row r="178" spans="1:7" x14ac:dyDescent="0.25">
      <c r="A178" s="71" t="s">
        <v>131</v>
      </c>
      <c r="B178" s="72"/>
      <c r="C178" s="72"/>
      <c r="D178" s="73"/>
      <c r="E178" s="47">
        <f>+E176</f>
        <v>4611.6000000000004</v>
      </c>
      <c r="F178" s="48">
        <f>+F176</f>
        <v>4.7001436562686169E-2</v>
      </c>
      <c r="G178" s="16"/>
    </row>
    <row r="179" spans="1:7" x14ac:dyDescent="0.25">
      <c r="A179" s="13"/>
      <c r="B179" s="33"/>
      <c r="C179" s="33"/>
      <c r="D179" s="14"/>
      <c r="E179" s="15"/>
      <c r="F179" s="16"/>
      <c r="G179" s="16"/>
    </row>
    <row r="180" spans="1:7" x14ac:dyDescent="0.25">
      <c r="A180" s="17" t="s">
        <v>179</v>
      </c>
      <c r="B180" s="33"/>
      <c r="C180" s="33"/>
      <c r="D180" s="14"/>
      <c r="E180" s="15"/>
      <c r="F180" s="16"/>
      <c r="G180" s="16"/>
    </row>
    <row r="181" spans="1:7" x14ac:dyDescent="0.25">
      <c r="A181" s="13" t="s">
        <v>180</v>
      </c>
      <c r="B181" s="33"/>
      <c r="C181" s="33"/>
      <c r="D181" s="14"/>
      <c r="E181" s="15">
        <v>13316.64</v>
      </c>
      <c r="F181" s="16">
        <v>0.13572300000000001</v>
      </c>
      <c r="G181" s="16">
        <v>6.7234000000000002E-2</v>
      </c>
    </row>
    <row r="182" spans="1:7" x14ac:dyDescent="0.25">
      <c r="A182" s="17" t="s">
        <v>124</v>
      </c>
      <c r="B182" s="34"/>
      <c r="C182" s="34"/>
      <c r="D182" s="20"/>
      <c r="E182" s="47">
        <v>13316.64</v>
      </c>
      <c r="F182" s="48">
        <v>0.13572300000000001</v>
      </c>
      <c r="G182" s="23"/>
    </row>
    <row r="183" spans="1:7" x14ac:dyDescent="0.25">
      <c r="A183" s="13"/>
      <c r="B183" s="33"/>
      <c r="C183" s="33"/>
      <c r="D183" s="14"/>
      <c r="E183" s="15"/>
      <c r="F183" s="16"/>
      <c r="G183" s="16"/>
    </row>
    <row r="184" spans="1:7" x14ac:dyDescent="0.25">
      <c r="A184" s="24" t="s">
        <v>131</v>
      </c>
      <c r="B184" s="35"/>
      <c r="C184" s="35"/>
      <c r="D184" s="25"/>
      <c r="E184" s="21">
        <v>13316.64</v>
      </c>
      <c r="F184" s="22">
        <v>0.13572300000000001</v>
      </c>
      <c r="G184" s="23"/>
    </row>
    <row r="185" spans="1:7" x14ac:dyDescent="0.25">
      <c r="A185" s="13" t="s">
        <v>181</v>
      </c>
      <c r="B185" s="33"/>
      <c r="C185" s="33"/>
      <c r="D185" s="14"/>
      <c r="E185" s="15">
        <v>1028.20688</v>
      </c>
      <c r="F185" s="16">
        <v>1.0479E-2</v>
      </c>
      <c r="G185" s="16"/>
    </row>
    <row r="186" spans="1:7" x14ac:dyDescent="0.25">
      <c r="A186" s="13" t="s">
        <v>182</v>
      </c>
      <c r="B186" s="33"/>
      <c r="C186" s="33"/>
      <c r="D186" s="14"/>
      <c r="E186" s="26">
        <v>-1973.796880000009</v>
      </c>
      <c r="F186" s="16">
        <f>+E186/$E$187</f>
        <v>-2.01169418082549E-2</v>
      </c>
      <c r="G186" s="16">
        <v>6.7234000000000002E-2</v>
      </c>
    </row>
    <row r="187" spans="1:7" x14ac:dyDescent="0.25">
      <c r="A187" s="28" t="s">
        <v>183</v>
      </c>
      <c r="B187" s="36"/>
      <c r="C187" s="36"/>
      <c r="D187" s="29"/>
      <c r="E187" s="30">
        <v>98116.15</v>
      </c>
      <c r="F187" s="31">
        <v>1</v>
      </c>
      <c r="G187" s="31"/>
    </row>
    <row r="189" spans="1:7" x14ac:dyDescent="0.25">
      <c r="A189" s="1" t="s">
        <v>1777</v>
      </c>
      <c r="E189" s="58"/>
      <c r="F189" s="58"/>
    </row>
    <row r="190" spans="1:7" x14ac:dyDescent="0.25">
      <c r="A190" s="1" t="s">
        <v>185</v>
      </c>
      <c r="E190" s="58"/>
      <c r="F190" s="58"/>
    </row>
    <row r="192" spans="1:7" x14ac:dyDescent="0.25">
      <c r="A192" s="1" t="s">
        <v>186</v>
      </c>
    </row>
    <row r="193" spans="1:3" x14ac:dyDescent="0.25">
      <c r="A193" s="53" t="s">
        <v>187</v>
      </c>
      <c r="B193" s="3" t="s">
        <v>121</v>
      </c>
    </row>
    <row r="194" spans="1:3" x14ac:dyDescent="0.25">
      <c r="A194" t="s">
        <v>188</v>
      </c>
    </row>
    <row r="195" spans="1:3" x14ac:dyDescent="0.25">
      <c r="A195" t="s">
        <v>189</v>
      </c>
      <c r="B195" t="s">
        <v>190</v>
      </c>
      <c r="C195" t="s">
        <v>190</v>
      </c>
    </row>
    <row r="196" spans="1:3" x14ac:dyDescent="0.25">
      <c r="B196" s="54">
        <v>45443</v>
      </c>
      <c r="C196" s="54">
        <v>45471</v>
      </c>
    </row>
    <row r="197" spans="1:3" x14ac:dyDescent="0.25">
      <c r="A197" t="s">
        <v>709</v>
      </c>
      <c r="B197" s="67">
        <v>10.727</v>
      </c>
      <c r="C197" s="67">
        <v>10.783899999999999</v>
      </c>
    </row>
    <row r="198" spans="1:3" x14ac:dyDescent="0.25">
      <c r="A198" t="s">
        <v>195</v>
      </c>
      <c r="B198" s="67">
        <v>10.727</v>
      </c>
      <c r="C198" s="67">
        <v>10.783899999999999</v>
      </c>
    </row>
    <row r="199" spans="1:3" x14ac:dyDescent="0.25">
      <c r="A199" t="s">
        <v>710</v>
      </c>
      <c r="B199">
        <v>10.694900000000001</v>
      </c>
      <c r="C199" s="67">
        <v>10.749000000000001</v>
      </c>
    </row>
    <row r="200" spans="1:3" x14ac:dyDescent="0.25">
      <c r="A200" t="s">
        <v>678</v>
      </c>
      <c r="B200">
        <v>10.694900000000001</v>
      </c>
      <c r="C200" s="67">
        <v>10.749000000000001</v>
      </c>
    </row>
    <row r="202" spans="1:3" x14ac:dyDescent="0.25">
      <c r="A202" t="s">
        <v>205</v>
      </c>
      <c r="B202" s="3" t="s">
        <v>121</v>
      </c>
    </row>
    <row r="203" spans="1:3" x14ac:dyDescent="0.25">
      <c r="A203" t="s">
        <v>206</v>
      </c>
      <c r="B203" s="3" t="s">
        <v>121</v>
      </c>
    </row>
    <row r="204" spans="1:3" ht="30" customHeight="1" x14ac:dyDescent="0.25">
      <c r="A204" s="53" t="s">
        <v>207</v>
      </c>
      <c r="B204" s="3" t="s">
        <v>121</v>
      </c>
    </row>
    <row r="205" spans="1:3" ht="30" customHeight="1" x14ac:dyDescent="0.25">
      <c r="A205" s="53" t="s">
        <v>208</v>
      </c>
      <c r="B205" s="3" t="s">
        <v>121</v>
      </c>
    </row>
    <row r="206" spans="1:3" x14ac:dyDescent="0.25">
      <c r="A206" t="s">
        <v>1266</v>
      </c>
      <c r="B206" s="78">
        <v>7.5659911957617698</v>
      </c>
    </row>
    <row r="207" spans="1:3" ht="45" customHeight="1" x14ac:dyDescent="0.25">
      <c r="A207" s="53" t="s">
        <v>210</v>
      </c>
      <c r="B207" s="77">
        <f>SUM(E133:E134)</f>
        <v>5947.0874999999996</v>
      </c>
    </row>
    <row r="208" spans="1:3" ht="30" customHeight="1" x14ac:dyDescent="0.25">
      <c r="A208" s="53" t="s">
        <v>211</v>
      </c>
      <c r="B208" s="3" t="s">
        <v>121</v>
      </c>
    </row>
    <row r="209" spans="1:4" ht="30" customHeight="1" x14ac:dyDescent="0.25">
      <c r="A209" s="53" t="s">
        <v>212</v>
      </c>
      <c r="B209" s="3" t="s">
        <v>121</v>
      </c>
    </row>
    <row r="210" spans="1:4" x14ac:dyDescent="0.25">
      <c r="A210" t="s">
        <v>213</v>
      </c>
      <c r="B210" s="3" t="s">
        <v>121</v>
      </c>
    </row>
    <row r="211" spans="1:4" x14ac:dyDescent="0.25">
      <c r="A211" t="s">
        <v>214</v>
      </c>
      <c r="B211" s="3" t="s">
        <v>121</v>
      </c>
    </row>
    <row r="213" spans="1:4" x14ac:dyDescent="0.25">
      <c r="A213" t="s">
        <v>215</v>
      </c>
    </row>
    <row r="214" spans="1:4" ht="45" customHeight="1" x14ac:dyDescent="0.25">
      <c r="A214" s="61" t="s">
        <v>216</v>
      </c>
      <c r="B214" s="62" t="s">
        <v>2240</v>
      </c>
    </row>
    <row r="215" spans="1:4" ht="30" customHeight="1" x14ac:dyDescent="0.25">
      <c r="A215" s="61" t="s">
        <v>218</v>
      </c>
      <c r="B215" s="62" t="s">
        <v>2241</v>
      </c>
    </row>
    <row r="216" spans="1:4" x14ac:dyDescent="0.25">
      <c r="A216" s="61"/>
      <c r="B216" s="61"/>
    </row>
    <row r="217" spans="1:4" x14ac:dyDescent="0.25">
      <c r="A217" s="61" t="s">
        <v>220</v>
      </c>
      <c r="B217" s="63">
        <v>7.5101130875969231</v>
      </c>
    </row>
    <row r="218" spans="1:4" x14ac:dyDescent="0.25">
      <c r="A218" s="61"/>
      <c r="B218" s="61"/>
    </row>
    <row r="219" spans="1:4" x14ac:dyDescent="0.25">
      <c r="A219" s="61" t="s">
        <v>221</v>
      </c>
      <c r="B219" s="64">
        <v>2.0461999999999998</v>
      </c>
    </row>
    <row r="220" spans="1:4" x14ac:dyDescent="0.25">
      <c r="A220" s="61" t="s">
        <v>222</v>
      </c>
      <c r="B220" s="64">
        <v>2.2666048889637862</v>
      </c>
    </row>
    <row r="221" spans="1:4" x14ac:dyDescent="0.25">
      <c r="A221" s="61"/>
      <c r="B221" s="61"/>
    </row>
    <row r="222" spans="1:4" x14ac:dyDescent="0.25">
      <c r="A222" s="61" t="s">
        <v>223</v>
      </c>
      <c r="B222" s="65">
        <v>45473</v>
      </c>
    </row>
    <row r="224" spans="1:4" ht="69.95" customHeight="1" x14ac:dyDescent="0.25">
      <c r="A224" s="81" t="s">
        <v>224</v>
      </c>
      <c r="B224" s="81" t="s">
        <v>225</v>
      </c>
      <c r="C224" s="81" t="s">
        <v>5</v>
      </c>
      <c r="D224" s="81" t="s">
        <v>6</v>
      </c>
    </row>
    <row r="225" spans="1:4" ht="69.95" customHeight="1" x14ac:dyDescent="0.25">
      <c r="A225" s="81" t="s">
        <v>2240</v>
      </c>
      <c r="B225" s="81"/>
      <c r="C225" s="81" t="s">
        <v>74</v>
      </c>
      <c r="D22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45"/>
  <sheetViews>
    <sheetView showGridLines="0" workbookViewId="0">
      <pane ySplit="4" topLeftCell="A119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2242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2243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1270</v>
      </c>
      <c r="B8" s="33" t="s">
        <v>1271</v>
      </c>
      <c r="C8" s="33" t="s">
        <v>1195</v>
      </c>
      <c r="D8" s="14">
        <v>504157</v>
      </c>
      <c r="E8" s="15">
        <v>8489</v>
      </c>
      <c r="F8" s="16">
        <v>3.9899999999999998E-2</v>
      </c>
      <c r="G8" s="16"/>
    </row>
    <row r="9" spans="1:8" x14ac:dyDescent="0.25">
      <c r="A9" s="13" t="s">
        <v>1193</v>
      </c>
      <c r="B9" s="33" t="s">
        <v>1194</v>
      </c>
      <c r="C9" s="33" t="s">
        <v>1195</v>
      </c>
      <c r="D9" s="14">
        <v>585404</v>
      </c>
      <c r="E9" s="15">
        <v>7022.51</v>
      </c>
      <c r="F9" s="16">
        <v>3.3000000000000002E-2</v>
      </c>
      <c r="G9" s="16"/>
    </row>
    <row r="10" spans="1:8" x14ac:dyDescent="0.25">
      <c r="A10" s="13" t="s">
        <v>1441</v>
      </c>
      <c r="B10" s="33" t="s">
        <v>1442</v>
      </c>
      <c r="C10" s="33" t="s">
        <v>1348</v>
      </c>
      <c r="D10" s="14">
        <v>110912</v>
      </c>
      <c r="E10" s="15">
        <v>4704.28</v>
      </c>
      <c r="F10" s="16">
        <v>2.2100000000000002E-2</v>
      </c>
      <c r="G10" s="16"/>
    </row>
    <row r="11" spans="1:8" x14ac:dyDescent="0.25">
      <c r="A11" s="13" t="s">
        <v>1217</v>
      </c>
      <c r="B11" s="33" t="s">
        <v>1218</v>
      </c>
      <c r="C11" s="33" t="s">
        <v>1219</v>
      </c>
      <c r="D11" s="14">
        <v>1113565</v>
      </c>
      <c r="E11" s="15">
        <v>4213.17</v>
      </c>
      <c r="F11" s="16">
        <v>1.9800000000000002E-2</v>
      </c>
      <c r="G11" s="16"/>
    </row>
    <row r="12" spans="1:8" x14ac:dyDescent="0.25">
      <c r="A12" s="13" t="s">
        <v>1225</v>
      </c>
      <c r="B12" s="33" t="s">
        <v>1226</v>
      </c>
      <c r="C12" s="33" t="s">
        <v>1227</v>
      </c>
      <c r="D12" s="14">
        <v>107777</v>
      </c>
      <c r="E12" s="15">
        <v>3824.41</v>
      </c>
      <c r="F12" s="16">
        <v>1.7999999999999999E-2</v>
      </c>
      <c r="G12" s="16"/>
    </row>
    <row r="13" spans="1:8" x14ac:dyDescent="0.25">
      <c r="A13" s="13" t="s">
        <v>1906</v>
      </c>
      <c r="B13" s="33" t="s">
        <v>1907</v>
      </c>
      <c r="C13" s="33" t="s">
        <v>1437</v>
      </c>
      <c r="D13" s="14">
        <v>210438</v>
      </c>
      <c r="E13" s="15">
        <v>3759.37</v>
      </c>
      <c r="F13" s="16">
        <v>1.77E-2</v>
      </c>
      <c r="G13" s="16"/>
    </row>
    <row r="14" spans="1:8" x14ac:dyDescent="0.25">
      <c r="A14" s="13" t="s">
        <v>1390</v>
      </c>
      <c r="B14" s="33" t="s">
        <v>1391</v>
      </c>
      <c r="C14" s="33" t="s">
        <v>1392</v>
      </c>
      <c r="D14" s="14">
        <v>65738</v>
      </c>
      <c r="E14" s="15">
        <v>3602.34</v>
      </c>
      <c r="F14" s="16">
        <v>1.6899999999999998E-2</v>
      </c>
      <c r="G14" s="16"/>
    </row>
    <row r="15" spans="1:8" x14ac:dyDescent="0.25">
      <c r="A15" s="13" t="s">
        <v>1323</v>
      </c>
      <c r="B15" s="33" t="s">
        <v>1324</v>
      </c>
      <c r="C15" s="33" t="s">
        <v>1238</v>
      </c>
      <c r="D15" s="14">
        <v>29258</v>
      </c>
      <c r="E15" s="15">
        <v>3502.56</v>
      </c>
      <c r="F15" s="16">
        <v>1.6500000000000001E-2</v>
      </c>
      <c r="G15" s="16"/>
    </row>
    <row r="16" spans="1:8" x14ac:dyDescent="0.25">
      <c r="A16" s="13" t="s">
        <v>1241</v>
      </c>
      <c r="B16" s="33" t="s">
        <v>1242</v>
      </c>
      <c r="C16" s="33" t="s">
        <v>1195</v>
      </c>
      <c r="D16" s="14">
        <v>383438</v>
      </c>
      <c r="E16" s="15">
        <v>3255.2</v>
      </c>
      <c r="F16" s="16">
        <v>1.5299999999999999E-2</v>
      </c>
      <c r="G16" s="16"/>
    </row>
    <row r="17" spans="1:7" x14ac:dyDescent="0.25">
      <c r="A17" s="13" t="s">
        <v>1894</v>
      </c>
      <c r="B17" s="33" t="s">
        <v>1895</v>
      </c>
      <c r="C17" s="33" t="s">
        <v>1233</v>
      </c>
      <c r="D17" s="14">
        <v>72445</v>
      </c>
      <c r="E17" s="15">
        <v>3202</v>
      </c>
      <c r="F17" s="16">
        <v>1.5100000000000001E-2</v>
      </c>
      <c r="G17" s="16"/>
    </row>
    <row r="18" spans="1:7" x14ac:dyDescent="0.25">
      <c r="A18" s="13" t="s">
        <v>1813</v>
      </c>
      <c r="B18" s="33" t="s">
        <v>1814</v>
      </c>
      <c r="C18" s="33" t="s">
        <v>1292</v>
      </c>
      <c r="D18" s="14">
        <v>67027</v>
      </c>
      <c r="E18" s="15">
        <v>3144.84</v>
      </c>
      <c r="F18" s="16">
        <v>1.4800000000000001E-2</v>
      </c>
      <c r="G18" s="16"/>
    </row>
    <row r="19" spans="1:7" x14ac:dyDescent="0.25">
      <c r="A19" s="13" t="s">
        <v>1900</v>
      </c>
      <c r="B19" s="33" t="s">
        <v>1901</v>
      </c>
      <c r="C19" s="33" t="s">
        <v>1204</v>
      </c>
      <c r="D19" s="14">
        <v>433546</v>
      </c>
      <c r="E19" s="15">
        <v>3102.46</v>
      </c>
      <c r="F19" s="16">
        <v>1.46E-2</v>
      </c>
      <c r="G19" s="16"/>
    </row>
    <row r="20" spans="1:7" x14ac:dyDescent="0.25">
      <c r="A20" s="13" t="s">
        <v>1231</v>
      </c>
      <c r="B20" s="33" t="s">
        <v>1232</v>
      </c>
      <c r="C20" s="33" t="s">
        <v>1233</v>
      </c>
      <c r="D20" s="14">
        <v>77446</v>
      </c>
      <c r="E20" s="15">
        <v>3072.17</v>
      </c>
      <c r="F20" s="16">
        <v>1.44E-2</v>
      </c>
      <c r="G20" s="16"/>
    </row>
    <row r="21" spans="1:7" x14ac:dyDescent="0.25">
      <c r="A21" s="13" t="s">
        <v>1199</v>
      </c>
      <c r="B21" s="33" t="s">
        <v>1200</v>
      </c>
      <c r="C21" s="33" t="s">
        <v>1201</v>
      </c>
      <c r="D21" s="14">
        <v>31634</v>
      </c>
      <c r="E21" s="15">
        <v>3005.75</v>
      </c>
      <c r="F21" s="16">
        <v>1.41E-2</v>
      </c>
      <c r="G21" s="16"/>
    </row>
    <row r="22" spans="1:7" x14ac:dyDescent="0.25">
      <c r="A22" s="13" t="s">
        <v>1187</v>
      </c>
      <c r="B22" s="33" t="s">
        <v>1188</v>
      </c>
      <c r="C22" s="33" t="s">
        <v>1189</v>
      </c>
      <c r="D22" s="14">
        <v>205596</v>
      </c>
      <c r="E22" s="15">
        <v>2968.91</v>
      </c>
      <c r="F22" s="16">
        <v>1.4E-2</v>
      </c>
      <c r="G22" s="16"/>
    </row>
    <row r="23" spans="1:7" x14ac:dyDescent="0.25">
      <c r="A23" s="13" t="s">
        <v>1558</v>
      </c>
      <c r="B23" s="33" t="s">
        <v>1559</v>
      </c>
      <c r="C23" s="33" t="s">
        <v>1348</v>
      </c>
      <c r="D23" s="14">
        <v>52933</v>
      </c>
      <c r="E23" s="15">
        <v>2889.51</v>
      </c>
      <c r="F23" s="16">
        <v>1.3599999999999999E-2</v>
      </c>
      <c r="G23" s="16"/>
    </row>
    <row r="24" spans="1:7" x14ac:dyDescent="0.25">
      <c r="A24" s="13" t="s">
        <v>1866</v>
      </c>
      <c r="B24" s="33" t="s">
        <v>1867</v>
      </c>
      <c r="C24" s="33" t="s">
        <v>1868</v>
      </c>
      <c r="D24" s="14">
        <v>211860</v>
      </c>
      <c r="E24" s="15">
        <v>2869.64</v>
      </c>
      <c r="F24" s="16">
        <v>1.35E-2</v>
      </c>
      <c r="G24" s="16"/>
    </row>
    <row r="25" spans="1:7" x14ac:dyDescent="0.25">
      <c r="A25" s="13" t="s">
        <v>1896</v>
      </c>
      <c r="B25" s="33" t="s">
        <v>1897</v>
      </c>
      <c r="C25" s="33" t="s">
        <v>1868</v>
      </c>
      <c r="D25" s="14">
        <v>149807</v>
      </c>
      <c r="E25" s="15">
        <v>2786.19</v>
      </c>
      <c r="F25" s="16">
        <v>1.3100000000000001E-2</v>
      </c>
      <c r="G25" s="16"/>
    </row>
    <row r="26" spans="1:7" x14ac:dyDescent="0.25">
      <c r="A26" s="13" t="s">
        <v>1405</v>
      </c>
      <c r="B26" s="33" t="s">
        <v>1406</v>
      </c>
      <c r="C26" s="33" t="s">
        <v>1292</v>
      </c>
      <c r="D26" s="14">
        <v>95201</v>
      </c>
      <c r="E26" s="15">
        <v>2771.78</v>
      </c>
      <c r="F26" s="16">
        <v>1.2999999999999999E-2</v>
      </c>
      <c r="G26" s="16"/>
    </row>
    <row r="27" spans="1:7" x14ac:dyDescent="0.25">
      <c r="A27" s="13" t="s">
        <v>1284</v>
      </c>
      <c r="B27" s="33" t="s">
        <v>1285</v>
      </c>
      <c r="C27" s="33" t="s">
        <v>1286</v>
      </c>
      <c r="D27" s="14">
        <v>571989</v>
      </c>
      <c r="E27" s="15">
        <v>2706.37</v>
      </c>
      <c r="F27" s="16">
        <v>1.2699999999999999E-2</v>
      </c>
      <c r="G27" s="16"/>
    </row>
    <row r="28" spans="1:7" x14ac:dyDescent="0.25">
      <c r="A28" s="13" t="s">
        <v>1239</v>
      </c>
      <c r="B28" s="33" t="s">
        <v>1240</v>
      </c>
      <c r="C28" s="33" t="s">
        <v>1201</v>
      </c>
      <c r="D28" s="14">
        <v>272752</v>
      </c>
      <c r="E28" s="15">
        <v>2699.56</v>
      </c>
      <c r="F28" s="16">
        <v>1.2699999999999999E-2</v>
      </c>
      <c r="G28" s="16"/>
    </row>
    <row r="29" spans="1:7" x14ac:dyDescent="0.25">
      <c r="A29" s="13" t="s">
        <v>1869</v>
      </c>
      <c r="B29" s="33" t="s">
        <v>1870</v>
      </c>
      <c r="C29" s="33" t="s">
        <v>1255</v>
      </c>
      <c r="D29" s="14">
        <v>1394324</v>
      </c>
      <c r="E29" s="15">
        <v>2653.54</v>
      </c>
      <c r="F29" s="16">
        <v>1.2500000000000001E-2</v>
      </c>
      <c r="G29" s="16"/>
    </row>
    <row r="30" spans="1:7" x14ac:dyDescent="0.25">
      <c r="A30" s="13" t="s">
        <v>1873</v>
      </c>
      <c r="B30" s="33" t="s">
        <v>1874</v>
      </c>
      <c r="C30" s="33" t="s">
        <v>1361</v>
      </c>
      <c r="D30" s="14">
        <v>105115</v>
      </c>
      <c r="E30" s="15">
        <v>2509.36</v>
      </c>
      <c r="F30" s="16">
        <v>1.18E-2</v>
      </c>
      <c r="G30" s="16"/>
    </row>
    <row r="31" spans="1:7" x14ac:dyDescent="0.25">
      <c r="A31" s="13" t="s">
        <v>1349</v>
      </c>
      <c r="B31" s="33" t="s">
        <v>1350</v>
      </c>
      <c r="C31" s="33" t="s">
        <v>1281</v>
      </c>
      <c r="D31" s="14">
        <v>806597</v>
      </c>
      <c r="E31" s="15">
        <v>2467.38</v>
      </c>
      <c r="F31" s="16">
        <v>1.1599999999999999E-2</v>
      </c>
      <c r="G31" s="16"/>
    </row>
    <row r="32" spans="1:7" x14ac:dyDescent="0.25">
      <c r="A32" s="13" t="s">
        <v>1955</v>
      </c>
      <c r="B32" s="33" t="s">
        <v>1956</v>
      </c>
      <c r="C32" s="33" t="s">
        <v>1338</v>
      </c>
      <c r="D32" s="14">
        <v>128335</v>
      </c>
      <c r="E32" s="15">
        <v>2442.09</v>
      </c>
      <c r="F32" s="16">
        <v>1.15E-2</v>
      </c>
      <c r="G32" s="16"/>
    </row>
    <row r="33" spans="1:7" x14ac:dyDescent="0.25">
      <c r="A33" s="13" t="s">
        <v>1196</v>
      </c>
      <c r="B33" s="33" t="s">
        <v>1197</v>
      </c>
      <c r="C33" s="33" t="s">
        <v>1198</v>
      </c>
      <c r="D33" s="14">
        <v>77898</v>
      </c>
      <c r="E33" s="15">
        <v>2438.83</v>
      </c>
      <c r="F33" s="16">
        <v>1.15E-2</v>
      </c>
      <c r="G33" s="16"/>
    </row>
    <row r="34" spans="1:7" x14ac:dyDescent="0.25">
      <c r="A34" s="13" t="s">
        <v>1245</v>
      </c>
      <c r="B34" s="33" t="s">
        <v>1246</v>
      </c>
      <c r="C34" s="33" t="s">
        <v>1195</v>
      </c>
      <c r="D34" s="14">
        <v>188968</v>
      </c>
      <c r="E34" s="15">
        <v>2390.92</v>
      </c>
      <c r="F34" s="16">
        <v>1.12E-2</v>
      </c>
      <c r="G34" s="16"/>
    </row>
    <row r="35" spans="1:7" x14ac:dyDescent="0.25">
      <c r="A35" s="13" t="s">
        <v>1296</v>
      </c>
      <c r="B35" s="33" t="s">
        <v>1297</v>
      </c>
      <c r="C35" s="33" t="s">
        <v>1238</v>
      </c>
      <c r="D35" s="14">
        <v>160620</v>
      </c>
      <c r="E35" s="15">
        <v>2364.65</v>
      </c>
      <c r="F35" s="16">
        <v>1.11E-2</v>
      </c>
      <c r="G35" s="16"/>
    </row>
    <row r="36" spans="1:7" x14ac:dyDescent="0.25">
      <c r="A36" s="13" t="s">
        <v>1243</v>
      </c>
      <c r="B36" s="33" t="s">
        <v>1244</v>
      </c>
      <c r="C36" s="33" t="s">
        <v>1201</v>
      </c>
      <c r="D36" s="14">
        <v>99245</v>
      </c>
      <c r="E36" s="15">
        <v>2347</v>
      </c>
      <c r="F36" s="16">
        <v>1.0999999999999999E-2</v>
      </c>
      <c r="G36" s="16"/>
    </row>
    <row r="37" spans="1:7" x14ac:dyDescent="0.25">
      <c r="A37" s="13" t="s">
        <v>2008</v>
      </c>
      <c r="B37" s="33" t="s">
        <v>2009</v>
      </c>
      <c r="C37" s="33" t="s">
        <v>1224</v>
      </c>
      <c r="D37" s="14">
        <v>20776</v>
      </c>
      <c r="E37" s="15">
        <v>2286.15</v>
      </c>
      <c r="F37" s="16">
        <v>1.0699999999999999E-2</v>
      </c>
      <c r="G37" s="16"/>
    </row>
    <row r="38" spans="1:7" x14ac:dyDescent="0.25">
      <c r="A38" s="13" t="s">
        <v>1994</v>
      </c>
      <c r="B38" s="33" t="s">
        <v>1995</v>
      </c>
      <c r="C38" s="33" t="s">
        <v>1996</v>
      </c>
      <c r="D38" s="14">
        <v>161761</v>
      </c>
      <c r="E38" s="15">
        <v>2285.84</v>
      </c>
      <c r="F38" s="16">
        <v>1.0699999999999999E-2</v>
      </c>
      <c r="G38" s="16"/>
    </row>
    <row r="39" spans="1:7" x14ac:dyDescent="0.25">
      <c r="A39" s="13" t="s">
        <v>1526</v>
      </c>
      <c r="B39" s="33" t="s">
        <v>1527</v>
      </c>
      <c r="C39" s="33" t="s">
        <v>1292</v>
      </c>
      <c r="D39" s="14">
        <v>249178</v>
      </c>
      <c r="E39" s="15">
        <v>2280.48</v>
      </c>
      <c r="F39" s="16">
        <v>1.0699999999999999E-2</v>
      </c>
      <c r="G39" s="16"/>
    </row>
    <row r="40" spans="1:7" x14ac:dyDescent="0.25">
      <c r="A40" s="13" t="s">
        <v>1486</v>
      </c>
      <c r="B40" s="33" t="s">
        <v>1487</v>
      </c>
      <c r="C40" s="33" t="s">
        <v>1224</v>
      </c>
      <c r="D40" s="14">
        <v>26707</v>
      </c>
      <c r="E40" s="15">
        <v>2267.66</v>
      </c>
      <c r="F40" s="16">
        <v>1.0699999999999999E-2</v>
      </c>
      <c r="G40" s="16"/>
    </row>
    <row r="41" spans="1:7" x14ac:dyDescent="0.25">
      <c r="A41" s="13" t="s">
        <v>1782</v>
      </c>
      <c r="B41" s="33" t="s">
        <v>1783</v>
      </c>
      <c r="C41" s="33" t="s">
        <v>1307</v>
      </c>
      <c r="D41" s="14">
        <v>167973</v>
      </c>
      <c r="E41" s="15">
        <v>2264.9499999999998</v>
      </c>
      <c r="F41" s="16">
        <v>1.06E-2</v>
      </c>
      <c r="G41" s="16"/>
    </row>
    <row r="42" spans="1:7" x14ac:dyDescent="0.25">
      <c r="A42" s="13" t="s">
        <v>1497</v>
      </c>
      <c r="B42" s="33" t="s">
        <v>1498</v>
      </c>
      <c r="C42" s="33" t="s">
        <v>1292</v>
      </c>
      <c r="D42" s="14">
        <v>159103</v>
      </c>
      <c r="E42" s="15">
        <v>2264.83</v>
      </c>
      <c r="F42" s="16">
        <v>1.06E-2</v>
      </c>
      <c r="G42" s="16"/>
    </row>
    <row r="43" spans="1:7" x14ac:dyDescent="0.25">
      <c r="A43" s="13" t="s">
        <v>1943</v>
      </c>
      <c r="B43" s="33" t="s">
        <v>1944</v>
      </c>
      <c r="C43" s="33" t="s">
        <v>1868</v>
      </c>
      <c r="D43" s="14">
        <v>58764</v>
      </c>
      <c r="E43" s="15">
        <v>2264.41</v>
      </c>
      <c r="F43" s="16">
        <v>1.06E-2</v>
      </c>
      <c r="G43" s="16"/>
    </row>
    <row r="44" spans="1:7" x14ac:dyDescent="0.25">
      <c r="A44" s="13" t="s">
        <v>1786</v>
      </c>
      <c r="B44" s="33" t="s">
        <v>1787</v>
      </c>
      <c r="C44" s="33" t="s">
        <v>1392</v>
      </c>
      <c r="D44" s="14">
        <v>1122950</v>
      </c>
      <c r="E44" s="15">
        <v>2252.19</v>
      </c>
      <c r="F44" s="16">
        <v>1.06E-2</v>
      </c>
      <c r="G44" s="16"/>
    </row>
    <row r="45" spans="1:7" x14ac:dyDescent="0.25">
      <c r="A45" s="13" t="s">
        <v>1922</v>
      </c>
      <c r="B45" s="33" t="s">
        <v>1923</v>
      </c>
      <c r="C45" s="33" t="s">
        <v>1348</v>
      </c>
      <c r="D45" s="14">
        <v>297998</v>
      </c>
      <c r="E45" s="15">
        <v>2227.09</v>
      </c>
      <c r="F45" s="16">
        <v>1.0500000000000001E-2</v>
      </c>
      <c r="G45" s="16"/>
    </row>
    <row r="46" spans="1:7" x14ac:dyDescent="0.25">
      <c r="A46" s="13" t="s">
        <v>1800</v>
      </c>
      <c r="B46" s="33" t="s">
        <v>1801</v>
      </c>
      <c r="C46" s="33" t="s">
        <v>1802</v>
      </c>
      <c r="D46" s="14">
        <v>158618</v>
      </c>
      <c r="E46" s="15">
        <v>2216.29</v>
      </c>
      <c r="F46" s="16">
        <v>1.04E-2</v>
      </c>
      <c r="G46" s="16"/>
    </row>
    <row r="47" spans="1:7" x14ac:dyDescent="0.25">
      <c r="A47" s="13" t="s">
        <v>1546</v>
      </c>
      <c r="B47" s="33" t="s">
        <v>1547</v>
      </c>
      <c r="C47" s="33" t="s">
        <v>1392</v>
      </c>
      <c r="D47" s="14">
        <v>32365</v>
      </c>
      <c r="E47" s="15">
        <v>2196.2399999999998</v>
      </c>
      <c r="F47" s="16">
        <v>1.03E-2</v>
      </c>
      <c r="G47" s="16"/>
    </row>
    <row r="48" spans="1:7" x14ac:dyDescent="0.25">
      <c r="A48" s="13" t="s">
        <v>1205</v>
      </c>
      <c r="B48" s="33" t="s">
        <v>1206</v>
      </c>
      <c r="C48" s="33" t="s">
        <v>1207</v>
      </c>
      <c r="D48" s="14">
        <v>18638</v>
      </c>
      <c r="E48" s="15">
        <v>2174.66</v>
      </c>
      <c r="F48" s="16">
        <v>1.0200000000000001E-2</v>
      </c>
      <c r="G48" s="16"/>
    </row>
    <row r="49" spans="1:7" x14ac:dyDescent="0.25">
      <c r="A49" s="13" t="s">
        <v>1902</v>
      </c>
      <c r="B49" s="33" t="s">
        <v>1903</v>
      </c>
      <c r="C49" s="33" t="s">
        <v>1281</v>
      </c>
      <c r="D49" s="14">
        <v>135674</v>
      </c>
      <c r="E49" s="15">
        <v>2166.17</v>
      </c>
      <c r="F49" s="16">
        <v>1.0200000000000001E-2</v>
      </c>
      <c r="G49" s="16"/>
    </row>
    <row r="50" spans="1:7" x14ac:dyDescent="0.25">
      <c r="A50" s="13" t="s">
        <v>1556</v>
      </c>
      <c r="B50" s="33" t="s">
        <v>1557</v>
      </c>
      <c r="C50" s="33" t="s">
        <v>1307</v>
      </c>
      <c r="D50" s="14">
        <v>67302</v>
      </c>
      <c r="E50" s="15">
        <v>2158.98</v>
      </c>
      <c r="F50" s="16">
        <v>1.01E-2</v>
      </c>
      <c r="G50" s="16"/>
    </row>
    <row r="51" spans="1:7" x14ac:dyDescent="0.25">
      <c r="A51" s="13" t="s">
        <v>1949</v>
      </c>
      <c r="B51" s="33" t="s">
        <v>1950</v>
      </c>
      <c r="C51" s="33" t="s">
        <v>1258</v>
      </c>
      <c r="D51" s="14">
        <v>296084</v>
      </c>
      <c r="E51" s="15">
        <v>2140.84</v>
      </c>
      <c r="F51" s="16">
        <v>1.01E-2</v>
      </c>
      <c r="G51" s="16"/>
    </row>
    <row r="52" spans="1:7" x14ac:dyDescent="0.25">
      <c r="A52" s="13" t="s">
        <v>1798</v>
      </c>
      <c r="B52" s="33" t="s">
        <v>1799</v>
      </c>
      <c r="C52" s="33" t="s">
        <v>1307</v>
      </c>
      <c r="D52" s="14">
        <v>59484</v>
      </c>
      <c r="E52" s="15">
        <v>2134.46</v>
      </c>
      <c r="F52" s="16">
        <v>0.01</v>
      </c>
      <c r="G52" s="16"/>
    </row>
    <row r="53" spans="1:7" x14ac:dyDescent="0.25">
      <c r="A53" s="13" t="s">
        <v>1339</v>
      </c>
      <c r="B53" s="33" t="s">
        <v>1340</v>
      </c>
      <c r="C53" s="33" t="s">
        <v>1224</v>
      </c>
      <c r="D53" s="14">
        <v>708232</v>
      </c>
      <c r="E53" s="15">
        <v>2130.7199999999998</v>
      </c>
      <c r="F53" s="16">
        <v>0.01</v>
      </c>
      <c r="G53" s="16"/>
    </row>
    <row r="54" spans="1:7" x14ac:dyDescent="0.25">
      <c r="A54" s="13" t="s">
        <v>1341</v>
      </c>
      <c r="B54" s="33" t="s">
        <v>1342</v>
      </c>
      <c r="C54" s="33" t="s">
        <v>1343</v>
      </c>
      <c r="D54" s="14">
        <v>862065</v>
      </c>
      <c r="E54" s="15">
        <v>2121.11</v>
      </c>
      <c r="F54" s="16">
        <v>0.01</v>
      </c>
      <c r="G54" s="16"/>
    </row>
    <row r="55" spans="1:7" x14ac:dyDescent="0.25">
      <c r="A55" s="13" t="s">
        <v>1892</v>
      </c>
      <c r="B55" s="33" t="s">
        <v>1893</v>
      </c>
      <c r="C55" s="33" t="s">
        <v>1219</v>
      </c>
      <c r="D55" s="14">
        <v>283391</v>
      </c>
      <c r="E55" s="15">
        <v>2081.5100000000002</v>
      </c>
      <c r="F55" s="16">
        <v>9.7999999999999997E-3</v>
      </c>
      <c r="G55" s="16"/>
    </row>
    <row r="56" spans="1:7" x14ac:dyDescent="0.25">
      <c r="A56" s="13" t="s">
        <v>1300</v>
      </c>
      <c r="B56" s="33" t="s">
        <v>1301</v>
      </c>
      <c r="C56" s="33" t="s">
        <v>1292</v>
      </c>
      <c r="D56" s="14">
        <v>424948</v>
      </c>
      <c r="E56" s="15">
        <v>2061.42</v>
      </c>
      <c r="F56" s="16">
        <v>9.7000000000000003E-3</v>
      </c>
      <c r="G56" s="16"/>
    </row>
    <row r="57" spans="1:7" x14ac:dyDescent="0.25">
      <c r="A57" s="13" t="s">
        <v>2244</v>
      </c>
      <c r="B57" s="33" t="s">
        <v>2245</v>
      </c>
      <c r="C57" s="33" t="s">
        <v>1207</v>
      </c>
      <c r="D57" s="14">
        <v>126390</v>
      </c>
      <c r="E57" s="15">
        <v>2018.51</v>
      </c>
      <c r="F57" s="16">
        <v>9.4999999999999998E-3</v>
      </c>
      <c r="G57" s="16"/>
    </row>
    <row r="58" spans="1:7" x14ac:dyDescent="0.25">
      <c r="A58" s="13" t="s">
        <v>1951</v>
      </c>
      <c r="B58" s="33" t="s">
        <v>1952</v>
      </c>
      <c r="C58" s="33" t="s">
        <v>1192</v>
      </c>
      <c r="D58" s="14">
        <v>86455</v>
      </c>
      <c r="E58" s="15">
        <v>1977.4</v>
      </c>
      <c r="F58" s="16">
        <v>9.2999999999999992E-3</v>
      </c>
      <c r="G58" s="16"/>
    </row>
    <row r="59" spans="1:7" x14ac:dyDescent="0.25">
      <c r="A59" s="13" t="s">
        <v>2246</v>
      </c>
      <c r="B59" s="33" t="s">
        <v>2247</v>
      </c>
      <c r="C59" s="33" t="s">
        <v>1338</v>
      </c>
      <c r="D59" s="14">
        <v>242340</v>
      </c>
      <c r="E59" s="15">
        <v>1946.84</v>
      </c>
      <c r="F59" s="16">
        <v>9.1999999999999998E-3</v>
      </c>
      <c r="G59" s="16"/>
    </row>
    <row r="60" spans="1:7" x14ac:dyDescent="0.25">
      <c r="A60" s="13" t="s">
        <v>1792</v>
      </c>
      <c r="B60" s="33" t="s">
        <v>1793</v>
      </c>
      <c r="C60" s="33" t="s">
        <v>1195</v>
      </c>
      <c r="D60" s="14">
        <v>354136</v>
      </c>
      <c r="E60" s="15">
        <v>1931.81</v>
      </c>
      <c r="F60" s="16">
        <v>9.1000000000000004E-3</v>
      </c>
      <c r="G60" s="16"/>
    </row>
    <row r="61" spans="1:7" x14ac:dyDescent="0.25">
      <c r="A61" s="13" t="s">
        <v>1920</v>
      </c>
      <c r="B61" s="33" t="s">
        <v>1921</v>
      </c>
      <c r="C61" s="33" t="s">
        <v>1192</v>
      </c>
      <c r="D61" s="14">
        <v>108227</v>
      </c>
      <c r="E61" s="15">
        <v>1899.01</v>
      </c>
      <c r="F61" s="16">
        <v>8.8999999999999999E-3</v>
      </c>
      <c r="G61" s="16"/>
    </row>
    <row r="62" spans="1:7" x14ac:dyDescent="0.25">
      <c r="A62" s="13" t="s">
        <v>2000</v>
      </c>
      <c r="B62" s="33" t="s">
        <v>2001</v>
      </c>
      <c r="C62" s="33" t="s">
        <v>1440</v>
      </c>
      <c r="D62" s="14">
        <v>91107</v>
      </c>
      <c r="E62" s="15">
        <v>1898.99</v>
      </c>
      <c r="F62" s="16">
        <v>8.8999999999999999E-3</v>
      </c>
      <c r="G62" s="16"/>
    </row>
    <row r="63" spans="1:7" x14ac:dyDescent="0.25">
      <c r="A63" s="13" t="s">
        <v>1450</v>
      </c>
      <c r="B63" s="33" t="s">
        <v>1451</v>
      </c>
      <c r="C63" s="33" t="s">
        <v>1295</v>
      </c>
      <c r="D63" s="14">
        <v>181342</v>
      </c>
      <c r="E63" s="15">
        <v>1893.94</v>
      </c>
      <c r="F63" s="16">
        <v>8.8999999999999999E-3</v>
      </c>
      <c r="G63" s="16"/>
    </row>
    <row r="64" spans="1:7" x14ac:dyDescent="0.25">
      <c r="A64" s="13" t="s">
        <v>1912</v>
      </c>
      <c r="B64" s="33" t="s">
        <v>1913</v>
      </c>
      <c r="C64" s="33" t="s">
        <v>1195</v>
      </c>
      <c r="D64" s="14">
        <v>894681</v>
      </c>
      <c r="E64" s="15">
        <v>1849.57</v>
      </c>
      <c r="F64" s="16">
        <v>8.6999999999999994E-3</v>
      </c>
      <c r="G64" s="16"/>
    </row>
    <row r="65" spans="1:7" x14ac:dyDescent="0.25">
      <c r="A65" s="13" t="s">
        <v>1190</v>
      </c>
      <c r="B65" s="33" t="s">
        <v>1191</v>
      </c>
      <c r="C65" s="33" t="s">
        <v>1192</v>
      </c>
      <c r="D65" s="14">
        <v>118054</v>
      </c>
      <c r="E65" s="15">
        <v>1795.42</v>
      </c>
      <c r="F65" s="16">
        <v>8.3999999999999995E-3</v>
      </c>
      <c r="G65" s="16"/>
    </row>
    <row r="66" spans="1:7" x14ac:dyDescent="0.25">
      <c r="A66" s="13" t="s">
        <v>1945</v>
      </c>
      <c r="B66" s="33" t="s">
        <v>1946</v>
      </c>
      <c r="C66" s="33" t="s">
        <v>1195</v>
      </c>
      <c r="D66" s="14">
        <v>1829940</v>
      </c>
      <c r="E66" s="15">
        <v>1777.97</v>
      </c>
      <c r="F66" s="16">
        <v>8.3999999999999995E-3</v>
      </c>
      <c r="G66" s="16"/>
    </row>
    <row r="67" spans="1:7" x14ac:dyDescent="0.25">
      <c r="A67" s="13" t="s">
        <v>1916</v>
      </c>
      <c r="B67" s="33" t="s">
        <v>1917</v>
      </c>
      <c r="C67" s="33" t="s">
        <v>1255</v>
      </c>
      <c r="D67" s="14">
        <v>63376</v>
      </c>
      <c r="E67" s="15">
        <v>1697.3</v>
      </c>
      <c r="F67" s="16">
        <v>8.0000000000000002E-3</v>
      </c>
      <c r="G67" s="16"/>
    </row>
    <row r="68" spans="1:7" x14ac:dyDescent="0.25">
      <c r="A68" s="13" t="s">
        <v>1236</v>
      </c>
      <c r="B68" s="33" t="s">
        <v>1237</v>
      </c>
      <c r="C68" s="33" t="s">
        <v>1238</v>
      </c>
      <c r="D68" s="14">
        <v>49591</v>
      </c>
      <c r="E68" s="15">
        <v>1688.18</v>
      </c>
      <c r="F68" s="16">
        <v>7.9000000000000008E-3</v>
      </c>
      <c r="G68" s="16"/>
    </row>
    <row r="69" spans="1:7" x14ac:dyDescent="0.25">
      <c r="A69" s="13" t="s">
        <v>1413</v>
      </c>
      <c r="B69" s="33" t="s">
        <v>1414</v>
      </c>
      <c r="C69" s="33" t="s">
        <v>1381</v>
      </c>
      <c r="D69" s="14">
        <v>243257</v>
      </c>
      <c r="E69" s="15">
        <v>1669.35</v>
      </c>
      <c r="F69" s="16">
        <v>7.7999999999999996E-3</v>
      </c>
      <c r="G69" s="16"/>
    </row>
    <row r="70" spans="1:7" x14ac:dyDescent="0.25">
      <c r="A70" s="13" t="s">
        <v>1458</v>
      </c>
      <c r="B70" s="33" t="s">
        <v>1459</v>
      </c>
      <c r="C70" s="33" t="s">
        <v>1348</v>
      </c>
      <c r="D70" s="14">
        <v>113641</v>
      </c>
      <c r="E70" s="15">
        <v>1625.46</v>
      </c>
      <c r="F70" s="16">
        <v>7.6E-3</v>
      </c>
      <c r="G70" s="16"/>
    </row>
    <row r="71" spans="1:7" x14ac:dyDescent="0.25">
      <c r="A71" s="13" t="s">
        <v>1357</v>
      </c>
      <c r="B71" s="33" t="s">
        <v>1358</v>
      </c>
      <c r="C71" s="33" t="s">
        <v>1192</v>
      </c>
      <c r="D71" s="14">
        <v>105532</v>
      </c>
      <c r="E71" s="15">
        <v>1562.72</v>
      </c>
      <c r="F71" s="16">
        <v>7.3000000000000001E-3</v>
      </c>
      <c r="G71" s="16"/>
    </row>
    <row r="72" spans="1:7" x14ac:dyDescent="0.25">
      <c r="A72" s="13" t="s">
        <v>1914</v>
      </c>
      <c r="B72" s="33" t="s">
        <v>1915</v>
      </c>
      <c r="C72" s="33" t="s">
        <v>1233</v>
      </c>
      <c r="D72" s="14">
        <v>100377</v>
      </c>
      <c r="E72" s="15">
        <v>1561.16</v>
      </c>
      <c r="F72" s="16">
        <v>7.3000000000000001E-3</v>
      </c>
      <c r="G72" s="16"/>
    </row>
    <row r="73" spans="1:7" x14ac:dyDescent="0.25">
      <c r="A73" s="13" t="s">
        <v>1386</v>
      </c>
      <c r="B73" s="33" t="s">
        <v>1387</v>
      </c>
      <c r="C73" s="33" t="s">
        <v>1348</v>
      </c>
      <c r="D73" s="14">
        <v>62530</v>
      </c>
      <c r="E73" s="15">
        <v>1536.08</v>
      </c>
      <c r="F73" s="16">
        <v>7.1999999999999998E-3</v>
      </c>
      <c r="G73" s="16"/>
    </row>
    <row r="74" spans="1:7" x14ac:dyDescent="0.25">
      <c r="A74" s="13" t="s">
        <v>1509</v>
      </c>
      <c r="B74" s="33" t="s">
        <v>1510</v>
      </c>
      <c r="C74" s="33" t="s">
        <v>1230</v>
      </c>
      <c r="D74" s="14">
        <v>255642</v>
      </c>
      <c r="E74" s="15">
        <v>1535.64</v>
      </c>
      <c r="F74" s="16">
        <v>7.1999999999999998E-3</v>
      </c>
      <c r="G74" s="16"/>
    </row>
    <row r="75" spans="1:7" x14ac:dyDescent="0.25">
      <c r="A75" s="13" t="s">
        <v>2096</v>
      </c>
      <c r="B75" s="33" t="s">
        <v>2097</v>
      </c>
      <c r="C75" s="33" t="s">
        <v>1381</v>
      </c>
      <c r="D75" s="14">
        <v>15167</v>
      </c>
      <c r="E75" s="15">
        <v>1519.85</v>
      </c>
      <c r="F75" s="16">
        <v>7.1000000000000004E-3</v>
      </c>
      <c r="G75" s="16"/>
    </row>
    <row r="76" spans="1:7" x14ac:dyDescent="0.25">
      <c r="A76" s="13" t="s">
        <v>1202</v>
      </c>
      <c r="B76" s="33" t="s">
        <v>1203</v>
      </c>
      <c r="C76" s="33" t="s">
        <v>1204</v>
      </c>
      <c r="D76" s="14">
        <v>27417</v>
      </c>
      <c r="E76" s="15">
        <v>1501.23</v>
      </c>
      <c r="F76" s="16">
        <v>7.1000000000000004E-3</v>
      </c>
      <c r="G76" s="16"/>
    </row>
    <row r="77" spans="1:7" x14ac:dyDescent="0.25">
      <c r="A77" s="13" t="s">
        <v>1554</v>
      </c>
      <c r="B77" s="33" t="s">
        <v>1555</v>
      </c>
      <c r="C77" s="33" t="s">
        <v>1348</v>
      </c>
      <c r="D77" s="14">
        <v>102730</v>
      </c>
      <c r="E77" s="15">
        <v>1499.45</v>
      </c>
      <c r="F77" s="16">
        <v>7.0000000000000001E-3</v>
      </c>
      <c r="G77" s="16"/>
    </row>
    <row r="78" spans="1:7" x14ac:dyDescent="0.25">
      <c r="A78" s="13" t="s">
        <v>1908</v>
      </c>
      <c r="B78" s="33" t="s">
        <v>1909</v>
      </c>
      <c r="C78" s="33" t="s">
        <v>1238</v>
      </c>
      <c r="D78" s="14">
        <v>101557</v>
      </c>
      <c r="E78" s="15">
        <v>1430.07</v>
      </c>
      <c r="F78" s="16">
        <v>6.7000000000000002E-3</v>
      </c>
      <c r="G78" s="16"/>
    </row>
    <row r="79" spans="1:7" x14ac:dyDescent="0.25">
      <c r="A79" s="13" t="s">
        <v>1898</v>
      </c>
      <c r="B79" s="33" t="s">
        <v>1899</v>
      </c>
      <c r="C79" s="33" t="s">
        <v>1868</v>
      </c>
      <c r="D79" s="14">
        <v>33130</v>
      </c>
      <c r="E79" s="15">
        <v>1418.44</v>
      </c>
      <c r="F79" s="16">
        <v>6.7000000000000002E-3</v>
      </c>
      <c r="G79" s="16"/>
    </row>
    <row r="80" spans="1:7" x14ac:dyDescent="0.25">
      <c r="A80" s="13" t="s">
        <v>1953</v>
      </c>
      <c r="B80" s="33" t="s">
        <v>1954</v>
      </c>
      <c r="C80" s="33" t="s">
        <v>1224</v>
      </c>
      <c r="D80" s="14">
        <v>190977</v>
      </c>
      <c r="E80" s="15">
        <v>1380.48</v>
      </c>
      <c r="F80" s="16">
        <v>6.4999999999999997E-3</v>
      </c>
      <c r="G80" s="16"/>
    </row>
    <row r="81" spans="1:7" x14ac:dyDescent="0.25">
      <c r="A81" s="13" t="s">
        <v>1784</v>
      </c>
      <c r="B81" s="33" t="s">
        <v>1785</v>
      </c>
      <c r="C81" s="33" t="s">
        <v>1338</v>
      </c>
      <c r="D81" s="14">
        <v>208907</v>
      </c>
      <c r="E81" s="15">
        <v>1305.77</v>
      </c>
      <c r="F81" s="16">
        <v>6.1000000000000004E-3</v>
      </c>
      <c r="G81" s="16"/>
    </row>
    <row r="82" spans="1:7" x14ac:dyDescent="0.25">
      <c r="A82" s="13" t="s">
        <v>1282</v>
      </c>
      <c r="B82" s="33" t="s">
        <v>1283</v>
      </c>
      <c r="C82" s="33" t="s">
        <v>1195</v>
      </c>
      <c r="D82" s="14">
        <v>466977</v>
      </c>
      <c r="E82" s="15">
        <v>1286.05</v>
      </c>
      <c r="F82" s="16">
        <v>6.0000000000000001E-3</v>
      </c>
      <c r="G82" s="16"/>
    </row>
    <row r="83" spans="1:7" x14ac:dyDescent="0.25">
      <c r="A83" s="13" t="s">
        <v>1904</v>
      </c>
      <c r="B83" s="33" t="s">
        <v>1905</v>
      </c>
      <c r="C83" s="33" t="s">
        <v>1292</v>
      </c>
      <c r="D83" s="14">
        <v>114951</v>
      </c>
      <c r="E83" s="15">
        <v>1190.32</v>
      </c>
      <c r="F83" s="16">
        <v>5.5999999999999999E-3</v>
      </c>
      <c r="G83" s="16"/>
    </row>
    <row r="84" spans="1:7" x14ac:dyDescent="0.25">
      <c r="A84" s="13" t="s">
        <v>1970</v>
      </c>
      <c r="B84" s="33" t="s">
        <v>1971</v>
      </c>
      <c r="C84" s="33" t="s">
        <v>1238</v>
      </c>
      <c r="D84" s="14">
        <v>25401</v>
      </c>
      <c r="E84" s="15">
        <v>1148.57</v>
      </c>
      <c r="F84" s="16">
        <v>5.4000000000000003E-3</v>
      </c>
      <c r="G84" s="16"/>
    </row>
    <row r="85" spans="1:7" x14ac:dyDescent="0.25">
      <c r="A85" s="13" t="s">
        <v>1472</v>
      </c>
      <c r="B85" s="33" t="s">
        <v>1473</v>
      </c>
      <c r="C85" s="33" t="s">
        <v>1201</v>
      </c>
      <c r="D85" s="14">
        <v>39951</v>
      </c>
      <c r="E85" s="15">
        <v>1145.26</v>
      </c>
      <c r="F85" s="16">
        <v>5.4000000000000003E-3</v>
      </c>
      <c r="G85" s="16"/>
    </row>
    <row r="86" spans="1:7" x14ac:dyDescent="0.25">
      <c r="A86" s="13" t="s">
        <v>2020</v>
      </c>
      <c r="B86" s="33" t="s">
        <v>2021</v>
      </c>
      <c r="C86" s="33" t="s">
        <v>1192</v>
      </c>
      <c r="D86" s="14">
        <v>141814</v>
      </c>
      <c r="E86" s="15">
        <v>1140.18</v>
      </c>
      <c r="F86" s="16">
        <v>5.4000000000000003E-3</v>
      </c>
      <c r="G86" s="16"/>
    </row>
    <row r="87" spans="1:7" x14ac:dyDescent="0.25">
      <c r="A87" s="13" t="s">
        <v>2010</v>
      </c>
      <c r="B87" s="33" t="s">
        <v>2011</v>
      </c>
      <c r="C87" s="33" t="s">
        <v>1233</v>
      </c>
      <c r="D87" s="14">
        <v>30752</v>
      </c>
      <c r="E87" s="15">
        <v>1109.73</v>
      </c>
      <c r="F87" s="16">
        <v>5.1999999999999998E-3</v>
      </c>
      <c r="G87" s="16"/>
    </row>
    <row r="88" spans="1:7" x14ac:dyDescent="0.25">
      <c r="A88" s="13" t="s">
        <v>1790</v>
      </c>
      <c r="B88" s="33" t="s">
        <v>1791</v>
      </c>
      <c r="C88" s="33" t="s">
        <v>1292</v>
      </c>
      <c r="D88" s="14">
        <v>76321</v>
      </c>
      <c r="E88" s="15">
        <v>1109.33</v>
      </c>
      <c r="F88" s="16">
        <v>5.1999999999999998E-3</v>
      </c>
      <c r="G88" s="16"/>
    </row>
    <row r="89" spans="1:7" x14ac:dyDescent="0.25">
      <c r="A89" s="13" t="s">
        <v>1811</v>
      </c>
      <c r="B89" s="33" t="s">
        <v>1812</v>
      </c>
      <c r="C89" s="33" t="s">
        <v>1361</v>
      </c>
      <c r="D89" s="14">
        <v>41518</v>
      </c>
      <c r="E89" s="15">
        <v>1072.22</v>
      </c>
      <c r="F89" s="16">
        <v>5.0000000000000001E-3</v>
      </c>
      <c r="G89" s="16"/>
    </row>
    <row r="90" spans="1:7" x14ac:dyDescent="0.25">
      <c r="A90" s="13" t="s">
        <v>1503</v>
      </c>
      <c r="B90" s="33" t="s">
        <v>1504</v>
      </c>
      <c r="C90" s="33" t="s">
        <v>1320</v>
      </c>
      <c r="D90" s="14">
        <v>154343</v>
      </c>
      <c r="E90" s="15">
        <v>1070.45</v>
      </c>
      <c r="F90" s="16">
        <v>5.0000000000000001E-3</v>
      </c>
      <c r="G90" s="16"/>
    </row>
    <row r="91" spans="1:7" x14ac:dyDescent="0.25">
      <c r="A91" s="13" t="s">
        <v>1947</v>
      </c>
      <c r="B91" s="33" t="s">
        <v>1948</v>
      </c>
      <c r="C91" s="33" t="s">
        <v>1440</v>
      </c>
      <c r="D91" s="14">
        <v>109014</v>
      </c>
      <c r="E91" s="15">
        <v>1025.44</v>
      </c>
      <c r="F91" s="16">
        <v>4.7999999999999996E-3</v>
      </c>
      <c r="G91" s="16"/>
    </row>
    <row r="92" spans="1:7" x14ac:dyDescent="0.25">
      <c r="A92" s="13" t="s">
        <v>1344</v>
      </c>
      <c r="B92" s="33" t="s">
        <v>1345</v>
      </c>
      <c r="C92" s="33" t="s">
        <v>1195</v>
      </c>
      <c r="D92" s="14">
        <v>570321</v>
      </c>
      <c r="E92" s="15">
        <v>1010.89</v>
      </c>
      <c r="F92" s="16">
        <v>4.7999999999999996E-3</v>
      </c>
      <c r="G92" s="16"/>
    </row>
    <row r="93" spans="1:7" x14ac:dyDescent="0.25">
      <c r="A93" s="13" t="s">
        <v>1384</v>
      </c>
      <c r="B93" s="33" t="s">
        <v>1385</v>
      </c>
      <c r="C93" s="33" t="s">
        <v>1249</v>
      </c>
      <c r="D93" s="14">
        <v>67029</v>
      </c>
      <c r="E93" s="15">
        <v>1000.04</v>
      </c>
      <c r="F93" s="16">
        <v>4.7000000000000002E-3</v>
      </c>
      <c r="G93" s="16"/>
    </row>
    <row r="94" spans="1:7" x14ac:dyDescent="0.25">
      <c r="A94" s="13" t="s">
        <v>1215</v>
      </c>
      <c r="B94" s="33" t="s">
        <v>1216</v>
      </c>
      <c r="C94" s="33" t="s">
        <v>1204</v>
      </c>
      <c r="D94" s="14">
        <v>38681</v>
      </c>
      <c r="E94" s="15">
        <v>987</v>
      </c>
      <c r="F94" s="16">
        <v>4.5999999999999999E-3</v>
      </c>
      <c r="G94" s="16"/>
    </row>
    <row r="95" spans="1:7" x14ac:dyDescent="0.25">
      <c r="A95" s="13" t="s">
        <v>1211</v>
      </c>
      <c r="B95" s="33" t="s">
        <v>1212</v>
      </c>
      <c r="C95" s="33" t="s">
        <v>1201</v>
      </c>
      <c r="D95" s="14">
        <v>8005</v>
      </c>
      <c r="E95" s="15">
        <v>963.31</v>
      </c>
      <c r="F95" s="16">
        <v>4.4999999999999997E-3</v>
      </c>
      <c r="G95" s="16"/>
    </row>
    <row r="96" spans="1:7" x14ac:dyDescent="0.25">
      <c r="A96" s="13" t="s">
        <v>1997</v>
      </c>
      <c r="B96" s="33" t="s">
        <v>1998</v>
      </c>
      <c r="C96" s="33" t="s">
        <v>1999</v>
      </c>
      <c r="D96" s="14">
        <v>31338</v>
      </c>
      <c r="E96" s="15">
        <v>926.74</v>
      </c>
      <c r="F96" s="16">
        <v>4.4000000000000003E-3</v>
      </c>
      <c r="G96" s="16"/>
    </row>
    <row r="97" spans="1:7" x14ac:dyDescent="0.25">
      <c r="A97" s="13" t="s">
        <v>1274</v>
      </c>
      <c r="B97" s="33" t="s">
        <v>1275</v>
      </c>
      <c r="C97" s="33" t="s">
        <v>1189</v>
      </c>
      <c r="D97" s="14">
        <v>245835</v>
      </c>
      <c r="E97" s="15">
        <v>922.62</v>
      </c>
      <c r="F97" s="16">
        <v>4.3E-3</v>
      </c>
      <c r="G97" s="16"/>
    </row>
    <row r="98" spans="1:7" x14ac:dyDescent="0.25">
      <c r="A98" s="13" t="s">
        <v>1464</v>
      </c>
      <c r="B98" s="33" t="s">
        <v>1465</v>
      </c>
      <c r="C98" s="33" t="s">
        <v>1348</v>
      </c>
      <c r="D98" s="14">
        <v>58204</v>
      </c>
      <c r="E98" s="15">
        <v>911.91</v>
      </c>
      <c r="F98" s="16">
        <v>4.3E-3</v>
      </c>
      <c r="G98" s="16"/>
    </row>
    <row r="99" spans="1:7" x14ac:dyDescent="0.25">
      <c r="A99" s="13" t="s">
        <v>1425</v>
      </c>
      <c r="B99" s="33" t="s">
        <v>1426</v>
      </c>
      <c r="C99" s="33" t="s">
        <v>1361</v>
      </c>
      <c r="D99" s="14">
        <v>23010</v>
      </c>
      <c r="E99" s="15">
        <v>902.89</v>
      </c>
      <c r="F99" s="16">
        <v>4.1999999999999997E-3</v>
      </c>
      <c r="G99" s="16"/>
    </row>
    <row r="100" spans="1:7" x14ac:dyDescent="0.25">
      <c r="A100" s="13" t="s">
        <v>1941</v>
      </c>
      <c r="B100" s="33" t="s">
        <v>1942</v>
      </c>
      <c r="C100" s="33" t="s">
        <v>1195</v>
      </c>
      <c r="D100" s="14">
        <v>623079</v>
      </c>
      <c r="E100" s="15">
        <v>851.69</v>
      </c>
      <c r="F100" s="16">
        <v>4.0000000000000001E-3</v>
      </c>
      <c r="G100" s="16"/>
    </row>
    <row r="101" spans="1:7" x14ac:dyDescent="0.25">
      <c r="A101" s="13" t="s">
        <v>1536</v>
      </c>
      <c r="B101" s="33" t="s">
        <v>1537</v>
      </c>
      <c r="C101" s="33" t="s">
        <v>1249</v>
      </c>
      <c r="D101" s="14">
        <v>82862</v>
      </c>
      <c r="E101" s="15">
        <v>805.17</v>
      </c>
      <c r="F101" s="16">
        <v>3.8E-3</v>
      </c>
      <c r="G101" s="16"/>
    </row>
    <row r="102" spans="1:7" x14ac:dyDescent="0.25">
      <c r="A102" s="13" t="s">
        <v>1986</v>
      </c>
      <c r="B102" s="33" t="s">
        <v>1987</v>
      </c>
      <c r="C102" s="33" t="s">
        <v>1338</v>
      </c>
      <c r="D102" s="14">
        <v>80778</v>
      </c>
      <c r="E102" s="15">
        <v>678.33</v>
      </c>
      <c r="F102" s="16">
        <v>3.2000000000000002E-3</v>
      </c>
      <c r="G102" s="16"/>
    </row>
    <row r="103" spans="1:7" x14ac:dyDescent="0.25">
      <c r="A103" s="13" t="s">
        <v>1316</v>
      </c>
      <c r="B103" s="33" t="s">
        <v>1317</v>
      </c>
      <c r="C103" s="33" t="s">
        <v>1292</v>
      </c>
      <c r="D103" s="14">
        <v>8978</v>
      </c>
      <c r="E103" s="15">
        <v>638.83000000000004</v>
      </c>
      <c r="F103" s="16">
        <v>3.0000000000000001E-3</v>
      </c>
      <c r="G103" s="16"/>
    </row>
    <row r="104" spans="1:7" x14ac:dyDescent="0.25">
      <c r="A104" s="13" t="s">
        <v>1373</v>
      </c>
      <c r="B104" s="33" t="s">
        <v>1374</v>
      </c>
      <c r="C104" s="33" t="s">
        <v>1195</v>
      </c>
      <c r="D104" s="14">
        <v>14181</v>
      </c>
      <c r="E104" s="15">
        <v>207.68</v>
      </c>
      <c r="F104" s="16">
        <v>1E-3</v>
      </c>
      <c r="G104" s="16"/>
    </row>
    <row r="105" spans="1:7" x14ac:dyDescent="0.25">
      <c r="A105" s="17" t="s">
        <v>124</v>
      </c>
      <c r="B105" s="34"/>
      <c r="C105" s="34"/>
      <c r="D105" s="20"/>
      <c r="E105" s="37">
        <v>205207.08</v>
      </c>
      <c r="F105" s="38">
        <v>0.96409999999999996</v>
      </c>
      <c r="G105" s="23"/>
    </row>
    <row r="106" spans="1:7" x14ac:dyDescent="0.25">
      <c r="A106" s="17" t="s">
        <v>1265</v>
      </c>
      <c r="B106" s="33"/>
      <c r="C106" s="33"/>
      <c r="D106" s="14"/>
      <c r="E106" s="15"/>
      <c r="F106" s="16"/>
      <c r="G106" s="16"/>
    </row>
    <row r="107" spans="1:7" x14ac:dyDescent="0.25">
      <c r="A107" s="17" t="s">
        <v>124</v>
      </c>
      <c r="B107" s="33"/>
      <c r="C107" s="33"/>
      <c r="D107" s="14"/>
      <c r="E107" s="39" t="s">
        <v>121</v>
      </c>
      <c r="F107" s="40" t="s">
        <v>121</v>
      </c>
      <c r="G107" s="16"/>
    </row>
    <row r="108" spans="1:7" x14ac:dyDescent="0.25">
      <c r="A108" s="24" t="s">
        <v>131</v>
      </c>
      <c r="B108" s="35"/>
      <c r="C108" s="35"/>
      <c r="D108" s="25"/>
      <c r="E108" s="30">
        <v>205207.08</v>
      </c>
      <c r="F108" s="31">
        <v>0.96409999999999996</v>
      </c>
      <c r="G108" s="23"/>
    </row>
    <row r="109" spans="1:7" x14ac:dyDescent="0.25">
      <c r="A109" s="13"/>
      <c r="B109" s="33"/>
      <c r="C109" s="33"/>
      <c r="D109" s="14"/>
      <c r="E109" s="15"/>
      <c r="F109" s="16"/>
      <c r="G109" s="16"/>
    </row>
    <row r="110" spans="1:7" x14ac:dyDescent="0.25">
      <c r="A110" s="13"/>
      <c r="B110" s="33"/>
      <c r="C110" s="33"/>
      <c r="D110" s="14"/>
      <c r="E110" s="15"/>
      <c r="F110" s="16"/>
      <c r="G110" s="16"/>
    </row>
    <row r="111" spans="1:7" x14ac:dyDescent="0.25">
      <c r="A111" s="17" t="s">
        <v>179</v>
      </c>
      <c r="B111" s="33"/>
      <c r="C111" s="33"/>
      <c r="D111" s="14"/>
      <c r="E111" s="15"/>
      <c r="F111" s="16"/>
      <c r="G111" s="16"/>
    </row>
    <row r="112" spans="1:7" x14ac:dyDescent="0.25">
      <c r="A112" s="13" t="s">
        <v>180</v>
      </c>
      <c r="B112" s="33"/>
      <c r="C112" s="33"/>
      <c r="D112" s="14"/>
      <c r="E112" s="15">
        <v>5087.1899999999996</v>
      </c>
      <c r="F112" s="16">
        <v>2.3900000000000001E-2</v>
      </c>
      <c r="G112" s="16">
        <v>6.7234000000000002E-2</v>
      </c>
    </row>
    <row r="113" spans="1:7" x14ac:dyDescent="0.25">
      <c r="A113" s="17" t="s">
        <v>124</v>
      </c>
      <c r="B113" s="34"/>
      <c r="C113" s="34"/>
      <c r="D113" s="20"/>
      <c r="E113" s="37">
        <v>5087.1899999999996</v>
      </c>
      <c r="F113" s="38">
        <v>2.3900000000000001E-2</v>
      </c>
      <c r="G113" s="23"/>
    </row>
    <row r="114" spans="1:7" x14ac:dyDescent="0.25">
      <c r="A114" s="13"/>
      <c r="B114" s="33"/>
      <c r="C114" s="33"/>
      <c r="D114" s="14"/>
      <c r="E114" s="15"/>
      <c r="F114" s="16"/>
      <c r="G114" s="16"/>
    </row>
    <row r="115" spans="1:7" x14ac:dyDescent="0.25">
      <c r="A115" s="24" t="s">
        <v>131</v>
      </c>
      <c r="B115" s="35"/>
      <c r="C115" s="35"/>
      <c r="D115" s="25"/>
      <c r="E115" s="21">
        <v>5087.1899999999996</v>
      </c>
      <c r="F115" s="22">
        <v>2.3900000000000001E-2</v>
      </c>
      <c r="G115" s="23"/>
    </row>
    <row r="116" spans="1:7" x14ac:dyDescent="0.25">
      <c r="A116" s="13" t="s">
        <v>181</v>
      </c>
      <c r="B116" s="33"/>
      <c r="C116" s="33"/>
      <c r="D116" s="14"/>
      <c r="E116" s="15">
        <v>2.8112222999999998</v>
      </c>
      <c r="F116" s="16">
        <v>1.2999999999999999E-5</v>
      </c>
      <c r="G116" s="16"/>
    </row>
    <row r="117" spans="1:7" x14ac:dyDescent="0.25">
      <c r="A117" s="13" t="s">
        <v>182</v>
      </c>
      <c r="B117" s="33"/>
      <c r="C117" s="33"/>
      <c r="D117" s="14"/>
      <c r="E117" s="15">
        <v>2410.8487777</v>
      </c>
      <c r="F117" s="16">
        <v>1.1986999999999999E-2</v>
      </c>
      <c r="G117" s="16">
        <v>6.7234000000000002E-2</v>
      </c>
    </row>
    <row r="118" spans="1:7" x14ac:dyDescent="0.25">
      <c r="A118" s="28" t="s">
        <v>183</v>
      </c>
      <c r="B118" s="36"/>
      <c r="C118" s="36"/>
      <c r="D118" s="29"/>
      <c r="E118" s="30">
        <v>212707.93</v>
      </c>
      <c r="F118" s="31">
        <v>1</v>
      </c>
      <c r="G118" s="31"/>
    </row>
    <row r="123" spans="1:7" x14ac:dyDescent="0.25">
      <c r="A123" s="1" t="s">
        <v>186</v>
      </c>
    </row>
    <row r="124" spans="1:7" x14ac:dyDescent="0.25">
      <c r="A124" s="53" t="s">
        <v>187</v>
      </c>
      <c r="B124" s="3" t="s">
        <v>121</v>
      </c>
    </row>
    <row r="125" spans="1:7" x14ac:dyDescent="0.25">
      <c r="A125" t="s">
        <v>188</v>
      </c>
    </row>
    <row r="126" spans="1:7" x14ac:dyDescent="0.25">
      <c r="A126" t="s">
        <v>189</v>
      </c>
      <c r="B126" t="s">
        <v>190</v>
      </c>
      <c r="C126" t="s">
        <v>190</v>
      </c>
    </row>
    <row r="127" spans="1:7" x14ac:dyDescent="0.25">
      <c r="B127" s="54">
        <v>45443</v>
      </c>
      <c r="C127" s="54">
        <v>45471</v>
      </c>
    </row>
    <row r="128" spans="1:7" x14ac:dyDescent="0.25">
      <c r="A128" t="s">
        <v>709</v>
      </c>
      <c r="B128">
        <v>13.3072</v>
      </c>
      <c r="C128">
        <v>14.6615</v>
      </c>
      <c r="E128" s="2"/>
    </row>
    <row r="129" spans="1:5" x14ac:dyDescent="0.25">
      <c r="A129" t="s">
        <v>195</v>
      </c>
      <c r="B129">
        <v>13.3072</v>
      </c>
      <c r="C129">
        <v>14.6615</v>
      </c>
      <c r="E129" s="2"/>
    </row>
    <row r="130" spans="1:5" x14ac:dyDescent="0.25">
      <c r="A130" t="s">
        <v>710</v>
      </c>
      <c r="B130">
        <v>13.175000000000001</v>
      </c>
      <c r="C130">
        <v>14.498799999999999</v>
      </c>
      <c r="E130" s="2"/>
    </row>
    <row r="131" spans="1:5" x14ac:dyDescent="0.25">
      <c r="A131" t="s">
        <v>678</v>
      </c>
      <c r="B131">
        <v>13.175000000000001</v>
      </c>
      <c r="C131">
        <v>14.498799999999999</v>
      </c>
      <c r="E131" s="2"/>
    </row>
    <row r="132" spans="1:5" x14ac:dyDescent="0.25">
      <c r="E132" s="2"/>
    </row>
    <row r="133" spans="1:5" x14ac:dyDescent="0.25">
      <c r="A133" t="s">
        <v>205</v>
      </c>
      <c r="B133" s="3" t="s">
        <v>121</v>
      </c>
    </row>
    <row r="134" spans="1:5" x14ac:dyDescent="0.25">
      <c r="A134" t="s">
        <v>206</v>
      </c>
      <c r="B134" s="3" t="s">
        <v>121</v>
      </c>
    </row>
    <row r="135" spans="1:5" ht="30" customHeight="1" x14ac:dyDescent="0.25">
      <c r="A135" s="53" t="s">
        <v>207</v>
      </c>
      <c r="B135" s="3" t="s">
        <v>121</v>
      </c>
    </row>
    <row r="136" spans="1:5" ht="30" customHeight="1" x14ac:dyDescent="0.25">
      <c r="A136" s="53" t="s">
        <v>208</v>
      </c>
      <c r="B136" s="3" t="s">
        <v>121</v>
      </c>
    </row>
    <row r="137" spans="1:5" x14ac:dyDescent="0.25">
      <c r="A137" t="s">
        <v>1266</v>
      </c>
      <c r="B137" s="78">
        <v>0.366882318722141</v>
      </c>
    </row>
    <row r="138" spans="1:5" ht="45" customHeight="1" x14ac:dyDescent="0.25">
      <c r="A138" s="53" t="s">
        <v>210</v>
      </c>
      <c r="B138" s="3" t="s">
        <v>121</v>
      </c>
    </row>
    <row r="139" spans="1:5" ht="30" customHeight="1" x14ac:dyDescent="0.25">
      <c r="A139" s="53" t="s">
        <v>211</v>
      </c>
      <c r="B139" s="3" t="s">
        <v>121</v>
      </c>
    </row>
    <row r="140" spans="1:5" ht="30" customHeight="1" x14ac:dyDescent="0.25">
      <c r="A140" s="53" t="s">
        <v>212</v>
      </c>
      <c r="B140" s="3" t="s">
        <v>121</v>
      </c>
    </row>
    <row r="141" spans="1:5" x14ac:dyDescent="0.25">
      <c r="A141" t="s">
        <v>213</v>
      </c>
      <c r="B141" s="3" t="s">
        <v>121</v>
      </c>
    </row>
    <row r="142" spans="1:5" x14ac:dyDescent="0.25">
      <c r="A142" t="s">
        <v>214</v>
      </c>
      <c r="B142" s="3" t="s">
        <v>121</v>
      </c>
    </row>
    <row r="144" spans="1:5" ht="69.95" customHeight="1" x14ac:dyDescent="0.25">
      <c r="A144" s="81" t="s">
        <v>224</v>
      </c>
      <c r="B144" s="81" t="s">
        <v>225</v>
      </c>
      <c r="C144" s="81" t="s">
        <v>5</v>
      </c>
      <c r="D144" s="81" t="s">
        <v>6</v>
      </c>
    </row>
    <row r="145" spans="1:4" ht="69.95" customHeight="1" x14ac:dyDescent="0.25">
      <c r="A145" s="81" t="s">
        <v>2248</v>
      </c>
      <c r="B145" s="81"/>
      <c r="C145" s="81" t="s">
        <v>2249</v>
      </c>
      <c r="D14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18"/>
  <sheetViews>
    <sheetView showGridLines="0" workbookViewId="0">
      <pane ySplit="4" topLeftCell="A92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2250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2251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1866</v>
      </c>
      <c r="B8" s="33" t="s">
        <v>1867</v>
      </c>
      <c r="C8" s="33" t="s">
        <v>1868</v>
      </c>
      <c r="D8" s="14">
        <v>360000</v>
      </c>
      <c r="E8" s="15">
        <v>4876.2</v>
      </c>
      <c r="F8" s="16">
        <v>5.1499999999999997E-2</v>
      </c>
      <c r="G8" s="16"/>
    </row>
    <row r="9" spans="1:8" x14ac:dyDescent="0.25">
      <c r="A9" s="13" t="s">
        <v>1794</v>
      </c>
      <c r="B9" s="33" t="s">
        <v>1795</v>
      </c>
      <c r="C9" s="33" t="s">
        <v>1333</v>
      </c>
      <c r="D9" s="14">
        <v>1300000</v>
      </c>
      <c r="E9" s="15">
        <v>4269.2</v>
      </c>
      <c r="F9" s="16">
        <v>4.5100000000000001E-2</v>
      </c>
      <c r="G9" s="16"/>
    </row>
    <row r="10" spans="1:8" x14ac:dyDescent="0.25">
      <c r="A10" s="13" t="s">
        <v>2252</v>
      </c>
      <c r="B10" s="33" t="s">
        <v>2253</v>
      </c>
      <c r="C10" s="33" t="s">
        <v>1361</v>
      </c>
      <c r="D10" s="14">
        <v>570000</v>
      </c>
      <c r="E10" s="15">
        <v>3991.14</v>
      </c>
      <c r="F10" s="16">
        <v>4.2200000000000001E-2</v>
      </c>
      <c r="G10" s="16"/>
    </row>
    <row r="11" spans="1:8" x14ac:dyDescent="0.25">
      <c r="A11" s="13" t="s">
        <v>1875</v>
      </c>
      <c r="B11" s="33" t="s">
        <v>1876</v>
      </c>
      <c r="C11" s="33" t="s">
        <v>1192</v>
      </c>
      <c r="D11" s="14">
        <v>167252</v>
      </c>
      <c r="E11" s="15">
        <v>3561.13</v>
      </c>
      <c r="F11" s="16">
        <v>3.7600000000000001E-2</v>
      </c>
      <c r="G11" s="16"/>
    </row>
    <row r="12" spans="1:8" x14ac:dyDescent="0.25">
      <c r="A12" s="13" t="s">
        <v>1929</v>
      </c>
      <c r="B12" s="33" t="s">
        <v>1930</v>
      </c>
      <c r="C12" s="33" t="s">
        <v>1192</v>
      </c>
      <c r="D12" s="14">
        <v>220000</v>
      </c>
      <c r="E12" s="15">
        <v>3407.91</v>
      </c>
      <c r="F12" s="16">
        <v>3.5999999999999997E-2</v>
      </c>
      <c r="G12" s="16"/>
    </row>
    <row r="13" spans="1:8" x14ac:dyDescent="0.25">
      <c r="A13" s="13" t="s">
        <v>2254</v>
      </c>
      <c r="B13" s="33" t="s">
        <v>2255</v>
      </c>
      <c r="C13" s="33" t="s">
        <v>1233</v>
      </c>
      <c r="D13" s="14">
        <v>275000</v>
      </c>
      <c r="E13" s="15">
        <v>3353.49</v>
      </c>
      <c r="F13" s="16">
        <v>3.5400000000000001E-2</v>
      </c>
      <c r="G13" s="16"/>
    </row>
    <row r="14" spans="1:8" x14ac:dyDescent="0.25">
      <c r="A14" s="13" t="s">
        <v>1900</v>
      </c>
      <c r="B14" s="33" t="s">
        <v>1901</v>
      </c>
      <c r="C14" s="33" t="s">
        <v>1204</v>
      </c>
      <c r="D14" s="14">
        <v>455000</v>
      </c>
      <c r="E14" s="15">
        <v>3255.98</v>
      </c>
      <c r="F14" s="16">
        <v>3.44E-2</v>
      </c>
      <c r="G14" s="16"/>
    </row>
    <row r="15" spans="1:8" x14ac:dyDescent="0.25">
      <c r="A15" s="13" t="s">
        <v>2256</v>
      </c>
      <c r="B15" s="33" t="s">
        <v>2257</v>
      </c>
      <c r="C15" s="33" t="s">
        <v>1224</v>
      </c>
      <c r="D15" s="14">
        <v>150000</v>
      </c>
      <c r="E15" s="15">
        <v>2847.08</v>
      </c>
      <c r="F15" s="16">
        <v>3.0099999999999998E-2</v>
      </c>
      <c r="G15" s="16"/>
    </row>
    <row r="16" spans="1:8" x14ac:dyDescent="0.25">
      <c r="A16" s="13" t="s">
        <v>1788</v>
      </c>
      <c r="B16" s="33" t="s">
        <v>1789</v>
      </c>
      <c r="C16" s="33" t="s">
        <v>1233</v>
      </c>
      <c r="D16" s="14">
        <v>144832</v>
      </c>
      <c r="E16" s="15">
        <v>2520.66</v>
      </c>
      <c r="F16" s="16">
        <v>2.6599999999999999E-2</v>
      </c>
      <c r="G16" s="16"/>
    </row>
    <row r="17" spans="1:7" x14ac:dyDescent="0.25">
      <c r="A17" s="13" t="s">
        <v>2258</v>
      </c>
      <c r="B17" s="33" t="s">
        <v>2259</v>
      </c>
      <c r="C17" s="33" t="s">
        <v>1233</v>
      </c>
      <c r="D17" s="14">
        <v>189049</v>
      </c>
      <c r="E17" s="15">
        <v>2486.94</v>
      </c>
      <c r="F17" s="16">
        <v>2.63E-2</v>
      </c>
      <c r="G17" s="16"/>
    </row>
    <row r="18" spans="1:7" x14ac:dyDescent="0.25">
      <c r="A18" s="13" t="s">
        <v>1955</v>
      </c>
      <c r="B18" s="33" t="s">
        <v>1956</v>
      </c>
      <c r="C18" s="33" t="s">
        <v>1338</v>
      </c>
      <c r="D18" s="14">
        <v>130000</v>
      </c>
      <c r="E18" s="15">
        <v>2473.77</v>
      </c>
      <c r="F18" s="16">
        <v>2.6100000000000002E-2</v>
      </c>
      <c r="G18" s="16"/>
    </row>
    <row r="19" spans="1:7" x14ac:dyDescent="0.25">
      <c r="A19" s="13" t="s">
        <v>1927</v>
      </c>
      <c r="B19" s="33" t="s">
        <v>1928</v>
      </c>
      <c r="C19" s="33" t="s">
        <v>1292</v>
      </c>
      <c r="D19" s="14">
        <v>333053</v>
      </c>
      <c r="E19" s="15">
        <v>2369.84</v>
      </c>
      <c r="F19" s="16">
        <v>2.5000000000000001E-2</v>
      </c>
      <c r="G19" s="16"/>
    </row>
    <row r="20" spans="1:7" x14ac:dyDescent="0.25">
      <c r="A20" s="13" t="s">
        <v>2260</v>
      </c>
      <c r="B20" s="33" t="s">
        <v>2261</v>
      </c>
      <c r="C20" s="33" t="s">
        <v>1868</v>
      </c>
      <c r="D20" s="14">
        <v>304010</v>
      </c>
      <c r="E20" s="15">
        <v>2271.71</v>
      </c>
      <c r="F20" s="16">
        <v>2.4E-2</v>
      </c>
      <c r="G20" s="16"/>
    </row>
    <row r="21" spans="1:7" x14ac:dyDescent="0.25">
      <c r="A21" s="13" t="s">
        <v>2262</v>
      </c>
      <c r="B21" s="33" t="s">
        <v>2263</v>
      </c>
      <c r="C21" s="33" t="s">
        <v>1201</v>
      </c>
      <c r="D21" s="14">
        <v>310000</v>
      </c>
      <c r="E21" s="15">
        <v>2255.87</v>
      </c>
      <c r="F21" s="16">
        <v>2.3800000000000002E-2</v>
      </c>
      <c r="G21" s="16"/>
    </row>
    <row r="22" spans="1:7" x14ac:dyDescent="0.25">
      <c r="A22" s="13" t="s">
        <v>2264</v>
      </c>
      <c r="B22" s="33" t="s">
        <v>2265</v>
      </c>
      <c r="C22" s="33" t="s">
        <v>1440</v>
      </c>
      <c r="D22" s="14">
        <v>164000</v>
      </c>
      <c r="E22" s="15">
        <v>2129.0500000000002</v>
      </c>
      <c r="F22" s="16">
        <v>2.2499999999999999E-2</v>
      </c>
      <c r="G22" s="16"/>
    </row>
    <row r="23" spans="1:7" x14ac:dyDescent="0.25">
      <c r="A23" s="13" t="s">
        <v>2266</v>
      </c>
      <c r="B23" s="33" t="s">
        <v>2267</v>
      </c>
      <c r="C23" s="33" t="s">
        <v>1292</v>
      </c>
      <c r="D23" s="14">
        <v>265000</v>
      </c>
      <c r="E23" s="15">
        <v>2102.11</v>
      </c>
      <c r="F23" s="16">
        <v>2.2200000000000001E-2</v>
      </c>
      <c r="G23" s="16"/>
    </row>
    <row r="24" spans="1:7" x14ac:dyDescent="0.25">
      <c r="A24" s="13" t="s">
        <v>2268</v>
      </c>
      <c r="B24" s="33" t="s">
        <v>2269</v>
      </c>
      <c r="C24" s="33" t="s">
        <v>1338</v>
      </c>
      <c r="D24" s="14">
        <v>1070000</v>
      </c>
      <c r="E24" s="15">
        <v>2043.91</v>
      </c>
      <c r="F24" s="16">
        <v>2.1600000000000001E-2</v>
      </c>
      <c r="G24" s="16"/>
    </row>
    <row r="25" spans="1:7" x14ac:dyDescent="0.25">
      <c r="A25" s="13" t="s">
        <v>1877</v>
      </c>
      <c r="B25" s="33" t="s">
        <v>1878</v>
      </c>
      <c r="C25" s="33" t="s">
        <v>1189</v>
      </c>
      <c r="D25" s="14">
        <v>174000</v>
      </c>
      <c r="E25" s="15">
        <v>1943.32</v>
      </c>
      <c r="F25" s="16">
        <v>2.0500000000000001E-2</v>
      </c>
      <c r="G25" s="16"/>
    </row>
    <row r="26" spans="1:7" x14ac:dyDescent="0.25">
      <c r="A26" s="13" t="s">
        <v>1943</v>
      </c>
      <c r="B26" s="33" t="s">
        <v>1944</v>
      </c>
      <c r="C26" s="33" t="s">
        <v>1868</v>
      </c>
      <c r="D26" s="14">
        <v>50000</v>
      </c>
      <c r="E26" s="15">
        <v>1926.7</v>
      </c>
      <c r="F26" s="16">
        <v>2.0400000000000001E-2</v>
      </c>
      <c r="G26" s="16"/>
    </row>
    <row r="27" spans="1:7" x14ac:dyDescent="0.25">
      <c r="A27" s="13" t="s">
        <v>2270</v>
      </c>
      <c r="B27" s="33" t="s">
        <v>2271</v>
      </c>
      <c r="C27" s="33" t="s">
        <v>1440</v>
      </c>
      <c r="D27" s="14">
        <v>140000</v>
      </c>
      <c r="E27" s="15">
        <v>1831.62</v>
      </c>
      <c r="F27" s="16">
        <v>1.9400000000000001E-2</v>
      </c>
      <c r="G27" s="16"/>
    </row>
    <row r="28" spans="1:7" x14ac:dyDescent="0.25">
      <c r="A28" s="13" t="s">
        <v>2272</v>
      </c>
      <c r="B28" s="33" t="s">
        <v>2273</v>
      </c>
      <c r="C28" s="33" t="s">
        <v>1292</v>
      </c>
      <c r="D28" s="14">
        <v>2167938</v>
      </c>
      <c r="E28" s="15">
        <v>1785.08</v>
      </c>
      <c r="F28" s="16">
        <v>1.89E-2</v>
      </c>
      <c r="G28" s="16"/>
    </row>
    <row r="29" spans="1:7" x14ac:dyDescent="0.25">
      <c r="A29" s="13" t="s">
        <v>2274</v>
      </c>
      <c r="B29" s="33" t="s">
        <v>2275</v>
      </c>
      <c r="C29" s="33" t="s">
        <v>2276</v>
      </c>
      <c r="D29" s="14">
        <v>85532</v>
      </c>
      <c r="E29" s="15">
        <v>1745.02</v>
      </c>
      <c r="F29" s="16">
        <v>1.84E-2</v>
      </c>
      <c r="G29" s="16"/>
    </row>
    <row r="30" spans="1:7" x14ac:dyDescent="0.25">
      <c r="A30" s="13" t="s">
        <v>2277</v>
      </c>
      <c r="B30" s="33" t="s">
        <v>2278</v>
      </c>
      <c r="C30" s="33" t="s">
        <v>1348</v>
      </c>
      <c r="D30" s="14">
        <v>330000</v>
      </c>
      <c r="E30" s="15">
        <v>1654.29</v>
      </c>
      <c r="F30" s="16">
        <v>1.7500000000000002E-2</v>
      </c>
      <c r="G30" s="16"/>
    </row>
    <row r="31" spans="1:7" x14ac:dyDescent="0.25">
      <c r="A31" s="13" t="s">
        <v>2279</v>
      </c>
      <c r="B31" s="33" t="s">
        <v>2280</v>
      </c>
      <c r="C31" s="33" t="s">
        <v>1255</v>
      </c>
      <c r="D31" s="14">
        <v>450000</v>
      </c>
      <c r="E31" s="15">
        <v>1631.93</v>
      </c>
      <c r="F31" s="16">
        <v>1.72E-2</v>
      </c>
      <c r="G31" s="16"/>
    </row>
    <row r="32" spans="1:7" x14ac:dyDescent="0.25">
      <c r="A32" s="13" t="s">
        <v>2281</v>
      </c>
      <c r="B32" s="33" t="s">
        <v>2282</v>
      </c>
      <c r="C32" s="33" t="s">
        <v>1281</v>
      </c>
      <c r="D32" s="14">
        <v>54300</v>
      </c>
      <c r="E32" s="15">
        <v>1629.76</v>
      </c>
      <c r="F32" s="16">
        <v>1.72E-2</v>
      </c>
      <c r="G32" s="16"/>
    </row>
    <row r="33" spans="1:7" x14ac:dyDescent="0.25">
      <c r="A33" s="13" t="s">
        <v>2283</v>
      </c>
      <c r="B33" s="33" t="s">
        <v>2284</v>
      </c>
      <c r="C33" s="33" t="s">
        <v>1195</v>
      </c>
      <c r="D33" s="14">
        <v>2900000</v>
      </c>
      <c r="E33" s="15">
        <v>1485.38</v>
      </c>
      <c r="F33" s="16">
        <v>1.5699999999999999E-2</v>
      </c>
      <c r="G33" s="16"/>
    </row>
    <row r="34" spans="1:7" x14ac:dyDescent="0.25">
      <c r="A34" s="13" t="s">
        <v>2285</v>
      </c>
      <c r="B34" s="33" t="s">
        <v>2286</v>
      </c>
      <c r="C34" s="33" t="s">
        <v>1338</v>
      </c>
      <c r="D34" s="14">
        <v>820000</v>
      </c>
      <c r="E34" s="15">
        <v>1476.41</v>
      </c>
      <c r="F34" s="16">
        <v>1.5599999999999999E-2</v>
      </c>
      <c r="G34" s="16"/>
    </row>
    <row r="35" spans="1:7" x14ac:dyDescent="0.25">
      <c r="A35" s="13" t="s">
        <v>2287</v>
      </c>
      <c r="B35" s="33" t="s">
        <v>2288</v>
      </c>
      <c r="C35" s="33" t="s">
        <v>1238</v>
      </c>
      <c r="D35" s="14">
        <v>156000</v>
      </c>
      <c r="E35" s="15">
        <v>1373.5</v>
      </c>
      <c r="F35" s="16">
        <v>1.4500000000000001E-2</v>
      </c>
      <c r="G35" s="16"/>
    </row>
    <row r="36" spans="1:7" x14ac:dyDescent="0.25">
      <c r="A36" s="13" t="s">
        <v>2289</v>
      </c>
      <c r="B36" s="33" t="s">
        <v>2290</v>
      </c>
      <c r="C36" s="33" t="s">
        <v>1255</v>
      </c>
      <c r="D36" s="14">
        <v>260000</v>
      </c>
      <c r="E36" s="15">
        <v>1359.67</v>
      </c>
      <c r="F36" s="16">
        <v>1.44E-2</v>
      </c>
      <c r="G36" s="16"/>
    </row>
    <row r="37" spans="1:7" x14ac:dyDescent="0.25">
      <c r="A37" s="13" t="s">
        <v>2291</v>
      </c>
      <c r="B37" s="33" t="s">
        <v>2292</v>
      </c>
      <c r="C37" s="33" t="s">
        <v>1999</v>
      </c>
      <c r="D37" s="14">
        <v>447366</v>
      </c>
      <c r="E37" s="15">
        <v>1329.8</v>
      </c>
      <c r="F37" s="16">
        <v>1.41E-2</v>
      </c>
      <c r="G37" s="16"/>
    </row>
    <row r="38" spans="1:7" x14ac:dyDescent="0.25">
      <c r="A38" s="13" t="s">
        <v>2293</v>
      </c>
      <c r="B38" s="33" t="s">
        <v>2294</v>
      </c>
      <c r="C38" s="33" t="s">
        <v>1292</v>
      </c>
      <c r="D38" s="14">
        <v>1070000</v>
      </c>
      <c r="E38" s="15">
        <v>1302.3</v>
      </c>
      <c r="F38" s="16">
        <v>1.38E-2</v>
      </c>
      <c r="G38" s="16"/>
    </row>
    <row r="39" spans="1:7" x14ac:dyDescent="0.25">
      <c r="A39" s="13" t="s">
        <v>1800</v>
      </c>
      <c r="B39" s="33" t="s">
        <v>1801</v>
      </c>
      <c r="C39" s="33" t="s">
        <v>1802</v>
      </c>
      <c r="D39" s="14">
        <v>90000</v>
      </c>
      <c r="E39" s="15">
        <v>1257.53</v>
      </c>
      <c r="F39" s="16">
        <v>1.3299999999999999E-2</v>
      </c>
      <c r="G39" s="16"/>
    </row>
    <row r="40" spans="1:7" x14ac:dyDescent="0.25">
      <c r="A40" s="13" t="s">
        <v>2295</v>
      </c>
      <c r="B40" s="33" t="s">
        <v>2296</v>
      </c>
      <c r="C40" s="33" t="s">
        <v>1192</v>
      </c>
      <c r="D40" s="14">
        <v>246574</v>
      </c>
      <c r="E40" s="15">
        <v>1253.95</v>
      </c>
      <c r="F40" s="16">
        <v>1.3299999999999999E-2</v>
      </c>
      <c r="G40" s="16"/>
    </row>
    <row r="41" spans="1:7" x14ac:dyDescent="0.25">
      <c r="A41" s="13" t="s">
        <v>2297</v>
      </c>
      <c r="B41" s="33" t="s">
        <v>2298</v>
      </c>
      <c r="C41" s="33" t="s">
        <v>1249</v>
      </c>
      <c r="D41" s="14">
        <v>367675</v>
      </c>
      <c r="E41" s="15">
        <v>1242.74</v>
      </c>
      <c r="F41" s="16">
        <v>1.3100000000000001E-2</v>
      </c>
      <c r="G41" s="16"/>
    </row>
    <row r="42" spans="1:7" x14ac:dyDescent="0.25">
      <c r="A42" s="13" t="s">
        <v>2299</v>
      </c>
      <c r="B42" s="33" t="s">
        <v>2300</v>
      </c>
      <c r="C42" s="33" t="s">
        <v>1338</v>
      </c>
      <c r="D42" s="14">
        <v>971768</v>
      </c>
      <c r="E42" s="15">
        <v>1226.47</v>
      </c>
      <c r="F42" s="16">
        <v>1.2999999999999999E-2</v>
      </c>
      <c r="G42" s="16"/>
    </row>
    <row r="43" spans="1:7" x14ac:dyDescent="0.25">
      <c r="A43" s="13" t="s">
        <v>2301</v>
      </c>
      <c r="B43" s="33" t="s">
        <v>2302</v>
      </c>
      <c r="C43" s="33" t="s">
        <v>1192</v>
      </c>
      <c r="D43" s="14">
        <v>300528</v>
      </c>
      <c r="E43" s="15">
        <v>1214.1300000000001</v>
      </c>
      <c r="F43" s="16">
        <v>1.2800000000000001E-2</v>
      </c>
      <c r="G43" s="16"/>
    </row>
    <row r="44" spans="1:7" x14ac:dyDescent="0.25">
      <c r="A44" s="13" t="s">
        <v>1978</v>
      </c>
      <c r="B44" s="33" t="s">
        <v>1979</v>
      </c>
      <c r="C44" s="33" t="s">
        <v>1980</v>
      </c>
      <c r="D44" s="14">
        <v>107881</v>
      </c>
      <c r="E44" s="15">
        <v>1102.49</v>
      </c>
      <c r="F44" s="16">
        <v>1.17E-2</v>
      </c>
      <c r="G44" s="16"/>
    </row>
    <row r="45" spans="1:7" x14ac:dyDescent="0.25">
      <c r="A45" s="13" t="s">
        <v>2022</v>
      </c>
      <c r="B45" s="33" t="s">
        <v>2023</v>
      </c>
      <c r="C45" s="33" t="s">
        <v>1224</v>
      </c>
      <c r="D45" s="14">
        <v>200000</v>
      </c>
      <c r="E45" s="15">
        <v>1082</v>
      </c>
      <c r="F45" s="16">
        <v>1.14E-2</v>
      </c>
      <c r="G45" s="16"/>
    </row>
    <row r="46" spans="1:7" x14ac:dyDescent="0.25">
      <c r="A46" s="13" t="s">
        <v>2303</v>
      </c>
      <c r="B46" s="33" t="s">
        <v>2304</v>
      </c>
      <c r="C46" s="33" t="s">
        <v>1868</v>
      </c>
      <c r="D46" s="14">
        <v>128062</v>
      </c>
      <c r="E46" s="15">
        <v>1061.3800000000001</v>
      </c>
      <c r="F46" s="16">
        <v>1.12E-2</v>
      </c>
      <c r="G46" s="16"/>
    </row>
    <row r="47" spans="1:7" x14ac:dyDescent="0.25">
      <c r="A47" s="13" t="s">
        <v>2305</v>
      </c>
      <c r="B47" s="33" t="s">
        <v>2306</v>
      </c>
      <c r="C47" s="33" t="s">
        <v>1255</v>
      </c>
      <c r="D47" s="14">
        <v>150000</v>
      </c>
      <c r="E47" s="15">
        <v>996.83</v>
      </c>
      <c r="F47" s="16">
        <v>1.0500000000000001E-2</v>
      </c>
      <c r="G47" s="16"/>
    </row>
    <row r="48" spans="1:7" x14ac:dyDescent="0.25">
      <c r="A48" s="13" t="s">
        <v>2307</v>
      </c>
      <c r="B48" s="33" t="s">
        <v>2308</v>
      </c>
      <c r="C48" s="33" t="s">
        <v>1440</v>
      </c>
      <c r="D48" s="14">
        <v>80000</v>
      </c>
      <c r="E48" s="15">
        <v>996.68</v>
      </c>
      <c r="F48" s="16">
        <v>1.0500000000000001E-2</v>
      </c>
      <c r="G48" s="16"/>
    </row>
    <row r="49" spans="1:7" x14ac:dyDescent="0.25">
      <c r="A49" s="13" t="s">
        <v>2197</v>
      </c>
      <c r="B49" s="33" t="s">
        <v>2198</v>
      </c>
      <c r="C49" s="33" t="s">
        <v>1249</v>
      </c>
      <c r="D49" s="14">
        <v>100000</v>
      </c>
      <c r="E49" s="15">
        <v>988.75</v>
      </c>
      <c r="F49" s="16">
        <v>1.04E-2</v>
      </c>
      <c r="G49" s="16"/>
    </row>
    <row r="50" spans="1:7" x14ac:dyDescent="0.25">
      <c r="A50" s="13" t="s">
        <v>1879</v>
      </c>
      <c r="B50" s="33" t="s">
        <v>1880</v>
      </c>
      <c r="C50" s="33" t="s">
        <v>1440</v>
      </c>
      <c r="D50" s="14">
        <v>165000</v>
      </c>
      <c r="E50" s="15">
        <v>917.73</v>
      </c>
      <c r="F50" s="16">
        <v>9.7000000000000003E-3</v>
      </c>
      <c r="G50" s="16"/>
    </row>
    <row r="51" spans="1:7" x14ac:dyDescent="0.25">
      <c r="A51" s="13" t="s">
        <v>2309</v>
      </c>
      <c r="B51" s="33" t="s">
        <v>2310</v>
      </c>
      <c r="C51" s="33" t="s">
        <v>1192</v>
      </c>
      <c r="D51" s="14">
        <v>70000</v>
      </c>
      <c r="E51" s="15">
        <v>904.72</v>
      </c>
      <c r="F51" s="16">
        <v>9.5999999999999992E-3</v>
      </c>
      <c r="G51" s="16"/>
    </row>
    <row r="52" spans="1:7" x14ac:dyDescent="0.25">
      <c r="A52" s="13" t="s">
        <v>1992</v>
      </c>
      <c r="B52" s="33" t="s">
        <v>1993</v>
      </c>
      <c r="C52" s="33" t="s">
        <v>1204</v>
      </c>
      <c r="D52" s="14">
        <v>86042</v>
      </c>
      <c r="E52" s="15">
        <v>873.28</v>
      </c>
      <c r="F52" s="16">
        <v>9.1999999999999998E-3</v>
      </c>
      <c r="G52" s="16"/>
    </row>
    <row r="53" spans="1:7" x14ac:dyDescent="0.25">
      <c r="A53" s="13" t="s">
        <v>2311</v>
      </c>
      <c r="B53" s="33" t="s">
        <v>2312</v>
      </c>
      <c r="C53" s="33" t="s">
        <v>1338</v>
      </c>
      <c r="D53" s="14">
        <v>194480</v>
      </c>
      <c r="E53" s="15">
        <v>823.33</v>
      </c>
      <c r="F53" s="16">
        <v>8.6999999999999994E-3</v>
      </c>
      <c r="G53" s="16"/>
    </row>
    <row r="54" spans="1:7" x14ac:dyDescent="0.25">
      <c r="A54" s="13" t="s">
        <v>2313</v>
      </c>
      <c r="B54" s="33" t="s">
        <v>2314</v>
      </c>
      <c r="C54" s="33" t="s">
        <v>1249</v>
      </c>
      <c r="D54" s="14">
        <v>135686</v>
      </c>
      <c r="E54" s="15">
        <v>745.26</v>
      </c>
      <c r="F54" s="16">
        <v>7.9000000000000008E-3</v>
      </c>
      <c r="G54" s="16"/>
    </row>
    <row r="55" spans="1:7" x14ac:dyDescent="0.25">
      <c r="A55" s="13" t="s">
        <v>2315</v>
      </c>
      <c r="B55" s="33" t="s">
        <v>2316</v>
      </c>
      <c r="C55" s="33" t="s">
        <v>1392</v>
      </c>
      <c r="D55" s="14">
        <v>380000</v>
      </c>
      <c r="E55" s="15">
        <v>710.18</v>
      </c>
      <c r="F55" s="16">
        <v>7.4999999999999997E-3</v>
      </c>
      <c r="G55" s="16"/>
    </row>
    <row r="56" spans="1:7" x14ac:dyDescent="0.25">
      <c r="A56" s="13" t="s">
        <v>2317</v>
      </c>
      <c r="B56" s="33" t="s">
        <v>2318</v>
      </c>
      <c r="C56" s="33" t="s">
        <v>1204</v>
      </c>
      <c r="D56" s="14">
        <v>193696</v>
      </c>
      <c r="E56" s="15">
        <v>638.71</v>
      </c>
      <c r="F56" s="16">
        <v>6.7000000000000002E-3</v>
      </c>
      <c r="G56" s="16"/>
    </row>
    <row r="57" spans="1:7" x14ac:dyDescent="0.25">
      <c r="A57" s="13" t="s">
        <v>2063</v>
      </c>
      <c r="B57" s="33" t="s">
        <v>2064</v>
      </c>
      <c r="C57" s="33" t="s">
        <v>1999</v>
      </c>
      <c r="D57" s="14">
        <v>101178</v>
      </c>
      <c r="E57" s="15">
        <v>520.66</v>
      </c>
      <c r="F57" s="16">
        <v>5.4999999999999997E-3</v>
      </c>
      <c r="G57" s="16"/>
    </row>
    <row r="58" spans="1:7" x14ac:dyDescent="0.25">
      <c r="A58" s="13" t="s">
        <v>2319</v>
      </c>
      <c r="B58" s="33" t="s">
        <v>2320</v>
      </c>
      <c r="C58" s="33" t="s">
        <v>1292</v>
      </c>
      <c r="D58" s="14">
        <v>111396</v>
      </c>
      <c r="E58" s="15">
        <v>455.33</v>
      </c>
      <c r="F58" s="16">
        <v>4.7999999999999996E-3</v>
      </c>
      <c r="G58" s="16"/>
    </row>
    <row r="59" spans="1:7" x14ac:dyDescent="0.25">
      <c r="A59" s="13" t="s">
        <v>2321</v>
      </c>
      <c r="B59" s="33" t="s">
        <v>2322</v>
      </c>
      <c r="C59" s="33" t="s">
        <v>2276</v>
      </c>
      <c r="D59" s="14">
        <v>150000</v>
      </c>
      <c r="E59" s="15">
        <v>450.3</v>
      </c>
      <c r="F59" s="16">
        <v>4.7999999999999996E-3</v>
      </c>
      <c r="G59" s="16"/>
    </row>
    <row r="60" spans="1:7" x14ac:dyDescent="0.25">
      <c r="A60" s="13" t="s">
        <v>2323</v>
      </c>
      <c r="B60" s="33" t="s">
        <v>2324</v>
      </c>
      <c r="C60" s="33" t="s">
        <v>1238</v>
      </c>
      <c r="D60" s="14">
        <v>6395</v>
      </c>
      <c r="E60" s="15">
        <v>30.36</v>
      </c>
      <c r="F60" s="16">
        <v>2.9999999999999997E-4</v>
      </c>
      <c r="G60" s="16"/>
    </row>
    <row r="61" spans="1:7" x14ac:dyDescent="0.25">
      <c r="A61" s="17" t="s">
        <v>124</v>
      </c>
      <c r="B61" s="34"/>
      <c r="C61" s="34"/>
      <c r="D61" s="20"/>
      <c r="E61" s="37">
        <v>92183.58</v>
      </c>
      <c r="F61" s="38">
        <v>0.97389999999999999</v>
      </c>
      <c r="G61" s="23"/>
    </row>
    <row r="62" spans="1:7" x14ac:dyDescent="0.25">
      <c r="A62" s="17" t="s">
        <v>1265</v>
      </c>
      <c r="B62" s="33"/>
      <c r="C62" s="33"/>
      <c r="D62" s="14"/>
      <c r="E62" s="15"/>
      <c r="F62" s="16"/>
      <c r="G62" s="16"/>
    </row>
    <row r="63" spans="1:7" x14ac:dyDescent="0.25">
      <c r="A63" s="17" t="s">
        <v>124</v>
      </c>
      <c r="B63" s="33"/>
      <c r="C63" s="33"/>
      <c r="D63" s="14"/>
      <c r="E63" s="39" t="s">
        <v>121</v>
      </c>
      <c r="F63" s="40" t="s">
        <v>121</v>
      </c>
      <c r="G63" s="16"/>
    </row>
    <row r="64" spans="1:7" x14ac:dyDescent="0.25">
      <c r="A64" s="24" t="s">
        <v>131</v>
      </c>
      <c r="B64" s="35"/>
      <c r="C64" s="35"/>
      <c r="D64" s="25"/>
      <c r="E64" s="30">
        <v>92183.58</v>
      </c>
      <c r="F64" s="31">
        <v>0.97389999999999999</v>
      </c>
      <c r="G64" s="23"/>
    </row>
    <row r="65" spans="1:7" x14ac:dyDescent="0.25">
      <c r="A65" s="13"/>
      <c r="B65" s="33"/>
      <c r="C65" s="33"/>
      <c r="D65" s="14"/>
      <c r="E65" s="15"/>
      <c r="F65" s="16"/>
      <c r="G65" s="16"/>
    </row>
    <row r="66" spans="1:7" x14ac:dyDescent="0.25">
      <c r="A66" s="17" t="s">
        <v>1566</v>
      </c>
      <c r="B66" s="33"/>
      <c r="C66" s="33"/>
      <c r="D66" s="14"/>
      <c r="E66" s="15"/>
      <c r="F66" s="16"/>
      <c r="G66" s="16"/>
    </row>
    <row r="67" spans="1:7" x14ac:dyDescent="0.25">
      <c r="A67" s="17" t="s">
        <v>1567</v>
      </c>
      <c r="B67" s="33"/>
      <c r="C67" s="33"/>
      <c r="D67" s="14"/>
      <c r="E67" s="15"/>
      <c r="F67" s="16"/>
      <c r="G67" s="16"/>
    </row>
    <row r="68" spans="1:7" x14ac:dyDescent="0.25">
      <c r="A68" s="13" t="s">
        <v>1838</v>
      </c>
      <c r="B68" s="33"/>
      <c r="C68" s="33" t="s">
        <v>1839</v>
      </c>
      <c r="D68" s="14">
        <v>7950</v>
      </c>
      <c r="E68" s="15">
        <v>1918.51</v>
      </c>
      <c r="F68" s="16">
        <v>2.0272999999999999E-2</v>
      </c>
      <c r="G68" s="16"/>
    </row>
    <row r="69" spans="1:7" x14ac:dyDescent="0.25">
      <c r="A69" s="17" t="s">
        <v>124</v>
      </c>
      <c r="B69" s="34"/>
      <c r="C69" s="34"/>
      <c r="D69" s="20"/>
      <c r="E69" s="37">
        <v>1918.51</v>
      </c>
      <c r="F69" s="38">
        <v>2.0272999999999999E-2</v>
      </c>
      <c r="G69" s="23"/>
    </row>
    <row r="70" spans="1:7" x14ac:dyDescent="0.25">
      <c r="A70" s="13"/>
      <c r="B70" s="33"/>
      <c r="C70" s="33"/>
      <c r="D70" s="14"/>
      <c r="E70" s="15"/>
      <c r="F70" s="16"/>
      <c r="G70" s="16"/>
    </row>
    <row r="71" spans="1:7" x14ac:dyDescent="0.25">
      <c r="A71" s="13"/>
      <c r="B71" s="33"/>
      <c r="C71" s="33"/>
      <c r="D71" s="14"/>
      <c r="E71" s="15"/>
      <c r="F71" s="16"/>
      <c r="G71" s="16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24" t="s">
        <v>131</v>
      </c>
      <c r="B73" s="35"/>
      <c r="C73" s="35"/>
      <c r="D73" s="25"/>
      <c r="E73" s="21">
        <v>1918.51</v>
      </c>
      <c r="F73" s="22">
        <v>2.0272999999999999E-2</v>
      </c>
      <c r="G73" s="23"/>
    </row>
    <row r="74" spans="1:7" x14ac:dyDescent="0.25">
      <c r="A74" s="13"/>
      <c r="B74" s="33"/>
      <c r="C74" s="33"/>
      <c r="D74" s="14"/>
      <c r="E74" s="15"/>
      <c r="F74" s="16"/>
      <c r="G74" s="16"/>
    </row>
    <row r="75" spans="1:7" x14ac:dyDescent="0.25">
      <c r="A75" s="17" t="s">
        <v>132</v>
      </c>
      <c r="B75" s="33"/>
      <c r="C75" s="33"/>
      <c r="D75" s="14"/>
      <c r="E75" s="15"/>
      <c r="F75" s="16"/>
      <c r="G75" s="16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17" t="s">
        <v>133</v>
      </c>
      <c r="B77" s="33"/>
      <c r="C77" s="33"/>
      <c r="D77" s="14"/>
      <c r="E77" s="15"/>
      <c r="F77" s="16"/>
      <c r="G77" s="16"/>
    </row>
    <row r="78" spans="1:7" x14ac:dyDescent="0.25">
      <c r="A78" s="13" t="s">
        <v>1883</v>
      </c>
      <c r="B78" s="33" t="s">
        <v>1884</v>
      </c>
      <c r="C78" s="33" t="s">
        <v>128</v>
      </c>
      <c r="D78" s="14">
        <v>300000</v>
      </c>
      <c r="E78" s="15">
        <v>297.13</v>
      </c>
      <c r="F78" s="16">
        <v>3.0999999999999999E-3</v>
      </c>
      <c r="G78" s="16">
        <v>6.7766000000000007E-2</v>
      </c>
    </row>
    <row r="79" spans="1:7" x14ac:dyDescent="0.25">
      <c r="A79" s="17" t="s">
        <v>124</v>
      </c>
      <c r="B79" s="34"/>
      <c r="C79" s="34"/>
      <c r="D79" s="20"/>
      <c r="E79" s="37">
        <v>297.13</v>
      </c>
      <c r="F79" s="38">
        <v>3.0999999999999999E-3</v>
      </c>
      <c r="G79" s="23"/>
    </row>
    <row r="80" spans="1:7" x14ac:dyDescent="0.25">
      <c r="A80" s="13"/>
      <c r="B80" s="33"/>
      <c r="C80" s="33"/>
      <c r="D80" s="14"/>
      <c r="E80" s="15"/>
      <c r="F80" s="16"/>
      <c r="G80" s="16"/>
    </row>
    <row r="81" spans="1:7" x14ac:dyDescent="0.25">
      <c r="A81" s="24" t="s">
        <v>131</v>
      </c>
      <c r="B81" s="35"/>
      <c r="C81" s="35"/>
      <c r="D81" s="25"/>
      <c r="E81" s="21">
        <v>297.13</v>
      </c>
      <c r="F81" s="22">
        <v>3.0999999999999999E-3</v>
      </c>
      <c r="G81" s="23"/>
    </row>
    <row r="82" spans="1:7" x14ac:dyDescent="0.25">
      <c r="A82" s="13"/>
      <c r="B82" s="33"/>
      <c r="C82" s="33"/>
      <c r="D82" s="14"/>
      <c r="E82" s="15"/>
      <c r="F82" s="16"/>
      <c r="G82" s="16"/>
    </row>
    <row r="83" spans="1:7" x14ac:dyDescent="0.25">
      <c r="A83" s="13"/>
      <c r="B83" s="33"/>
      <c r="C83" s="33"/>
      <c r="D83" s="14"/>
      <c r="E83" s="15"/>
      <c r="F83" s="16"/>
      <c r="G83" s="16"/>
    </row>
    <row r="84" spans="1:7" x14ac:dyDescent="0.25">
      <c r="A84" s="17" t="s">
        <v>179</v>
      </c>
      <c r="B84" s="33"/>
      <c r="C84" s="33"/>
      <c r="D84" s="14"/>
      <c r="E84" s="15"/>
      <c r="F84" s="16"/>
      <c r="G84" s="16"/>
    </row>
    <row r="85" spans="1:7" x14ac:dyDescent="0.25">
      <c r="A85" s="13" t="s">
        <v>180</v>
      </c>
      <c r="B85" s="33"/>
      <c r="C85" s="33"/>
      <c r="D85" s="14"/>
      <c r="E85" s="15">
        <v>2209.7800000000002</v>
      </c>
      <c r="F85" s="16">
        <v>2.3400000000000001E-2</v>
      </c>
      <c r="G85" s="16">
        <v>6.7234000000000002E-2</v>
      </c>
    </row>
    <row r="86" spans="1:7" x14ac:dyDescent="0.25">
      <c r="A86" s="17" t="s">
        <v>124</v>
      </c>
      <c r="B86" s="34"/>
      <c r="C86" s="34"/>
      <c r="D86" s="20"/>
      <c r="E86" s="37">
        <v>2209.7800000000002</v>
      </c>
      <c r="F86" s="38">
        <v>2.3400000000000001E-2</v>
      </c>
      <c r="G86" s="23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24" t="s">
        <v>131</v>
      </c>
      <c r="B88" s="35"/>
      <c r="C88" s="35"/>
      <c r="D88" s="25"/>
      <c r="E88" s="21">
        <v>2209.7800000000002</v>
      </c>
      <c r="F88" s="22">
        <v>2.3400000000000001E-2</v>
      </c>
      <c r="G88" s="23"/>
    </row>
    <row r="89" spans="1:7" x14ac:dyDescent="0.25">
      <c r="A89" s="13" t="s">
        <v>181</v>
      </c>
      <c r="B89" s="33"/>
      <c r="C89" s="33"/>
      <c r="D89" s="14"/>
      <c r="E89" s="15">
        <v>1.2211419999999999</v>
      </c>
      <c r="F89" s="16">
        <v>1.2E-5</v>
      </c>
      <c r="G89" s="16"/>
    </row>
    <row r="90" spans="1:7" x14ac:dyDescent="0.25">
      <c r="A90" s="13" t="s">
        <v>182</v>
      </c>
      <c r="B90" s="33"/>
      <c r="C90" s="33"/>
      <c r="D90" s="14"/>
      <c r="E90" s="26">
        <v>-60.741142000000004</v>
      </c>
      <c r="F90" s="27">
        <v>-4.1199999999999999E-4</v>
      </c>
      <c r="G90" s="16">
        <v>6.7234000000000002E-2</v>
      </c>
    </row>
    <row r="91" spans="1:7" x14ac:dyDescent="0.25">
      <c r="A91" s="28" t="s">
        <v>183</v>
      </c>
      <c r="B91" s="36"/>
      <c r="C91" s="36"/>
      <c r="D91" s="29"/>
      <c r="E91" s="30">
        <v>94630.97</v>
      </c>
      <c r="F91" s="31">
        <v>1</v>
      </c>
      <c r="G91" s="31"/>
    </row>
    <row r="93" spans="1:7" x14ac:dyDescent="0.25">
      <c r="A93" s="1" t="s">
        <v>1777</v>
      </c>
    </row>
    <row r="96" spans="1:7" x14ac:dyDescent="0.25">
      <c r="A96" s="1" t="s">
        <v>186</v>
      </c>
    </row>
    <row r="97" spans="1:5" x14ac:dyDescent="0.25">
      <c r="A97" s="53" t="s">
        <v>187</v>
      </c>
      <c r="B97" s="3" t="s">
        <v>121</v>
      </c>
    </row>
    <row r="98" spans="1:5" x14ac:dyDescent="0.25">
      <c r="A98" t="s">
        <v>188</v>
      </c>
    </row>
    <row r="99" spans="1:5" x14ac:dyDescent="0.25">
      <c r="A99" t="s">
        <v>189</v>
      </c>
      <c r="B99" t="s">
        <v>190</v>
      </c>
      <c r="C99" t="s">
        <v>190</v>
      </c>
    </row>
    <row r="100" spans="1:5" x14ac:dyDescent="0.25">
      <c r="B100" s="54">
        <v>45443</v>
      </c>
      <c r="C100" s="54">
        <v>45471</v>
      </c>
    </row>
    <row r="101" spans="1:5" x14ac:dyDescent="0.25">
      <c r="A101" t="s">
        <v>194</v>
      </c>
      <c r="B101">
        <v>24.9221</v>
      </c>
      <c r="C101">
        <v>27.289400000000001</v>
      </c>
      <c r="E101" s="2"/>
    </row>
    <row r="102" spans="1:5" x14ac:dyDescent="0.25">
      <c r="A102" t="s">
        <v>195</v>
      </c>
      <c r="B102">
        <v>24.9221</v>
      </c>
      <c r="C102">
        <v>27.2895</v>
      </c>
      <c r="E102" s="2"/>
    </row>
    <row r="103" spans="1:5" x14ac:dyDescent="0.25">
      <c r="A103" t="s">
        <v>677</v>
      </c>
      <c r="B103">
        <v>23.6172</v>
      </c>
      <c r="C103">
        <v>25.834599999999998</v>
      </c>
      <c r="E103" s="2"/>
    </row>
    <row r="104" spans="1:5" x14ac:dyDescent="0.25">
      <c r="A104" t="s">
        <v>678</v>
      </c>
      <c r="B104">
        <v>23.616099999999999</v>
      </c>
      <c r="C104">
        <v>25.833400000000001</v>
      </c>
      <c r="E104" s="2"/>
    </row>
    <row r="105" spans="1:5" x14ac:dyDescent="0.25">
      <c r="E105" s="2"/>
    </row>
    <row r="106" spans="1:5" x14ac:dyDescent="0.25">
      <c r="A106" t="s">
        <v>205</v>
      </c>
      <c r="B106" s="3" t="s">
        <v>121</v>
      </c>
    </row>
    <row r="107" spans="1:5" x14ac:dyDescent="0.25">
      <c r="A107" t="s">
        <v>206</v>
      </c>
      <c r="B107" s="3" t="s">
        <v>121</v>
      </c>
    </row>
    <row r="108" spans="1:5" ht="30" customHeight="1" x14ac:dyDescent="0.25">
      <c r="A108" s="53" t="s">
        <v>207</v>
      </c>
      <c r="B108" s="3" t="s">
        <v>121</v>
      </c>
    </row>
    <row r="109" spans="1:5" ht="30" customHeight="1" x14ac:dyDescent="0.25">
      <c r="A109" s="53" t="s">
        <v>208</v>
      </c>
      <c r="B109" s="3" t="s">
        <v>121</v>
      </c>
    </row>
    <row r="110" spans="1:5" x14ac:dyDescent="0.25">
      <c r="A110" t="s">
        <v>1266</v>
      </c>
      <c r="B110" s="78">
        <v>1.0695743886351501</v>
      </c>
    </row>
    <row r="111" spans="1:5" ht="45" customHeight="1" x14ac:dyDescent="0.25">
      <c r="A111" s="53" t="s">
        <v>210</v>
      </c>
      <c r="B111" s="3">
        <v>1918.5138750000001</v>
      </c>
    </row>
    <row r="112" spans="1:5" ht="30" customHeight="1" x14ac:dyDescent="0.25">
      <c r="A112" s="53" t="s">
        <v>211</v>
      </c>
      <c r="B112" s="3" t="s">
        <v>121</v>
      </c>
    </row>
    <row r="113" spans="1:4" ht="30" customHeight="1" x14ac:dyDescent="0.25">
      <c r="A113" s="53" t="s">
        <v>212</v>
      </c>
      <c r="B113" s="3" t="s">
        <v>121</v>
      </c>
    </row>
    <row r="114" spans="1:4" x14ac:dyDescent="0.25">
      <c r="A114" t="s">
        <v>213</v>
      </c>
      <c r="B114" s="3" t="s">
        <v>121</v>
      </c>
    </row>
    <row r="115" spans="1:4" x14ac:dyDescent="0.25">
      <c r="A115" t="s">
        <v>214</v>
      </c>
      <c r="B115" s="3" t="s">
        <v>121</v>
      </c>
    </row>
    <row r="117" spans="1:4" ht="69.95" customHeight="1" x14ac:dyDescent="0.25">
      <c r="A117" s="81" t="s">
        <v>224</v>
      </c>
      <c r="B117" s="81" t="s">
        <v>225</v>
      </c>
      <c r="C117" s="81" t="s">
        <v>5</v>
      </c>
      <c r="D117" s="81" t="s">
        <v>6</v>
      </c>
    </row>
    <row r="118" spans="1:4" ht="69.95" customHeight="1" x14ac:dyDescent="0.25">
      <c r="A118" s="81" t="s">
        <v>2325</v>
      </c>
      <c r="B118" s="81"/>
      <c r="C118" s="81" t="s">
        <v>78</v>
      </c>
      <c r="D118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0"/>
  <sheetViews>
    <sheetView showGridLines="0" workbookViewId="0">
      <pane ySplit="4" topLeftCell="A110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316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317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228</v>
      </c>
      <c r="B10" s="33"/>
      <c r="C10" s="33"/>
      <c r="D10" s="14"/>
      <c r="E10" s="15"/>
      <c r="F10" s="16"/>
      <c r="G10" s="16"/>
    </row>
    <row r="11" spans="1:8" x14ac:dyDescent="0.25">
      <c r="A11" s="13" t="s">
        <v>318</v>
      </c>
      <c r="B11" s="33" t="s">
        <v>319</v>
      </c>
      <c r="C11" s="33" t="s">
        <v>234</v>
      </c>
      <c r="D11" s="14">
        <v>127500000</v>
      </c>
      <c r="E11" s="15">
        <v>129365.07</v>
      </c>
      <c r="F11" s="16">
        <v>6.8000000000000005E-2</v>
      </c>
      <c r="G11" s="16">
        <v>7.5550000000000006E-2</v>
      </c>
    </row>
    <row r="12" spans="1:8" x14ac:dyDescent="0.25">
      <c r="A12" s="13" t="s">
        <v>320</v>
      </c>
      <c r="B12" s="33" t="s">
        <v>321</v>
      </c>
      <c r="C12" s="33" t="s">
        <v>234</v>
      </c>
      <c r="D12" s="14">
        <v>115000000</v>
      </c>
      <c r="E12" s="15">
        <v>116453.37</v>
      </c>
      <c r="F12" s="16">
        <v>6.1199999999999997E-2</v>
      </c>
      <c r="G12" s="16">
        <v>7.5738E-2</v>
      </c>
    </row>
    <row r="13" spans="1:8" x14ac:dyDescent="0.25">
      <c r="A13" s="13" t="s">
        <v>322</v>
      </c>
      <c r="B13" s="33" t="s">
        <v>323</v>
      </c>
      <c r="C13" s="33" t="s">
        <v>234</v>
      </c>
      <c r="D13" s="14">
        <v>97500000</v>
      </c>
      <c r="E13" s="15">
        <v>95307.520000000004</v>
      </c>
      <c r="F13" s="16">
        <v>5.0099999999999999E-2</v>
      </c>
      <c r="G13" s="16">
        <v>7.5149999999999995E-2</v>
      </c>
    </row>
    <row r="14" spans="1:8" x14ac:dyDescent="0.25">
      <c r="A14" s="13" t="s">
        <v>324</v>
      </c>
      <c r="B14" s="33" t="s">
        <v>325</v>
      </c>
      <c r="C14" s="33" t="s">
        <v>234</v>
      </c>
      <c r="D14" s="14">
        <v>90000000</v>
      </c>
      <c r="E14" s="15">
        <v>89286.93</v>
      </c>
      <c r="F14" s="16">
        <v>4.6899999999999997E-2</v>
      </c>
      <c r="G14" s="16">
        <v>7.5738E-2</v>
      </c>
    </row>
    <row r="15" spans="1:8" x14ac:dyDescent="0.25">
      <c r="A15" s="13" t="s">
        <v>326</v>
      </c>
      <c r="B15" s="33" t="s">
        <v>327</v>
      </c>
      <c r="C15" s="33" t="s">
        <v>245</v>
      </c>
      <c r="D15" s="14">
        <v>83000000</v>
      </c>
      <c r="E15" s="15">
        <v>82268.52</v>
      </c>
      <c r="F15" s="16">
        <v>4.3200000000000002E-2</v>
      </c>
      <c r="G15" s="16">
        <v>7.5248999999999996E-2</v>
      </c>
    </row>
    <row r="16" spans="1:8" x14ac:dyDescent="0.25">
      <c r="A16" s="13" t="s">
        <v>328</v>
      </c>
      <c r="B16" s="33" t="s">
        <v>329</v>
      </c>
      <c r="C16" s="33" t="s">
        <v>234</v>
      </c>
      <c r="D16" s="14">
        <v>81000000</v>
      </c>
      <c r="E16" s="15">
        <v>81167.27</v>
      </c>
      <c r="F16" s="16">
        <v>4.2700000000000002E-2</v>
      </c>
      <c r="G16" s="16">
        <v>7.5021000000000004E-2</v>
      </c>
    </row>
    <row r="17" spans="1:7" x14ac:dyDescent="0.25">
      <c r="A17" s="13" t="s">
        <v>330</v>
      </c>
      <c r="B17" s="33" t="s">
        <v>331</v>
      </c>
      <c r="C17" s="33" t="s">
        <v>234</v>
      </c>
      <c r="D17" s="14">
        <v>73000000</v>
      </c>
      <c r="E17" s="15">
        <v>73097.460000000006</v>
      </c>
      <c r="F17" s="16">
        <v>3.8399999999999997E-2</v>
      </c>
      <c r="G17" s="16">
        <v>7.4950000000000003E-2</v>
      </c>
    </row>
    <row r="18" spans="1:7" x14ac:dyDescent="0.25">
      <c r="A18" s="13" t="s">
        <v>332</v>
      </c>
      <c r="B18" s="33" t="s">
        <v>333</v>
      </c>
      <c r="C18" s="33" t="s">
        <v>234</v>
      </c>
      <c r="D18" s="14">
        <v>63500000</v>
      </c>
      <c r="E18" s="15">
        <v>64055.69</v>
      </c>
      <c r="F18" s="16">
        <v>3.3700000000000001E-2</v>
      </c>
      <c r="G18" s="16">
        <v>7.4800000000000005E-2</v>
      </c>
    </row>
    <row r="19" spans="1:7" x14ac:dyDescent="0.25">
      <c r="A19" s="13" t="s">
        <v>334</v>
      </c>
      <c r="B19" s="33" t="s">
        <v>335</v>
      </c>
      <c r="C19" s="33" t="s">
        <v>234</v>
      </c>
      <c r="D19" s="14">
        <v>61500000</v>
      </c>
      <c r="E19" s="15">
        <v>60996.68</v>
      </c>
      <c r="F19" s="16">
        <v>3.2099999999999997E-2</v>
      </c>
      <c r="G19" s="16">
        <v>7.5724E-2</v>
      </c>
    </row>
    <row r="20" spans="1:7" x14ac:dyDescent="0.25">
      <c r="A20" s="13" t="s">
        <v>336</v>
      </c>
      <c r="B20" s="33" t="s">
        <v>337</v>
      </c>
      <c r="C20" s="33" t="s">
        <v>234</v>
      </c>
      <c r="D20" s="14">
        <v>58000000</v>
      </c>
      <c r="E20" s="15">
        <v>57685.87</v>
      </c>
      <c r="F20" s="16">
        <v>3.0300000000000001E-2</v>
      </c>
      <c r="G20" s="16">
        <v>7.4499999999999997E-2</v>
      </c>
    </row>
    <row r="21" spans="1:7" x14ac:dyDescent="0.25">
      <c r="A21" s="13" t="s">
        <v>338</v>
      </c>
      <c r="B21" s="33" t="s">
        <v>339</v>
      </c>
      <c r="C21" s="33" t="s">
        <v>234</v>
      </c>
      <c r="D21" s="14">
        <v>53700000</v>
      </c>
      <c r="E21" s="15">
        <v>53535.25</v>
      </c>
      <c r="F21" s="16">
        <v>2.81E-2</v>
      </c>
      <c r="G21" s="16">
        <v>7.5550000000000006E-2</v>
      </c>
    </row>
    <row r="22" spans="1:7" x14ac:dyDescent="0.25">
      <c r="A22" s="13" t="s">
        <v>340</v>
      </c>
      <c r="B22" s="33" t="s">
        <v>341</v>
      </c>
      <c r="C22" s="33" t="s">
        <v>342</v>
      </c>
      <c r="D22" s="14">
        <v>52500000</v>
      </c>
      <c r="E22" s="15">
        <v>52280.24</v>
      </c>
      <c r="F22" s="16">
        <v>2.75E-2</v>
      </c>
      <c r="G22" s="16">
        <v>7.4950000000000003E-2</v>
      </c>
    </row>
    <row r="23" spans="1:7" x14ac:dyDescent="0.25">
      <c r="A23" s="13" t="s">
        <v>343</v>
      </c>
      <c r="B23" s="33" t="s">
        <v>344</v>
      </c>
      <c r="C23" s="33" t="s">
        <v>234</v>
      </c>
      <c r="D23" s="14">
        <v>45000000</v>
      </c>
      <c r="E23" s="15">
        <v>45017.42</v>
      </c>
      <c r="F23" s="16">
        <v>2.3699999999999999E-2</v>
      </c>
      <c r="G23" s="16">
        <v>7.6600000000000001E-2</v>
      </c>
    </row>
    <row r="24" spans="1:7" x14ac:dyDescent="0.25">
      <c r="A24" s="13" t="s">
        <v>345</v>
      </c>
      <c r="B24" s="33" t="s">
        <v>346</v>
      </c>
      <c r="C24" s="33" t="s">
        <v>234</v>
      </c>
      <c r="D24" s="14">
        <v>45000000</v>
      </c>
      <c r="E24" s="15">
        <v>44142.98</v>
      </c>
      <c r="F24" s="16">
        <v>2.3199999999999998E-2</v>
      </c>
      <c r="G24" s="16">
        <v>7.5021000000000004E-2</v>
      </c>
    </row>
    <row r="25" spans="1:7" x14ac:dyDescent="0.25">
      <c r="A25" s="13" t="s">
        <v>347</v>
      </c>
      <c r="B25" s="33" t="s">
        <v>348</v>
      </c>
      <c r="C25" s="33" t="s">
        <v>234</v>
      </c>
      <c r="D25" s="14">
        <v>43200000</v>
      </c>
      <c r="E25" s="15">
        <v>43208.6</v>
      </c>
      <c r="F25" s="16">
        <v>2.2700000000000001E-2</v>
      </c>
      <c r="G25" s="16">
        <v>7.4800000000000005E-2</v>
      </c>
    </row>
    <row r="26" spans="1:7" x14ac:dyDescent="0.25">
      <c r="A26" s="13" t="s">
        <v>349</v>
      </c>
      <c r="B26" s="33" t="s">
        <v>350</v>
      </c>
      <c r="C26" s="33" t="s">
        <v>234</v>
      </c>
      <c r="D26" s="14">
        <v>38500000</v>
      </c>
      <c r="E26" s="15">
        <v>38775.54</v>
      </c>
      <c r="F26" s="16">
        <v>2.0400000000000001E-2</v>
      </c>
      <c r="G26" s="16">
        <v>7.5724E-2</v>
      </c>
    </row>
    <row r="27" spans="1:7" x14ac:dyDescent="0.25">
      <c r="A27" s="13" t="s">
        <v>351</v>
      </c>
      <c r="B27" s="33" t="s">
        <v>352</v>
      </c>
      <c r="C27" s="33" t="s">
        <v>234</v>
      </c>
      <c r="D27" s="14">
        <v>37500000</v>
      </c>
      <c r="E27" s="15">
        <v>37248.6</v>
      </c>
      <c r="F27" s="16">
        <v>1.9599999999999999E-2</v>
      </c>
      <c r="G27" s="16">
        <v>7.5200000000000003E-2</v>
      </c>
    </row>
    <row r="28" spans="1:7" x14ac:dyDescent="0.25">
      <c r="A28" s="13" t="s">
        <v>353</v>
      </c>
      <c r="B28" s="33" t="s">
        <v>354</v>
      </c>
      <c r="C28" s="33" t="s">
        <v>234</v>
      </c>
      <c r="D28" s="14">
        <v>34000000</v>
      </c>
      <c r="E28" s="15">
        <v>33939.68</v>
      </c>
      <c r="F28" s="16">
        <v>1.78E-2</v>
      </c>
      <c r="G28" s="16">
        <v>7.5220999999999996E-2</v>
      </c>
    </row>
    <row r="29" spans="1:7" x14ac:dyDescent="0.25">
      <c r="A29" s="13" t="s">
        <v>355</v>
      </c>
      <c r="B29" s="33" t="s">
        <v>356</v>
      </c>
      <c r="C29" s="33" t="s">
        <v>234</v>
      </c>
      <c r="D29" s="14">
        <v>33500000</v>
      </c>
      <c r="E29" s="15">
        <v>33524.42</v>
      </c>
      <c r="F29" s="16">
        <v>1.7600000000000001E-2</v>
      </c>
      <c r="G29" s="16">
        <v>7.5220999999999996E-2</v>
      </c>
    </row>
    <row r="30" spans="1:7" x14ac:dyDescent="0.25">
      <c r="A30" s="13" t="s">
        <v>357</v>
      </c>
      <c r="B30" s="33" t="s">
        <v>358</v>
      </c>
      <c r="C30" s="33" t="s">
        <v>231</v>
      </c>
      <c r="D30" s="14">
        <v>29500000</v>
      </c>
      <c r="E30" s="15">
        <v>30393.17</v>
      </c>
      <c r="F30" s="16">
        <v>1.6E-2</v>
      </c>
      <c r="G30" s="16">
        <v>7.4815000000000006E-2</v>
      </c>
    </row>
    <row r="31" spans="1:7" x14ac:dyDescent="0.25">
      <c r="A31" s="13" t="s">
        <v>359</v>
      </c>
      <c r="B31" s="33" t="s">
        <v>360</v>
      </c>
      <c r="C31" s="33" t="s">
        <v>234</v>
      </c>
      <c r="D31" s="14">
        <v>25000000</v>
      </c>
      <c r="E31" s="15">
        <v>25261.65</v>
      </c>
      <c r="F31" s="16">
        <v>1.3299999999999999E-2</v>
      </c>
      <c r="G31" s="16">
        <v>7.5738E-2</v>
      </c>
    </row>
    <row r="32" spans="1:7" x14ac:dyDescent="0.25">
      <c r="A32" s="13" t="s">
        <v>361</v>
      </c>
      <c r="B32" s="33" t="s">
        <v>362</v>
      </c>
      <c r="C32" s="33" t="s">
        <v>234</v>
      </c>
      <c r="D32" s="14">
        <v>24500000</v>
      </c>
      <c r="E32" s="15">
        <v>24477.31</v>
      </c>
      <c r="F32" s="16">
        <v>1.29E-2</v>
      </c>
      <c r="G32" s="16">
        <v>7.5220999999999996E-2</v>
      </c>
    </row>
    <row r="33" spans="1:7" x14ac:dyDescent="0.25">
      <c r="A33" s="13" t="s">
        <v>363</v>
      </c>
      <c r="B33" s="33" t="s">
        <v>364</v>
      </c>
      <c r="C33" s="33" t="s">
        <v>245</v>
      </c>
      <c r="D33" s="14">
        <v>20000000</v>
      </c>
      <c r="E33" s="15">
        <v>19944.36</v>
      </c>
      <c r="F33" s="16">
        <v>1.0500000000000001E-2</v>
      </c>
      <c r="G33" s="16">
        <v>7.6311000000000004E-2</v>
      </c>
    </row>
    <row r="34" spans="1:7" x14ac:dyDescent="0.25">
      <c r="A34" s="13" t="s">
        <v>365</v>
      </c>
      <c r="B34" s="33" t="s">
        <v>366</v>
      </c>
      <c r="C34" s="33" t="s">
        <v>234</v>
      </c>
      <c r="D34" s="14">
        <v>18000000</v>
      </c>
      <c r="E34" s="15">
        <v>18874.080000000002</v>
      </c>
      <c r="F34" s="16">
        <v>9.9000000000000008E-3</v>
      </c>
      <c r="G34" s="16">
        <v>7.5899999999999995E-2</v>
      </c>
    </row>
    <row r="35" spans="1:7" x14ac:dyDescent="0.25">
      <c r="A35" s="13" t="s">
        <v>367</v>
      </c>
      <c r="B35" s="33" t="s">
        <v>368</v>
      </c>
      <c r="C35" s="33" t="s">
        <v>234</v>
      </c>
      <c r="D35" s="14">
        <v>17500000</v>
      </c>
      <c r="E35" s="15">
        <v>18102.560000000001</v>
      </c>
      <c r="F35" s="16">
        <v>9.4999999999999998E-3</v>
      </c>
      <c r="G35" s="16">
        <v>7.485E-2</v>
      </c>
    </row>
    <row r="36" spans="1:7" x14ac:dyDescent="0.25">
      <c r="A36" s="13" t="s">
        <v>369</v>
      </c>
      <c r="B36" s="33" t="s">
        <v>370</v>
      </c>
      <c r="C36" s="33" t="s">
        <v>234</v>
      </c>
      <c r="D36" s="14">
        <v>17500000</v>
      </c>
      <c r="E36" s="15">
        <v>17636.13</v>
      </c>
      <c r="F36" s="16">
        <v>9.2999999999999992E-3</v>
      </c>
      <c r="G36" s="16">
        <v>7.4700000000000003E-2</v>
      </c>
    </row>
    <row r="37" spans="1:7" x14ac:dyDescent="0.25">
      <c r="A37" s="13" t="s">
        <v>371</v>
      </c>
      <c r="B37" s="33" t="s">
        <v>372</v>
      </c>
      <c r="C37" s="33" t="s">
        <v>373</v>
      </c>
      <c r="D37" s="14">
        <v>17500000</v>
      </c>
      <c r="E37" s="15">
        <v>17514.39</v>
      </c>
      <c r="F37" s="16">
        <v>9.1999999999999998E-3</v>
      </c>
      <c r="G37" s="16">
        <v>7.6050000000000006E-2</v>
      </c>
    </row>
    <row r="38" spans="1:7" x14ac:dyDescent="0.25">
      <c r="A38" s="13" t="s">
        <v>374</v>
      </c>
      <c r="B38" s="33" t="s">
        <v>375</v>
      </c>
      <c r="C38" s="33" t="s">
        <v>234</v>
      </c>
      <c r="D38" s="14">
        <v>16500000</v>
      </c>
      <c r="E38" s="15">
        <v>16970.759999999998</v>
      </c>
      <c r="F38" s="16">
        <v>8.8999999999999999E-3</v>
      </c>
      <c r="G38" s="16">
        <v>7.5899999999999995E-2</v>
      </c>
    </row>
    <row r="39" spans="1:7" x14ac:dyDescent="0.25">
      <c r="A39" s="13" t="s">
        <v>376</v>
      </c>
      <c r="B39" s="33" t="s">
        <v>377</v>
      </c>
      <c r="C39" s="33" t="s">
        <v>234</v>
      </c>
      <c r="D39" s="14">
        <v>14000000</v>
      </c>
      <c r="E39" s="15">
        <v>14533.81</v>
      </c>
      <c r="F39" s="16">
        <v>7.6E-3</v>
      </c>
      <c r="G39" s="16">
        <v>7.5561000000000003E-2</v>
      </c>
    </row>
    <row r="40" spans="1:7" x14ac:dyDescent="0.25">
      <c r="A40" s="13" t="s">
        <v>378</v>
      </c>
      <c r="B40" s="33" t="s">
        <v>379</v>
      </c>
      <c r="C40" s="33" t="s">
        <v>234</v>
      </c>
      <c r="D40" s="14">
        <v>12500000</v>
      </c>
      <c r="E40" s="15">
        <v>12671.58</v>
      </c>
      <c r="F40" s="16">
        <v>6.7000000000000002E-3</v>
      </c>
      <c r="G40" s="16">
        <v>7.5988E-2</v>
      </c>
    </row>
    <row r="41" spans="1:7" x14ac:dyDescent="0.25">
      <c r="A41" s="13" t="s">
        <v>380</v>
      </c>
      <c r="B41" s="33" t="s">
        <v>381</v>
      </c>
      <c r="C41" s="33" t="s">
        <v>234</v>
      </c>
      <c r="D41" s="14">
        <v>11950000</v>
      </c>
      <c r="E41" s="15">
        <v>12365.75</v>
      </c>
      <c r="F41" s="16">
        <v>6.4999999999999997E-3</v>
      </c>
      <c r="G41" s="16">
        <v>7.4712000000000001E-2</v>
      </c>
    </row>
    <row r="42" spans="1:7" x14ac:dyDescent="0.25">
      <c r="A42" s="13" t="s">
        <v>382</v>
      </c>
      <c r="B42" s="33" t="s">
        <v>383</v>
      </c>
      <c r="C42" s="33" t="s">
        <v>245</v>
      </c>
      <c r="D42" s="14">
        <v>11500000</v>
      </c>
      <c r="E42" s="15">
        <v>11797.64</v>
      </c>
      <c r="F42" s="16">
        <v>6.1999999999999998E-3</v>
      </c>
      <c r="G42" s="16">
        <v>7.4357000000000006E-2</v>
      </c>
    </row>
    <row r="43" spans="1:7" x14ac:dyDescent="0.25">
      <c r="A43" s="13" t="s">
        <v>384</v>
      </c>
      <c r="B43" s="33" t="s">
        <v>385</v>
      </c>
      <c r="C43" s="33" t="s">
        <v>234</v>
      </c>
      <c r="D43" s="14">
        <v>10500000</v>
      </c>
      <c r="E43" s="15">
        <v>10496.07</v>
      </c>
      <c r="F43" s="16">
        <v>5.4999999999999997E-3</v>
      </c>
      <c r="G43" s="16">
        <v>7.485E-2</v>
      </c>
    </row>
    <row r="44" spans="1:7" x14ac:dyDescent="0.25">
      <c r="A44" s="13" t="s">
        <v>386</v>
      </c>
      <c r="B44" s="33" t="s">
        <v>387</v>
      </c>
      <c r="C44" s="33" t="s">
        <v>234</v>
      </c>
      <c r="D44" s="14">
        <v>10300000</v>
      </c>
      <c r="E44" s="15">
        <v>10464.64</v>
      </c>
      <c r="F44" s="16">
        <v>5.4999999999999997E-3</v>
      </c>
      <c r="G44" s="16">
        <v>7.5550000000000006E-2</v>
      </c>
    </row>
    <row r="45" spans="1:7" x14ac:dyDescent="0.25">
      <c r="A45" s="13" t="s">
        <v>388</v>
      </c>
      <c r="B45" s="33" t="s">
        <v>389</v>
      </c>
      <c r="C45" s="33" t="s">
        <v>234</v>
      </c>
      <c r="D45" s="14">
        <v>7500000</v>
      </c>
      <c r="E45" s="15">
        <v>7723.61</v>
      </c>
      <c r="F45" s="16">
        <v>4.1000000000000003E-3</v>
      </c>
      <c r="G45" s="16">
        <v>7.485E-2</v>
      </c>
    </row>
    <row r="46" spans="1:7" x14ac:dyDescent="0.25">
      <c r="A46" s="13" t="s">
        <v>390</v>
      </c>
      <c r="B46" s="33" t="s">
        <v>391</v>
      </c>
      <c r="C46" s="33" t="s">
        <v>234</v>
      </c>
      <c r="D46" s="14">
        <v>7500000</v>
      </c>
      <c r="E46" s="15">
        <v>7703.2</v>
      </c>
      <c r="F46" s="16">
        <v>4.0000000000000001E-3</v>
      </c>
      <c r="G46" s="16">
        <v>7.5271000000000005E-2</v>
      </c>
    </row>
    <row r="47" spans="1:7" x14ac:dyDescent="0.25">
      <c r="A47" s="13" t="s">
        <v>392</v>
      </c>
      <c r="B47" s="33" t="s">
        <v>393</v>
      </c>
      <c r="C47" s="33" t="s">
        <v>234</v>
      </c>
      <c r="D47" s="14">
        <v>7000000</v>
      </c>
      <c r="E47" s="15">
        <v>7215.84</v>
      </c>
      <c r="F47" s="16">
        <v>3.8E-3</v>
      </c>
      <c r="G47" s="16">
        <v>7.4550000000000005E-2</v>
      </c>
    </row>
    <row r="48" spans="1:7" x14ac:dyDescent="0.25">
      <c r="A48" s="13" t="s">
        <v>394</v>
      </c>
      <c r="B48" s="33" t="s">
        <v>395</v>
      </c>
      <c r="C48" s="33" t="s">
        <v>234</v>
      </c>
      <c r="D48" s="14">
        <v>7000000</v>
      </c>
      <c r="E48" s="15">
        <v>6883.78</v>
      </c>
      <c r="F48" s="16">
        <v>3.5999999999999999E-3</v>
      </c>
      <c r="G48" s="16">
        <v>7.6300000000000007E-2</v>
      </c>
    </row>
    <row r="49" spans="1:7" x14ac:dyDescent="0.25">
      <c r="A49" s="13" t="s">
        <v>396</v>
      </c>
      <c r="B49" s="33" t="s">
        <v>397</v>
      </c>
      <c r="C49" s="33" t="s">
        <v>234</v>
      </c>
      <c r="D49" s="14">
        <v>6500000</v>
      </c>
      <c r="E49" s="15">
        <v>6817.94</v>
      </c>
      <c r="F49" s="16">
        <v>3.5999999999999999E-3</v>
      </c>
      <c r="G49" s="16">
        <v>7.6100000000000001E-2</v>
      </c>
    </row>
    <row r="50" spans="1:7" x14ac:dyDescent="0.25">
      <c r="A50" s="13" t="s">
        <v>398</v>
      </c>
      <c r="B50" s="33" t="s">
        <v>399</v>
      </c>
      <c r="C50" s="33" t="s">
        <v>342</v>
      </c>
      <c r="D50" s="14">
        <v>6500000</v>
      </c>
      <c r="E50" s="15">
        <v>6502.06</v>
      </c>
      <c r="F50" s="16">
        <v>3.3999999999999998E-3</v>
      </c>
      <c r="G50" s="16">
        <v>7.4800000000000005E-2</v>
      </c>
    </row>
    <row r="51" spans="1:7" x14ac:dyDescent="0.25">
      <c r="A51" s="13" t="s">
        <v>400</v>
      </c>
      <c r="B51" s="33" t="s">
        <v>401</v>
      </c>
      <c r="C51" s="33" t="s">
        <v>234</v>
      </c>
      <c r="D51" s="14">
        <v>5500000</v>
      </c>
      <c r="E51" s="15">
        <v>5760.73</v>
      </c>
      <c r="F51" s="16">
        <v>3.0000000000000001E-3</v>
      </c>
      <c r="G51" s="16">
        <v>7.5899999999999995E-2</v>
      </c>
    </row>
    <row r="52" spans="1:7" x14ac:dyDescent="0.25">
      <c r="A52" s="13" t="s">
        <v>402</v>
      </c>
      <c r="B52" s="33" t="s">
        <v>403</v>
      </c>
      <c r="C52" s="33" t="s">
        <v>234</v>
      </c>
      <c r="D52" s="14">
        <v>5500000</v>
      </c>
      <c r="E52" s="15">
        <v>5678.15</v>
      </c>
      <c r="F52" s="16">
        <v>3.0000000000000001E-3</v>
      </c>
      <c r="G52" s="16">
        <v>7.485E-2</v>
      </c>
    </row>
    <row r="53" spans="1:7" x14ac:dyDescent="0.25">
      <c r="A53" s="13" t="s">
        <v>404</v>
      </c>
      <c r="B53" s="33" t="s">
        <v>405</v>
      </c>
      <c r="C53" s="33" t="s">
        <v>234</v>
      </c>
      <c r="D53" s="14">
        <v>5500000</v>
      </c>
      <c r="E53" s="15">
        <v>5459</v>
      </c>
      <c r="F53" s="16">
        <v>2.8999999999999998E-3</v>
      </c>
      <c r="G53" s="16">
        <v>7.5550000000000006E-2</v>
      </c>
    </row>
    <row r="54" spans="1:7" x14ac:dyDescent="0.25">
      <c r="A54" s="13" t="s">
        <v>406</v>
      </c>
      <c r="B54" s="33" t="s">
        <v>407</v>
      </c>
      <c r="C54" s="33" t="s">
        <v>234</v>
      </c>
      <c r="D54" s="14">
        <v>5000000</v>
      </c>
      <c r="E54" s="15">
        <v>5129.3500000000004</v>
      </c>
      <c r="F54" s="16">
        <v>2.7000000000000001E-3</v>
      </c>
      <c r="G54" s="16">
        <v>7.6652999999999999E-2</v>
      </c>
    </row>
    <row r="55" spans="1:7" x14ac:dyDescent="0.25">
      <c r="A55" s="13" t="s">
        <v>408</v>
      </c>
      <c r="B55" s="33" t="s">
        <v>409</v>
      </c>
      <c r="C55" s="33" t="s">
        <v>234</v>
      </c>
      <c r="D55" s="14">
        <v>5000000</v>
      </c>
      <c r="E55" s="15">
        <v>5123.95</v>
      </c>
      <c r="F55" s="16">
        <v>2.7000000000000001E-3</v>
      </c>
      <c r="G55" s="16">
        <v>7.6566999999999996E-2</v>
      </c>
    </row>
    <row r="56" spans="1:7" x14ac:dyDescent="0.25">
      <c r="A56" s="13" t="s">
        <v>410</v>
      </c>
      <c r="B56" s="33" t="s">
        <v>411</v>
      </c>
      <c r="C56" s="33" t="s">
        <v>231</v>
      </c>
      <c r="D56" s="14">
        <v>5100000</v>
      </c>
      <c r="E56" s="15">
        <v>5006.2</v>
      </c>
      <c r="F56" s="16">
        <v>2.5999999999999999E-3</v>
      </c>
      <c r="G56" s="16">
        <v>7.5299000000000005E-2</v>
      </c>
    </row>
    <row r="57" spans="1:7" x14ac:dyDescent="0.25">
      <c r="A57" s="13" t="s">
        <v>412</v>
      </c>
      <c r="B57" s="33" t="s">
        <v>413</v>
      </c>
      <c r="C57" s="33" t="s">
        <v>234</v>
      </c>
      <c r="D57" s="14">
        <v>5000000</v>
      </c>
      <c r="E57" s="15">
        <v>4991.42</v>
      </c>
      <c r="F57" s="16">
        <v>2.5999999999999999E-3</v>
      </c>
      <c r="G57" s="16">
        <v>7.6550000000000007E-2</v>
      </c>
    </row>
    <row r="58" spans="1:7" x14ac:dyDescent="0.25">
      <c r="A58" s="13" t="s">
        <v>414</v>
      </c>
      <c r="B58" s="33" t="s">
        <v>415</v>
      </c>
      <c r="C58" s="33" t="s">
        <v>245</v>
      </c>
      <c r="D58" s="14">
        <v>5000000</v>
      </c>
      <c r="E58" s="15">
        <v>4911.5600000000004</v>
      </c>
      <c r="F58" s="16">
        <v>2.5999999999999999E-3</v>
      </c>
      <c r="G58" s="16">
        <v>7.6300000000000007E-2</v>
      </c>
    </row>
    <row r="59" spans="1:7" x14ac:dyDescent="0.25">
      <c r="A59" s="13" t="s">
        <v>416</v>
      </c>
      <c r="B59" s="33" t="s">
        <v>417</v>
      </c>
      <c r="C59" s="33" t="s">
        <v>234</v>
      </c>
      <c r="D59" s="14">
        <v>4000000</v>
      </c>
      <c r="E59" s="15">
        <v>4143.87</v>
      </c>
      <c r="F59" s="16">
        <v>2.2000000000000001E-3</v>
      </c>
      <c r="G59" s="16">
        <v>7.4899999999999994E-2</v>
      </c>
    </row>
    <row r="60" spans="1:7" x14ac:dyDescent="0.25">
      <c r="A60" s="13" t="s">
        <v>418</v>
      </c>
      <c r="B60" s="33" t="s">
        <v>419</v>
      </c>
      <c r="C60" s="33" t="s">
        <v>245</v>
      </c>
      <c r="D60" s="14">
        <v>3800000</v>
      </c>
      <c r="E60" s="15">
        <v>3772.51</v>
      </c>
      <c r="F60" s="16">
        <v>2E-3</v>
      </c>
      <c r="G60" s="16">
        <v>7.5299000000000005E-2</v>
      </c>
    </row>
    <row r="61" spans="1:7" x14ac:dyDescent="0.25">
      <c r="A61" s="13" t="s">
        <v>420</v>
      </c>
      <c r="B61" s="33" t="s">
        <v>421</v>
      </c>
      <c r="C61" s="33" t="s">
        <v>234</v>
      </c>
      <c r="D61" s="14">
        <v>3000000</v>
      </c>
      <c r="E61" s="15">
        <v>3103.43</v>
      </c>
      <c r="F61" s="16">
        <v>1.6000000000000001E-3</v>
      </c>
      <c r="G61" s="16">
        <v>7.5248999999999996E-2</v>
      </c>
    </row>
    <row r="62" spans="1:7" x14ac:dyDescent="0.25">
      <c r="A62" s="13" t="s">
        <v>422</v>
      </c>
      <c r="B62" s="33" t="s">
        <v>423</v>
      </c>
      <c r="C62" s="33" t="s">
        <v>234</v>
      </c>
      <c r="D62" s="14">
        <v>3000000</v>
      </c>
      <c r="E62" s="15">
        <v>3091.32</v>
      </c>
      <c r="F62" s="16">
        <v>1.6000000000000001E-3</v>
      </c>
      <c r="G62" s="16">
        <v>7.4450000000000002E-2</v>
      </c>
    </row>
    <row r="63" spans="1:7" x14ac:dyDescent="0.25">
      <c r="A63" s="13" t="s">
        <v>424</v>
      </c>
      <c r="B63" s="33" t="s">
        <v>425</v>
      </c>
      <c r="C63" s="33" t="s">
        <v>234</v>
      </c>
      <c r="D63" s="14">
        <v>3000000</v>
      </c>
      <c r="E63" s="15">
        <v>3083.04</v>
      </c>
      <c r="F63" s="16">
        <v>1.6000000000000001E-3</v>
      </c>
      <c r="G63" s="16">
        <v>7.5200000000000003E-2</v>
      </c>
    </row>
    <row r="64" spans="1:7" x14ac:dyDescent="0.25">
      <c r="A64" s="13" t="s">
        <v>426</v>
      </c>
      <c r="B64" s="33" t="s">
        <v>427</v>
      </c>
      <c r="C64" s="33" t="s">
        <v>234</v>
      </c>
      <c r="D64" s="14">
        <v>2500000</v>
      </c>
      <c r="E64" s="15">
        <v>2687.81</v>
      </c>
      <c r="F64" s="16">
        <v>1.4E-3</v>
      </c>
      <c r="G64" s="16">
        <v>7.485E-2</v>
      </c>
    </row>
    <row r="65" spans="1:7" x14ac:dyDescent="0.25">
      <c r="A65" s="13" t="s">
        <v>428</v>
      </c>
      <c r="B65" s="33" t="s">
        <v>429</v>
      </c>
      <c r="C65" s="33" t="s">
        <v>234</v>
      </c>
      <c r="D65" s="14">
        <v>2500000</v>
      </c>
      <c r="E65" s="15">
        <v>2596.84</v>
      </c>
      <c r="F65" s="16">
        <v>1.4E-3</v>
      </c>
      <c r="G65" s="16">
        <v>7.5272000000000006E-2</v>
      </c>
    </row>
    <row r="66" spans="1:7" x14ac:dyDescent="0.25">
      <c r="A66" s="13" t="s">
        <v>430</v>
      </c>
      <c r="B66" s="33" t="s">
        <v>431</v>
      </c>
      <c r="C66" s="33" t="s">
        <v>234</v>
      </c>
      <c r="D66" s="14">
        <v>2500000</v>
      </c>
      <c r="E66" s="15">
        <v>2595.25</v>
      </c>
      <c r="F66" s="16">
        <v>1.4E-3</v>
      </c>
      <c r="G66" s="16">
        <v>7.6535000000000006E-2</v>
      </c>
    </row>
    <row r="67" spans="1:7" x14ac:dyDescent="0.25">
      <c r="A67" s="13" t="s">
        <v>432</v>
      </c>
      <c r="B67" s="33" t="s">
        <v>433</v>
      </c>
      <c r="C67" s="33" t="s">
        <v>234</v>
      </c>
      <c r="D67" s="14">
        <v>2500000</v>
      </c>
      <c r="E67" s="15">
        <v>2585.12</v>
      </c>
      <c r="F67" s="16">
        <v>1.4E-3</v>
      </c>
      <c r="G67" s="16">
        <v>7.5239E-2</v>
      </c>
    </row>
    <row r="68" spans="1:7" x14ac:dyDescent="0.25">
      <c r="A68" s="13" t="s">
        <v>434</v>
      </c>
      <c r="B68" s="33" t="s">
        <v>435</v>
      </c>
      <c r="C68" s="33" t="s">
        <v>245</v>
      </c>
      <c r="D68" s="14">
        <v>2500000</v>
      </c>
      <c r="E68" s="15">
        <v>2500.58</v>
      </c>
      <c r="F68" s="16">
        <v>1.2999999999999999E-3</v>
      </c>
      <c r="G68" s="16">
        <v>7.6475000000000001E-2</v>
      </c>
    </row>
    <row r="69" spans="1:7" x14ac:dyDescent="0.25">
      <c r="A69" s="13" t="s">
        <v>436</v>
      </c>
      <c r="B69" s="33" t="s">
        <v>437</v>
      </c>
      <c r="C69" s="33" t="s">
        <v>234</v>
      </c>
      <c r="D69" s="14">
        <v>2500000</v>
      </c>
      <c r="E69" s="15">
        <v>2499.96</v>
      </c>
      <c r="F69" s="16">
        <v>1.2999999999999999E-3</v>
      </c>
      <c r="G69" s="16">
        <v>7.5899999999999995E-2</v>
      </c>
    </row>
    <row r="70" spans="1:7" x14ac:dyDescent="0.25">
      <c r="A70" s="13" t="s">
        <v>438</v>
      </c>
      <c r="B70" s="33" t="s">
        <v>439</v>
      </c>
      <c r="C70" s="33" t="s">
        <v>234</v>
      </c>
      <c r="D70" s="14">
        <v>2000000</v>
      </c>
      <c r="E70" s="15">
        <v>2033.48</v>
      </c>
      <c r="F70" s="16">
        <v>1.1000000000000001E-3</v>
      </c>
      <c r="G70" s="16">
        <v>7.5271000000000005E-2</v>
      </c>
    </row>
    <row r="71" spans="1:7" x14ac:dyDescent="0.25">
      <c r="A71" s="13" t="s">
        <v>440</v>
      </c>
      <c r="B71" s="33" t="s">
        <v>441</v>
      </c>
      <c r="C71" s="33" t="s">
        <v>234</v>
      </c>
      <c r="D71" s="14">
        <v>1500000</v>
      </c>
      <c r="E71" s="15">
        <v>1543.93</v>
      </c>
      <c r="F71" s="16">
        <v>8.0000000000000004E-4</v>
      </c>
      <c r="G71" s="16">
        <v>7.5200000000000003E-2</v>
      </c>
    </row>
    <row r="72" spans="1:7" x14ac:dyDescent="0.25">
      <c r="A72" s="13" t="s">
        <v>442</v>
      </c>
      <c r="B72" s="33" t="s">
        <v>443</v>
      </c>
      <c r="C72" s="33" t="s">
        <v>342</v>
      </c>
      <c r="D72" s="14">
        <v>1500000</v>
      </c>
      <c r="E72" s="15">
        <v>1485.27</v>
      </c>
      <c r="F72" s="16">
        <v>8.0000000000000004E-4</v>
      </c>
      <c r="G72" s="16">
        <v>7.6486999999999999E-2</v>
      </c>
    </row>
    <row r="73" spans="1:7" x14ac:dyDescent="0.25">
      <c r="A73" s="13" t="s">
        <v>444</v>
      </c>
      <c r="B73" s="33" t="s">
        <v>445</v>
      </c>
      <c r="C73" s="33" t="s">
        <v>234</v>
      </c>
      <c r="D73" s="14">
        <v>1000000</v>
      </c>
      <c r="E73" s="15">
        <v>1066.95</v>
      </c>
      <c r="F73" s="16">
        <v>5.9999999999999995E-4</v>
      </c>
      <c r="G73" s="16">
        <v>7.5587000000000001E-2</v>
      </c>
    </row>
    <row r="74" spans="1:7" x14ac:dyDescent="0.25">
      <c r="A74" s="13" t="s">
        <v>446</v>
      </c>
      <c r="B74" s="33" t="s">
        <v>447</v>
      </c>
      <c r="C74" s="33" t="s">
        <v>234</v>
      </c>
      <c r="D74" s="14">
        <v>1000000</v>
      </c>
      <c r="E74" s="15">
        <v>1060.17</v>
      </c>
      <c r="F74" s="16">
        <v>5.9999999999999995E-4</v>
      </c>
      <c r="G74" s="16">
        <v>7.4450000000000002E-2</v>
      </c>
    </row>
    <row r="75" spans="1:7" x14ac:dyDescent="0.25">
      <c r="A75" s="13" t="s">
        <v>448</v>
      </c>
      <c r="B75" s="33" t="s">
        <v>449</v>
      </c>
      <c r="C75" s="33" t="s">
        <v>234</v>
      </c>
      <c r="D75" s="14">
        <v>1000000</v>
      </c>
      <c r="E75" s="15">
        <v>1043.03</v>
      </c>
      <c r="F75" s="16">
        <v>5.0000000000000001E-4</v>
      </c>
      <c r="G75" s="16">
        <v>7.5550000000000006E-2</v>
      </c>
    </row>
    <row r="76" spans="1:7" x14ac:dyDescent="0.25">
      <c r="A76" s="13" t="s">
        <v>450</v>
      </c>
      <c r="B76" s="33" t="s">
        <v>451</v>
      </c>
      <c r="C76" s="33" t="s">
        <v>234</v>
      </c>
      <c r="D76" s="14">
        <v>1000000</v>
      </c>
      <c r="E76" s="15">
        <v>994.01</v>
      </c>
      <c r="F76" s="16">
        <v>5.0000000000000001E-4</v>
      </c>
      <c r="G76" s="16">
        <v>7.485E-2</v>
      </c>
    </row>
    <row r="77" spans="1:7" x14ac:dyDescent="0.25">
      <c r="A77" s="13" t="s">
        <v>452</v>
      </c>
      <c r="B77" s="33" t="s">
        <v>453</v>
      </c>
      <c r="C77" s="33" t="s">
        <v>245</v>
      </c>
      <c r="D77" s="14">
        <v>1000000</v>
      </c>
      <c r="E77" s="15">
        <v>990.96</v>
      </c>
      <c r="F77" s="16">
        <v>5.0000000000000001E-4</v>
      </c>
      <c r="G77" s="16">
        <v>7.5503000000000001E-2</v>
      </c>
    </row>
    <row r="78" spans="1:7" x14ac:dyDescent="0.25">
      <c r="A78" s="13" t="s">
        <v>454</v>
      </c>
      <c r="B78" s="33" t="s">
        <v>455</v>
      </c>
      <c r="C78" s="33" t="s">
        <v>234</v>
      </c>
      <c r="D78" s="14">
        <v>500000</v>
      </c>
      <c r="E78" s="15">
        <v>526.9</v>
      </c>
      <c r="F78" s="16">
        <v>2.9999999999999997E-4</v>
      </c>
      <c r="G78" s="16">
        <v>7.5686000000000003E-2</v>
      </c>
    </row>
    <row r="79" spans="1:7" x14ac:dyDescent="0.25">
      <c r="A79" s="13" t="s">
        <v>456</v>
      </c>
      <c r="B79" s="33" t="s">
        <v>457</v>
      </c>
      <c r="C79" s="33" t="s">
        <v>234</v>
      </c>
      <c r="D79" s="14">
        <v>500000</v>
      </c>
      <c r="E79" s="15">
        <v>520.20000000000005</v>
      </c>
      <c r="F79" s="16">
        <v>2.9999999999999997E-4</v>
      </c>
      <c r="G79" s="16">
        <v>7.4999999999999997E-2</v>
      </c>
    </row>
    <row r="80" spans="1:7" x14ac:dyDescent="0.25">
      <c r="A80" s="13" t="s">
        <v>458</v>
      </c>
      <c r="B80" s="33" t="s">
        <v>459</v>
      </c>
      <c r="C80" s="33" t="s">
        <v>234</v>
      </c>
      <c r="D80" s="14">
        <v>500000</v>
      </c>
      <c r="E80" s="15">
        <v>512.33000000000004</v>
      </c>
      <c r="F80" s="16">
        <v>2.9999999999999997E-4</v>
      </c>
      <c r="G80" s="16">
        <v>7.4899999999999994E-2</v>
      </c>
    </row>
    <row r="81" spans="1:7" x14ac:dyDescent="0.25">
      <c r="A81" s="13" t="s">
        <v>460</v>
      </c>
      <c r="B81" s="33" t="s">
        <v>461</v>
      </c>
      <c r="C81" s="33" t="s">
        <v>342</v>
      </c>
      <c r="D81" s="14">
        <v>500000</v>
      </c>
      <c r="E81" s="15">
        <v>506.34</v>
      </c>
      <c r="F81" s="16">
        <v>2.9999999999999997E-4</v>
      </c>
      <c r="G81" s="16">
        <v>7.485E-2</v>
      </c>
    </row>
    <row r="82" spans="1:7" x14ac:dyDescent="0.25">
      <c r="A82" s="13" t="s">
        <v>462</v>
      </c>
      <c r="B82" s="33" t="s">
        <v>463</v>
      </c>
      <c r="C82" s="33" t="s">
        <v>234</v>
      </c>
      <c r="D82" s="14">
        <v>400000</v>
      </c>
      <c r="E82" s="15">
        <v>423.42</v>
      </c>
      <c r="F82" s="16">
        <v>2.0000000000000001E-4</v>
      </c>
      <c r="G82" s="16">
        <v>7.4450000000000002E-2</v>
      </c>
    </row>
    <row r="83" spans="1:7" x14ac:dyDescent="0.25">
      <c r="A83" s="17" t="s">
        <v>124</v>
      </c>
      <c r="B83" s="34"/>
      <c r="C83" s="34"/>
      <c r="D83" s="20"/>
      <c r="E83" s="21">
        <v>1623134.52</v>
      </c>
      <c r="F83" s="22">
        <v>0.85329999999999995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7" t="s">
        <v>464</v>
      </c>
      <c r="B85" s="33"/>
      <c r="C85" s="33"/>
      <c r="D85" s="14"/>
      <c r="E85" s="15"/>
      <c r="F85" s="16"/>
      <c r="G85" s="16"/>
    </row>
    <row r="86" spans="1:7" x14ac:dyDescent="0.25">
      <c r="A86" s="13" t="s">
        <v>465</v>
      </c>
      <c r="B86" s="33" t="s">
        <v>466</v>
      </c>
      <c r="C86" s="33" t="s">
        <v>128</v>
      </c>
      <c r="D86" s="14">
        <v>211500000</v>
      </c>
      <c r="E86" s="15">
        <v>212130.9</v>
      </c>
      <c r="F86" s="16">
        <v>0.1115</v>
      </c>
      <c r="G86" s="16">
        <v>7.1452712099999996E-2</v>
      </c>
    </row>
    <row r="87" spans="1:7" x14ac:dyDescent="0.25">
      <c r="A87" s="17" t="s">
        <v>124</v>
      </c>
      <c r="B87" s="34"/>
      <c r="C87" s="34"/>
      <c r="D87" s="20"/>
      <c r="E87" s="21">
        <v>212130.9</v>
      </c>
      <c r="F87" s="22">
        <v>0.1115</v>
      </c>
      <c r="G87" s="23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17" t="s">
        <v>129</v>
      </c>
      <c r="B89" s="33"/>
      <c r="C89" s="33"/>
      <c r="D89" s="14"/>
      <c r="E89" s="15"/>
      <c r="F89" s="16"/>
      <c r="G89" s="16"/>
    </row>
    <row r="90" spans="1:7" x14ac:dyDescent="0.25">
      <c r="A90" s="17" t="s">
        <v>124</v>
      </c>
      <c r="B90" s="33"/>
      <c r="C90" s="33"/>
      <c r="D90" s="14"/>
      <c r="E90" s="18" t="s">
        <v>121</v>
      </c>
      <c r="F90" s="19" t="s">
        <v>121</v>
      </c>
      <c r="G90" s="16"/>
    </row>
    <row r="91" spans="1:7" x14ac:dyDescent="0.25">
      <c r="A91" s="13"/>
      <c r="B91" s="33"/>
      <c r="C91" s="33"/>
      <c r="D91" s="14"/>
      <c r="E91" s="15"/>
      <c r="F91" s="16"/>
      <c r="G91" s="16"/>
    </row>
    <row r="92" spans="1:7" x14ac:dyDescent="0.25">
      <c r="A92" s="17" t="s">
        <v>130</v>
      </c>
      <c r="B92" s="33"/>
      <c r="C92" s="33"/>
      <c r="D92" s="14"/>
      <c r="E92" s="15"/>
      <c r="F92" s="16"/>
      <c r="G92" s="16"/>
    </row>
    <row r="93" spans="1:7" x14ac:dyDescent="0.25">
      <c r="A93" s="17" t="s">
        <v>124</v>
      </c>
      <c r="B93" s="33"/>
      <c r="C93" s="33"/>
      <c r="D93" s="14"/>
      <c r="E93" s="18" t="s">
        <v>121</v>
      </c>
      <c r="F93" s="19" t="s">
        <v>121</v>
      </c>
      <c r="G93" s="16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24" t="s">
        <v>131</v>
      </c>
      <c r="B95" s="35"/>
      <c r="C95" s="35"/>
      <c r="D95" s="25"/>
      <c r="E95" s="21">
        <v>1835265.42</v>
      </c>
      <c r="F95" s="22">
        <v>0.96479999999999999</v>
      </c>
      <c r="G95" s="23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17" t="s">
        <v>179</v>
      </c>
      <c r="B98" s="33"/>
      <c r="C98" s="33"/>
      <c r="D98" s="14"/>
      <c r="E98" s="15"/>
      <c r="F98" s="16"/>
      <c r="G98" s="16"/>
    </row>
    <row r="99" spans="1:7" x14ac:dyDescent="0.25">
      <c r="A99" s="13" t="s">
        <v>180</v>
      </c>
      <c r="B99" s="33"/>
      <c r="C99" s="33"/>
      <c r="D99" s="14"/>
      <c r="E99" s="15">
        <v>9520.74</v>
      </c>
      <c r="F99" s="16">
        <v>5.0000000000000001E-3</v>
      </c>
      <c r="G99" s="16">
        <v>6.7234000000000002E-2</v>
      </c>
    </row>
    <row r="100" spans="1:7" x14ac:dyDescent="0.25">
      <c r="A100" s="17" t="s">
        <v>124</v>
      </c>
      <c r="B100" s="34"/>
      <c r="C100" s="34"/>
      <c r="D100" s="20"/>
      <c r="E100" s="21">
        <v>9520.74</v>
      </c>
      <c r="F100" s="22">
        <v>5.0000000000000001E-3</v>
      </c>
      <c r="G100" s="23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24" t="s">
        <v>131</v>
      </c>
      <c r="B102" s="35"/>
      <c r="C102" s="35"/>
      <c r="D102" s="25"/>
      <c r="E102" s="21">
        <v>9520.74</v>
      </c>
      <c r="F102" s="22">
        <v>5.0000000000000001E-3</v>
      </c>
      <c r="G102" s="23"/>
    </row>
    <row r="103" spans="1:7" x14ac:dyDescent="0.25">
      <c r="A103" s="13" t="s">
        <v>181</v>
      </c>
      <c r="B103" s="33"/>
      <c r="C103" s="33"/>
      <c r="D103" s="14"/>
      <c r="E103" s="15">
        <v>58107.093842399998</v>
      </c>
      <c r="F103" s="16">
        <v>3.0533999999999999E-2</v>
      </c>
      <c r="G103" s="16"/>
    </row>
    <row r="104" spans="1:7" x14ac:dyDescent="0.25">
      <c r="A104" s="13" t="s">
        <v>182</v>
      </c>
      <c r="B104" s="33"/>
      <c r="C104" s="33"/>
      <c r="D104" s="14"/>
      <c r="E104" s="15">
        <v>105.9061576</v>
      </c>
      <c r="F104" s="27">
        <v>-3.3399999999999999E-4</v>
      </c>
      <c r="G104" s="16">
        <v>6.7234000000000002E-2</v>
      </c>
    </row>
    <row r="105" spans="1:7" x14ac:dyDescent="0.25">
      <c r="A105" s="28" t="s">
        <v>183</v>
      </c>
      <c r="B105" s="36"/>
      <c r="C105" s="36"/>
      <c r="D105" s="29"/>
      <c r="E105" s="30">
        <v>1902999.16</v>
      </c>
      <c r="F105" s="31">
        <v>1</v>
      </c>
      <c r="G105" s="31"/>
    </row>
    <row r="107" spans="1:7" x14ac:dyDescent="0.25">
      <c r="A107" s="1" t="s">
        <v>185</v>
      </c>
    </row>
    <row r="110" spans="1:7" x14ac:dyDescent="0.25">
      <c r="A110" s="1" t="s">
        <v>186</v>
      </c>
    </row>
    <row r="111" spans="1:7" x14ac:dyDescent="0.25">
      <c r="A111" s="53" t="s">
        <v>187</v>
      </c>
      <c r="B111" s="3" t="s">
        <v>121</v>
      </c>
    </row>
    <row r="112" spans="1:7" x14ac:dyDescent="0.25">
      <c r="A112" t="s">
        <v>188</v>
      </c>
    </row>
    <row r="113" spans="1:5" x14ac:dyDescent="0.25">
      <c r="A113" t="s">
        <v>312</v>
      </c>
      <c r="B113" t="s">
        <v>190</v>
      </c>
      <c r="C113" t="s">
        <v>190</v>
      </c>
    </row>
    <row r="114" spans="1:5" x14ac:dyDescent="0.25">
      <c r="B114" s="54">
        <v>45443</v>
      </c>
      <c r="C114" s="54">
        <v>45471</v>
      </c>
    </row>
    <row r="115" spans="1:5" x14ac:dyDescent="0.25">
      <c r="A115" t="s">
        <v>313</v>
      </c>
      <c r="B115">
        <v>1369.6777999999999</v>
      </c>
      <c r="C115">
        <v>1376.3055999999999</v>
      </c>
      <c r="E115" s="2"/>
    </row>
    <row r="116" spans="1:5" x14ac:dyDescent="0.25">
      <c r="E116" s="2"/>
    </row>
    <row r="117" spans="1:5" x14ac:dyDescent="0.25">
      <c r="A117" t="s">
        <v>205</v>
      </c>
      <c r="B117" s="3" t="s">
        <v>121</v>
      </c>
    </row>
    <row r="118" spans="1:5" x14ac:dyDescent="0.25">
      <c r="A118" t="s">
        <v>206</v>
      </c>
      <c r="B118" s="3" t="s">
        <v>121</v>
      </c>
    </row>
    <row r="119" spans="1:5" ht="30" customHeight="1" x14ac:dyDescent="0.25">
      <c r="A119" s="53" t="s">
        <v>207</v>
      </c>
      <c r="B119" s="3" t="s">
        <v>121</v>
      </c>
    </row>
    <row r="120" spans="1:5" ht="30" customHeight="1" x14ac:dyDescent="0.25">
      <c r="A120" s="53" t="s">
        <v>208</v>
      </c>
      <c r="B120" s="3" t="s">
        <v>121</v>
      </c>
    </row>
    <row r="121" spans="1:5" x14ac:dyDescent="0.25">
      <c r="A121" t="s">
        <v>209</v>
      </c>
      <c r="B121" s="55">
        <f>+B135</f>
        <v>5.3418638257834417</v>
      </c>
    </row>
    <row r="122" spans="1:5" ht="45" customHeight="1" x14ac:dyDescent="0.25">
      <c r="A122" s="53" t="s">
        <v>210</v>
      </c>
      <c r="B122" s="3" t="s">
        <v>121</v>
      </c>
    </row>
    <row r="123" spans="1:5" ht="30" customHeight="1" x14ac:dyDescent="0.25">
      <c r="A123" s="53" t="s">
        <v>211</v>
      </c>
      <c r="B123" s="3" t="s">
        <v>121</v>
      </c>
    </row>
    <row r="124" spans="1:5" ht="30" customHeight="1" x14ac:dyDescent="0.25">
      <c r="A124" s="53" t="s">
        <v>212</v>
      </c>
      <c r="B124" s="55">
        <v>678029.96000059997</v>
      </c>
    </row>
    <row r="125" spans="1:5" x14ac:dyDescent="0.25">
      <c r="A125" t="s">
        <v>213</v>
      </c>
      <c r="B125" s="3" t="s">
        <v>121</v>
      </c>
    </row>
    <row r="126" spans="1:5" x14ac:dyDescent="0.25">
      <c r="A126" t="s">
        <v>214</v>
      </c>
      <c r="B126" s="3" t="s">
        <v>121</v>
      </c>
    </row>
    <row r="128" spans="1:5" x14ac:dyDescent="0.25">
      <c r="A128" t="s">
        <v>215</v>
      </c>
    </row>
    <row r="129" spans="1:4" ht="30" customHeight="1" x14ac:dyDescent="0.25">
      <c r="A129" s="61" t="s">
        <v>216</v>
      </c>
      <c r="B129" s="62" t="s">
        <v>467</v>
      </c>
    </row>
    <row r="130" spans="1:4" x14ac:dyDescent="0.25">
      <c r="A130" s="61" t="s">
        <v>218</v>
      </c>
      <c r="B130" s="62" t="s">
        <v>315</v>
      </c>
    </row>
    <row r="131" spans="1:4" x14ac:dyDescent="0.25">
      <c r="A131" s="61"/>
      <c r="B131" s="61"/>
    </row>
    <row r="132" spans="1:4" x14ac:dyDescent="0.25">
      <c r="A132" s="61" t="s">
        <v>220</v>
      </c>
      <c r="B132" s="63">
        <v>7.4869969000439252</v>
      </c>
    </row>
    <row r="133" spans="1:4" x14ac:dyDescent="0.25">
      <c r="A133" s="61"/>
      <c r="B133" s="61"/>
    </row>
    <row r="134" spans="1:4" x14ac:dyDescent="0.25">
      <c r="A134" s="61" t="s">
        <v>221</v>
      </c>
      <c r="B134" s="64">
        <v>4.4295999999999998</v>
      </c>
    </row>
    <row r="135" spans="1:4" x14ac:dyDescent="0.25">
      <c r="A135" s="61" t="s">
        <v>222</v>
      </c>
      <c r="B135" s="64">
        <v>5.3418638257834417</v>
      </c>
    </row>
    <row r="136" spans="1:4" x14ac:dyDescent="0.25">
      <c r="A136" s="61"/>
      <c r="B136" s="61"/>
    </row>
    <row r="137" spans="1:4" x14ac:dyDescent="0.25">
      <c r="A137" s="61" t="s">
        <v>223</v>
      </c>
      <c r="B137" s="65">
        <v>45473</v>
      </c>
    </row>
    <row r="139" spans="1:4" ht="69.95" customHeight="1" x14ac:dyDescent="0.25">
      <c r="A139" s="81" t="s">
        <v>224</v>
      </c>
      <c r="B139" s="81" t="s">
        <v>225</v>
      </c>
      <c r="C139" s="81" t="s">
        <v>5</v>
      </c>
      <c r="D139" s="81" t="s">
        <v>6</v>
      </c>
    </row>
    <row r="140" spans="1:4" ht="69.95" customHeight="1" x14ac:dyDescent="0.25">
      <c r="A140" s="81" t="s">
        <v>467</v>
      </c>
      <c r="B140" s="81"/>
      <c r="C140" s="81" t="s">
        <v>14</v>
      </c>
      <c r="D140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98"/>
  <sheetViews>
    <sheetView showGridLines="0" workbookViewId="0">
      <pane ySplit="4" topLeftCell="A44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2326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2327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1390</v>
      </c>
      <c r="B8" s="33" t="s">
        <v>1391</v>
      </c>
      <c r="C8" s="33" t="s">
        <v>1392</v>
      </c>
      <c r="D8" s="14">
        <v>5226</v>
      </c>
      <c r="E8" s="15">
        <v>286.38</v>
      </c>
      <c r="F8" s="16">
        <v>5.5500000000000001E-2</v>
      </c>
      <c r="G8" s="16"/>
    </row>
    <row r="9" spans="1:8" x14ac:dyDescent="0.25">
      <c r="A9" s="13" t="s">
        <v>1349</v>
      </c>
      <c r="B9" s="33" t="s">
        <v>1350</v>
      </c>
      <c r="C9" s="33" t="s">
        <v>1281</v>
      </c>
      <c r="D9" s="14">
        <v>84950</v>
      </c>
      <c r="E9" s="15">
        <v>259.86</v>
      </c>
      <c r="F9" s="16">
        <v>5.04E-2</v>
      </c>
      <c r="G9" s="16"/>
    </row>
    <row r="10" spans="1:8" x14ac:dyDescent="0.25">
      <c r="A10" s="13" t="s">
        <v>1279</v>
      </c>
      <c r="B10" s="33" t="s">
        <v>1280</v>
      </c>
      <c r="C10" s="33" t="s">
        <v>1281</v>
      </c>
      <c r="D10" s="14">
        <v>4441</v>
      </c>
      <c r="E10" s="15">
        <v>233.79</v>
      </c>
      <c r="F10" s="16">
        <v>4.53E-2</v>
      </c>
      <c r="G10" s="16"/>
    </row>
    <row r="11" spans="1:8" x14ac:dyDescent="0.25">
      <c r="A11" s="13" t="s">
        <v>1308</v>
      </c>
      <c r="B11" s="33" t="s">
        <v>1309</v>
      </c>
      <c r="C11" s="33" t="s">
        <v>1219</v>
      </c>
      <c r="D11" s="14">
        <v>40165</v>
      </c>
      <c r="E11" s="15">
        <v>176.97</v>
      </c>
      <c r="F11" s="16">
        <v>3.4299999999999997E-2</v>
      </c>
      <c r="G11" s="16"/>
    </row>
    <row r="12" spans="1:8" x14ac:dyDescent="0.25">
      <c r="A12" s="13" t="s">
        <v>1300</v>
      </c>
      <c r="B12" s="33" t="s">
        <v>1301</v>
      </c>
      <c r="C12" s="33" t="s">
        <v>1292</v>
      </c>
      <c r="D12" s="14">
        <v>34437</v>
      </c>
      <c r="E12" s="15">
        <v>167.05</v>
      </c>
      <c r="F12" s="16">
        <v>3.2399999999999998E-2</v>
      </c>
      <c r="G12" s="16"/>
    </row>
    <row r="13" spans="1:8" x14ac:dyDescent="0.25">
      <c r="A13" s="13" t="s">
        <v>1302</v>
      </c>
      <c r="B13" s="33" t="s">
        <v>1303</v>
      </c>
      <c r="C13" s="33" t="s">
        <v>1304</v>
      </c>
      <c r="D13" s="14">
        <v>3936</v>
      </c>
      <c r="E13" s="15">
        <v>166.42</v>
      </c>
      <c r="F13" s="16">
        <v>3.2300000000000002E-2</v>
      </c>
      <c r="G13" s="16"/>
    </row>
    <row r="14" spans="1:8" x14ac:dyDescent="0.25">
      <c r="A14" s="13" t="s">
        <v>1222</v>
      </c>
      <c r="B14" s="33" t="s">
        <v>1223</v>
      </c>
      <c r="C14" s="33" t="s">
        <v>1224</v>
      </c>
      <c r="D14" s="14">
        <v>2112</v>
      </c>
      <c r="E14" s="15">
        <v>162.72</v>
      </c>
      <c r="F14" s="16">
        <v>3.15E-2</v>
      </c>
      <c r="G14" s="16"/>
    </row>
    <row r="15" spans="1:8" x14ac:dyDescent="0.25">
      <c r="A15" s="13" t="s">
        <v>1290</v>
      </c>
      <c r="B15" s="33" t="s">
        <v>1291</v>
      </c>
      <c r="C15" s="33" t="s">
        <v>1292</v>
      </c>
      <c r="D15" s="14">
        <v>29353</v>
      </c>
      <c r="E15" s="15">
        <v>154.22</v>
      </c>
      <c r="F15" s="16">
        <v>2.9899999999999999E-2</v>
      </c>
      <c r="G15" s="16"/>
    </row>
    <row r="16" spans="1:8" x14ac:dyDescent="0.25">
      <c r="A16" s="13" t="s">
        <v>1287</v>
      </c>
      <c r="B16" s="33" t="s">
        <v>1288</v>
      </c>
      <c r="C16" s="33" t="s">
        <v>1289</v>
      </c>
      <c r="D16" s="14">
        <v>33495</v>
      </c>
      <c r="E16" s="15">
        <v>152.07</v>
      </c>
      <c r="F16" s="16">
        <v>2.9499999999999998E-2</v>
      </c>
      <c r="G16" s="16"/>
    </row>
    <row r="17" spans="1:7" x14ac:dyDescent="0.25">
      <c r="A17" s="13" t="s">
        <v>1476</v>
      </c>
      <c r="B17" s="33" t="s">
        <v>1477</v>
      </c>
      <c r="C17" s="33" t="s">
        <v>1198</v>
      </c>
      <c r="D17" s="14">
        <v>87071</v>
      </c>
      <c r="E17" s="15">
        <v>144.22</v>
      </c>
      <c r="F17" s="16">
        <v>2.8000000000000001E-2</v>
      </c>
      <c r="G17" s="16"/>
    </row>
    <row r="18" spans="1:7" x14ac:dyDescent="0.25">
      <c r="A18" s="13" t="s">
        <v>1497</v>
      </c>
      <c r="B18" s="33" t="s">
        <v>1498</v>
      </c>
      <c r="C18" s="33" t="s">
        <v>1292</v>
      </c>
      <c r="D18" s="14">
        <v>9963</v>
      </c>
      <c r="E18" s="15">
        <v>141.82</v>
      </c>
      <c r="F18" s="16">
        <v>2.75E-2</v>
      </c>
      <c r="G18" s="16"/>
    </row>
    <row r="19" spans="1:7" x14ac:dyDescent="0.25">
      <c r="A19" s="13" t="s">
        <v>1447</v>
      </c>
      <c r="B19" s="33" t="s">
        <v>1448</v>
      </c>
      <c r="C19" s="33" t="s">
        <v>1449</v>
      </c>
      <c r="D19" s="14">
        <v>63932</v>
      </c>
      <c r="E19" s="15">
        <v>140.36000000000001</v>
      </c>
      <c r="F19" s="16">
        <v>2.7199999999999998E-2</v>
      </c>
      <c r="G19" s="16"/>
    </row>
    <row r="20" spans="1:7" x14ac:dyDescent="0.25">
      <c r="A20" s="13" t="s">
        <v>1243</v>
      </c>
      <c r="B20" s="33" t="s">
        <v>1244</v>
      </c>
      <c r="C20" s="33" t="s">
        <v>1201</v>
      </c>
      <c r="D20" s="14">
        <v>5521</v>
      </c>
      <c r="E20" s="15">
        <v>130.56</v>
      </c>
      <c r="F20" s="16">
        <v>2.53E-2</v>
      </c>
      <c r="G20" s="16"/>
    </row>
    <row r="21" spans="1:7" x14ac:dyDescent="0.25">
      <c r="A21" s="13" t="s">
        <v>1305</v>
      </c>
      <c r="B21" s="33" t="s">
        <v>1306</v>
      </c>
      <c r="C21" s="33" t="s">
        <v>1307</v>
      </c>
      <c r="D21" s="14">
        <v>15263</v>
      </c>
      <c r="E21" s="15">
        <v>125.88</v>
      </c>
      <c r="F21" s="16">
        <v>2.4400000000000002E-2</v>
      </c>
      <c r="G21" s="16"/>
    </row>
    <row r="22" spans="1:7" x14ac:dyDescent="0.25">
      <c r="A22" s="13" t="s">
        <v>1546</v>
      </c>
      <c r="B22" s="33" t="s">
        <v>1547</v>
      </c>
      <c r="C22" s="33" t="s">
        <v>1392</v>
      </c>
      <c r="D22" s="14">
        <v>1841</v>
      </c>
      <c r="E22" s="15">
        <v>124.93</v>
      </c>
      <c r="F22" s="16">
        <v>2.4199999999999999E-2</v>
      </c>
      <c r="G22" s="16"/>
    </row>
    <row r="23" spans="1:7" x14ac:dyDescent="0.25">
      <c r="A23" s="13" t="s">
        <v>1524</v>
      </c>
      <c r="B23" s="33" t="s">
        <v>1525</v>
      </c>
      <c r="C23" s="33" t="s">
        <v>1230</v>
      </c>
      <c r="D23" s="14">
        <v>8975</v>
      </c>
      <c r="E23" s="15">
        <v>123.48</v>
      </c>
      <c r="F23" s="16">
        <v>2.3900000000000001E-2</v>
      </c>
      <c r="G23" s="16"/>
    </row>
    <row r="24" spans="1:7" x14ac:dyDescent="0.25">
      <c r="A24" s="13" t="s">
        <v>1869</v>
      </c>
      <c r="B24" s="33" t="s">
        <v>1870</v>
      </c>
      <c r="C24" s="33" t="s">
        <v>1255</v>
      </c>
      <c r="D24" s="14">
        <v>64305</v>
      </c>
      <c r="E24" s="15">
        <v>122.38</v>
      </c>
      <c r="F24" s="16">
        <v>2.3699999999999999E-2</v>
      </c>
      <c r="G24" s="16"/>
    </row>
    <row r="25" spans="1:7" x14ac:dyDescent="0.25">
      <c r="A25" s="13" t="s">
        <v>1282</v>
      </c>
      <c r="B25" s="33" t="s">
        <v>1283</v>
      </c>
      <c r="C25" s="33" t="s">
        <v>1195</v>
      </c>
      <c r="D25" s="14">
        <v>43845</v>
      </c>
      <c r="E25" s="15">
        <v>120.75</v>
      </c>
      <c r="F25" s="16">
        <v>2.3400000000000001E-2</v>
      </c>
      <c r="G25" s="16"/>
    </row>
    <row r="26" spans="1:7" x14ac:dyDescent="0.25">
      <c r="A26" s="13" t="s">
        <v>1552</v>
      </c>
      <c r="B26" s="33" t="s">
        <v>1553</v>
      </c>
      <c r="C26" s="33" t="s">
        <v>1381</v>
      </c>
      <c r="D26" s="14">
        <v>3619</v>
      </c>
      <c r="E26" s="15">
        <v>114.32</v>
      </c>
      <c r="F26" s="16">
        <v>2.2200000000000001E-2</v>
      </c>
      <c r="G26" s="16"/>
    </row>
    <row r="27" spans="1:7" x14ac:dyDescent="0.25">
      <c r="A27" s="13" t="s">
        <v>1522</v>
      </c>
      <c r="B27" s="33" t="s">
        <v>1523</v>
      </c>
      <c r="C27" s="33" t="s">
        <v>1238</v>
      </c>
      <c r="D27" s="14">
        <v>5948</v>
      </c>
      <c r="E27" s="15">
        <v>108.4</v>
      </c>
      <c r="F27" s="16">
        <v>2.1000000000000001E-2</v>
      </c>
      <c r="G27" s="16"/>
    </row>
    <row r="28" spans="1:7" x14ac:dyDescent="0.25">
      <c r="A28" s="13" t="s">
        <v>1486</v>
      </c>
      <c r="B28" s="33" t="s">
        <v>1487</v>
      </c>
      <c r="C28" s="33" t="s">
        <v>1224</v>
      </c>
      <c r="D28" s="14">
        <v>1257</v>
      </c>
      <c r="E28" s="15">
        <v>106.73</v>
      </c>
      <c r="F28" s="16">
        <v>2.07E-2</v>
      </c>
      <c r="G28" s="16"/>
    </row>
    <row r="29" spans="1:7" x14ac:dyDescent="0.25">
      <c r="A29" s="13" t="s">
        <v>1247</v>
      </c>
      <c r="B29" s="33" t="s">
        <v>1248</v>
      </c>
      <c r="C29" s="33" t="s">
        <v>1249</v>
      </c>
      <c r="D29" s="14">
        <v>5731</v>
      </c>
      <c r="E29" s="15">
        <v>102.56</v>
      </c>
      <c r="F29" s="16">
        <v>1.9900000000000001E-2</v>
      </c>
      <c r="G29" s="16"/>
    </row>
    <row r="30" spans="1:7" x14ac:dyDescent="0.25">
      <c r="A30" s="13" t="s">
        <v>1786</v>
      </c>
      <c r="B30" s="33" t="s">
        <v>1787</v>
      </c>
      <c r="C30" s="33" t="s">
        <v>1392</v>
      </c>
      <c r="D30" s="14">
        <v>47667</v>
      </c>
      <c r="E30" s="15">
        <v>95.6</v>
      </c>
      <c r="F30" s="16">
        <v>1.8499999999999999E-2</v>
      </c>
      <c r="G30" s="16"/>
    </row>
    <row r="31" spans="1:7" x14ac:dyDescent="0.25">
      <c r="A31" s="13" t="s">
        <v>1327</v>
      </c>
      <c r="B31" s="33" t="s">
        <v>1328</v>
      </c>
      <c r="C31" s="33" t="s">
        <v>1195</v>
      </c>
      <c r="D31" s="14">
        <v>79592</v>
      </c>
      <c r="E31" s="15">
        <v>95.09</v>
      </c>
      <c r="F31" s="16">
        <v>1.84E-2</v>
      </c>
      <c r="G31" s="16"/>
    </row>
    <row r="32" spans="1:7" x14ac:dyDescent="0.25">
      <c r="A32" s="13" t="s">
        <v>1474</v>
      </c>
      <c r="B32" s="33" t="s">
        <v>1475</v>
      </c>
      <c r="C32" s="33" t="s">
        <v>1207</v>
      </c>
      <c r="D32" s="14">
        <v>14019</v>
      </c>
      <c r="E32" s="15">
        <v>93.96</v>
      </c>
      <c r="F32" s="16">
        <v>1.8200000000000001E-2</v>
      </c>
      <c r="G32" s="16"/>
    </row>
    <row r="33" spans="1:7" x14ac:dyDescent="0.25">
      <c r="A33" s="13" t="s">
        <v>1935</v>
      </c>
      <c r="B33" s="33" t="s">
        <v>1936</v>
      </c>
      <c r="C33" s="33" t="s">
        <v>1292</v>
      </c>
      <c r="D33" s="14">
        <v>25486</v>
      </c>
      <c r="E33" s="15">
        <v>91.28</v>
      </c>
      <c r="F33" s="16">
        <v>1.77E-2</v>
      </c>
      <c r="G33" s="16"/>
    </row>
    <row r="34" spans="1:7" x14ac:dyDescent="0.25">
      <c r="A34" s="13" t="s">
        <v>1450</v>
      </c>
      <c r="B34" s="33" t="s">
        <v>1451</v>
      </c>
      <c r="C34" s="33" t="s">
        <v>1295</v>
      </c>
      <c r="D34" s="14">
        <v>8710</v>
      </c>
      <c r="E34" s="15">
        <v>90.97</v>
      </c>
      <c r="F34" s="16">
        <v>1.7600000000000001E-2</v>
      </c>
      <c r="G34" s="16"/>
    </row>
    <row r="35" spans="1:7" x14ac:dyDescent="0.25">
      <c r="A35" s="13" t="s">
        <v>1228</v>
      </c>
      <c r="B35" s="33" t="s">
        <v>1229</v>
      </c>
      <c r="C35" s="33" t="s">
        <v>1230</v>
      </c>
      <c r="D35" s="14">
        <v>3161</v>
      </c>
      <c r="E35" s="15">
        <v>89.87</v>
      </c>
      <c r="F35" s="16">
        <v>1.7399999999999999E-2</v>
      </c>
      <c r="G35" s="16"/>
    </row>
    <row r="36" spans="1:7" x14ac:dyDescent="0.25">
      <c r="A36" s="13" t="s">
        <v>1484</v>
      </c>
      <c r="B36" s="33" t="s">
        <v>1485</v>
      </c>
      <c r="C36" s="33" t="s">
        <v>1207</v>
      </c>
      <c r="D36" s="14">
        <v>317</v>
      </c>
      <c r="E36" s="15">
        <v>88.35</v>
      </c>
      <c r="F36" s="16">
        <v>1.7100000000000001E-2</v>
      </c>
      <c r="G36" s="16"/>
    </row>
    <row r="37" spans="1:7" x14ac:dyDescent="0.25">
      <c r="A37" s="13" t="s">
        <v>1435</v>
      </c>
      <c r="B37" s="33" t="s">
        <v>1436</v>
      </c>
      <c r="C37" s="33" t="s">
        <v>1437</v>
      </c>
      <c r="D37" s="14">
        <v>6901</v>
      </c>
      <c r="E37" s="15">
        <v>88.09</v>
      </c>
      <c r="F37" s="16">
        <v>1.7100000000000001E-2</v>
      </c>
      <c r="G37" s="16"/>
    </row>
    <row r="38" spans="1:7" x14ac:dyDescent="0.25">
      <c r="A38" s="13" t="s">
        <v>1312</v>
      </c>
      <c r="B38" s="33" t="s">
        <v>1313</v>
      </c>
      <c r="C38" s="33" t="s">
        <v>1195</v>
      </c>
      <c r="D38" s="14">
        <v>70492</v>
      </c>
      <c r="E38" s="15">
        <v>86.89</v>
      </c>
      <c r="F38" s="16">
        <v>1.6799999999999999E-2</v>
      </c>
      <c r="G38" s="16"/>
    </row>
    <row r="39" spans="1:7" x14ac:dyDescent="0.25">
      <c r="A39" s="13" t="s">
        <v>1528</v>
      </c>
      <c r="B39" s="33" t="s">
        <v>1529</v>
      </c>
      <c r="C39" s="33" t="s">
        <v>1381</v>
      </c>
      <c r="D39" s="14">
        <v>3445</v>
      </c>
      <c r="E39" s="15">
        <v>83.92</v>
      </c>
      <c r="F39" s="16">
        <v>1.6299999999999999E-2</v>
      </c>
      <c r="G39" s="16"/>
    </row>
    <row r="40" spans="1:7" x14ac:dyDescent="0.25">
      <c r="A40" s="13" t="s">
        <v>1509</v>
      </c>
      <c r="B40" s="33" t="s">
        <v>1510</v>
      </c>
      <c r="C40" s="33" t="s">
        <v>1230</v>
      </c>
      <c r="D40" s="14">
        <v>13871</v>
      </c>
      <c r="E40" s="15">
        <v>83.32</v>
      </c>
      <c r="F40" s="16">
        <v>1.6199999999999999E-2</v>
      </c>
      <c r="G40" s="16"/>
    </row>
    <row r="41" spans="1:7" x14ac:dyDescent="0.25">
      <c r="A41" s="13" t="s">
        <v>1443</v>
      </c>
      <c r="B41" s="33" t="s">
        <v>1444</v>
      </c>
      <c r="C41" s="33" t="s">
        <v>1252</v>
      </c>
      <c r="D41" s="14">
        <v>12280</v>
      </c>
      <c r="E41" s="15">
        <v>75.28</v>
      </c>
      <c r="F41" s="16">
        <v>1.46E-2</v>
      </c>
      <c r="G41" s="16"/>
    </row>
    <row r="42" spans="1:7" x14ac:dyDescent="0.25">
      <c r="A42" s="13" t="s">
        <v>1336</v>
      </c>
      <c r="B42" s="33" t="s">
        <v>1337</v>
      </c>
      <c r="C42" s="33" t="s">
        <v>1338</v>
      </c>
      <c r="D42" s="14">
        <v>7210</v>
      </c>
      <c r="E42" s="15">
        <v>71.319999999999993</v>
      </c>
      <c r="F42" s="16">
        <v>1.38E-2</v>
      </c>
      <c r="G42" s="16"/>
    </row>
    <row r="43" spans="1:7" x14ac:dyDescent="0.25">
      <c r="A43" s="13" t="s">
        <v>1253</v>
      </c>
      <c r="B43" s="33" t="s">
        <v>1254</v>
      </c>
      <c r="C43" s="33" t="s">
        <v>1255</v>
      </c>
      <c r="D43" s="14">
        <v>203</v>
      </c>
      <c r="E43" s="15">
        <v>69.19</v>
      </c>
      <c r="F43" s="16">
        <v>1.34E-2</v>
      </c>
      <c r="G43" s="16"/>
    </row>
    <row r="44" spans="1:7" x14ac:dyDescent="0.25">
      <c r="A44" s="13" t="s">
        <v>1259</v>
      </c>
      <c r="B44" s="33" t="s">
        <v>1260</v>
      </c>
      <c r="C44" s="33" t="s">
        <v>1192</v>
      </c>
      <c r="D44" s="14">
        <v>5966</v>
      </c>
      <c r="E44" s="15">
        <v>64.069999999999993</v>
      </c>
      <c r="F44" s="16">
        <v>1.24E-2</v>
      </c>
      <c r="G44" s="16"/>
    </row>
    <row r="45" spans="1:7" x14ac:dyDescent="0.25">
      <c r="A45" s="13" t="s">
        <v>1263</v>
      </c>
      <c r="B45" s="33" t="s">
        <v>1264</v>
      </c>
      <c r="C45" s="33" t="s">
        <v>1192</v>
      </c>
      <c r="D45" s="14">
        <v>2167</v>
      </c>
      <c r="E45" s="15">
        <v>60.49</v>
      </c>
      <c r="F45" s="16">
        <v>1.17E-2</v>
      </c>
      <c r="G45" s="16"/>
    </row>
    <row r="46" spans="1:7" x14ac:dyDescent="0.25">
      <c r="A46" s="13" t="s">
        <v>2106</v>
      </c>
      <c r="B46" s="33" t="s">
        <v>2107</v>
      </c>
      <c r="C46" s="33" t="s">
        <v>1437</v>
      </c>
      <c r="D46" s="14">
        <v>3709</v>
      </c>
      <c r="E46" s="15">
        <v>60.44</v>
      </c>
      <c r="F46" s="16">
        <v>1.17E-2</v>
      </c>
      <c r="G46" s="16"/>
    </row>
    <row r="47" spans="1:7" x14ac:dyDescent="0.25">
      <c r="A47" s="13" t="s">
        <v>1462</v>
      </c>
      <c r="B47" s="33" t="s">
        <v>1463</v>
      </c>
      <c r="C47" s="33" t="s">
        <v>1249</v>
      </c>
      <c r="D47" s="14">
        <v>9232</v>
      </c>
      <c r="E47" s="15">
        <v>55.92</v>
      </c>
      <c r="F47" s="16">
        <v>1.0800000000000001E-2</v>
      </c>
      <c r="G47" s="16"/>
    </row>
    <row r="48" spans="1:7" x14ac:dyDescent="0.25">
      <c r="A48" s="13" t="s">
        <v>1796</v>
      </c>
      <c r="B48" s="33" t="s">
        <v>1797</v>
      </c>
      <c r="C48" s="33" t="s">
        <v>1392</v>
      </c>
      <c r="D48" s="14">
        <v>1155</v>
      </c>
      <c r="E48" s="15">
        <v>54.48</v>
      </c>
      <c r="F48" s="16">
        <v>1.06E-2</v>
      </c>
      <c r="G48" s="16"/>
    </row>
    <row r="49" spans="1:7" x14ac:dyDescent="0.25">
      <c r="A49" s="13" t="s">
        <v>2118</v>
      </c>
      <c r="B49" s="33" t="s">
        <v>2119</v>
      </c>
      <c r="C49" s="33" t="s">
        <v>1219</v>
      </c>
      <c r="D49" s="14">
        <v>7141</v>
      </c>
      <c r="E49" s="15">
        <v>51.32</v>
      </c>
      <c r="F49" s="16">
        <v>9.9000000000000008E-3</v>
      </c>
      <c r="G49" s="16"/>
    </row>
    <row r="50" spans="1:7" x14ac:dyDescent="0.25">
      <c r="A50" s="13" t="s">
        <v>1542</v>
      </c>
      <c r="B50" s="33" t="s">
        <v>1543</v>
      </c>
      <c r="C50" s="33" t="s">
        <v>1292</v>
      </c>
      <c r="D50" s="14">
        <v>6993</v>
      </c>
      <c r="E50" s="15">
        <v>50.67</v>
      </c>
      <c r="F50" s="16">
        <v>9.7999999999999997E-3</v>
      </c>
      <c r="G50" s="16"/>
    </row>
    <row r="51" spans="1:7" x14ac:dyDescent="0.25">
      <c r="A51" s="13" t="s">
        <v>2120</v>
      </c>
      <c r="B51" s="33" t="s">
        <v>2121</v>
      </c>
      <c r="C51" s="33" t="s">
        <v>1219</v>
      </c>
      <c r="D51" s="14">
        <v>2811</v>
      </c>
      <c r="E51" s="15">
        <v>50.28</v>
      </c>
      <c r="F51" s="16">
        <v>9.7000000000000003E-3</v>
      </c>
      <c r="G51" s="16"/>
    </row>
    <row r="52" spans="1:7" x14ac:dyDescent="0.25">
      <c r="A52" s="13" t="s">
        <v>1407</v>
      </c>
      <c r="B52" s="33" t="s">
        <v>1408</v>
      </c>
      <c r="C52" s="33" t="s">
        <v>1238</v>
      </c>
      <c r="D52" s="14">
        <v>6635</v>
      </c>
      <c r="E52" s="15">
        <v>33.450000000000003</v>
      </c>
      <c r="F52" s="16">
        <v>6.4999999999999997E-3</v>
      </c>
      <c r="G52" s="16"/>
    </row>
    <row r="53" spans="1:7" x14ac:dyDescent="0.25">
      <c r="A53" s="13" t="s">
        <v>2163</v>
      </c>
      <c r="B53" s="33" t="s">
        <v>2164</v>
      </c>
      <c r="C53" s="33" t="s">
        <v>1292</v>
      </c>
      <c r="D53" s="14">
        <v>335</v>
      </c>
      <c r="E53" s="15">
        <v>28.6</v>
      </c>
      <c r="F53" s="16">
        <v>5.4999999999999997E-3</v>
      </c>
      <c r="G53" s="16"/>
    </row>
    <row r="54" spans="1:7" x14ac:dyDescent="0.25">
      <c r="A54" s="13" t="s">
        <v>2169</v>
      </c>
      <c r="B54" s="33" t="s">
        <v>2170</v>
      </c>
      <c r="C54" s="33" t="s">
        <v>1292</v>
      </c>
      <c r="D54" s="14">
        <v>14115</v>
      </c>
      <c r="E54" s="15">
        <v>24.53</v>
      </c>
      <c r="F54" s="16">
        <v>4.7999999999999996E-3</v>
      </c>
      <c r="G54" s="16"/>
    </row>
    <row r="55" spans="1:7" x14ac:dyDescent="0.25">
      <c r="A55" s="13" t="s">
        <v>2173</v>
      </c>
      <c r="B55" s="33" t="s">
        <v>2174</v>
      </c>
      <c r="C55" s="33" t="s">
        <v>1219</v>
      </c>
      <c r="D55" s="14">
        <v>2324</v>
      </c>
      <c r="E55" s="15">
        <v>23.18</v>
      </c>
      <c r="F55" s="16">
        <v>4.4999999999999997E-3</v>
      </c>
      <c r="G55" s="16"/>
    </row>
    <row r="56" spans="1:7" x14ac:dyDescent="0.25">
      <c r="A56" s="13" t="s">
        <v>2185</v>
      </c>
      <c r="B56" s="33" t="s">
        <v>2186</v>
      </c>
      <c r="C56" s="33" t="s">
        <v>1449</v>
      </c>
      <c r="D56" s="14">
        <v>2121</v>
      </c>
      <c r="E56" s="15">
        <v>19</v>
      </c>
      <c r="F56" s="16">
        <v>3.7000000000000002E-3</v>
      </c>
      <c r="G56" s="16"/>
    </row>
    <row r="57" spans="1:7" x14ac:dyDescent="0.25">
      <c r="A57" s="13" t="s">
        <v>2197</v>
      </c>
      <c r="B57" s="33" t="s">
        <v>2198</v>
      </c>
      <c r="C57" s="33" t="s">
        <v>1249</v>
      </c>
      <c r="D57" s="14">
        <v>1464</v>
      </c>
      <c r="E57" s="15">
        <v>14.48</v>
      </c>
      <c r="F57" s="16">
        <v>2.8E-3</v>
      </c>
      <c r="G57" s="16"/>
    </row>
    <row r="58" spans="1:7" x14ac:dyDescent="0.25">
      <c r="A58" s="17" t="s">
        <v>124</v>
      </c>
      <c r="B58" s="34"/>
      <c r="C58" s="34"/>
      <c r="D58" s="20"/>
      <c r="E58" s="37">
        <v>5159.91</v>
      </c>
      <c r="F58" s="38">
        <v>1</v>
      </c>
      <c r="G58" s="23"/>
    </row>
    <row r="59" spans="1:7" x14ac:dyDescent="0.25">
      <c r="A59" s="17" t="s">
        <v>1265</v>
      </c>
      <c r="B59" s="33"/>
      <c r="C59" s="33"/>
      <c r="D59" s="14"/>
      <c r="E59" s="15"/>
      <c r="F59" s="16"/>
      <c r="G59" s="16"/>
    </row>
    <row r="60" spans="1:7" x14ac:dyDescent="0.25">
      <c r="A60" s="17" t="s">
        <v>124</v>
      </c>
      <c r="B60" s="33"/>
      <c r="C60" s="33"/>
      <c r="D60" s="14"/>
      <c r="E60" s="39" t="s">
        <v>121</v>
      </c>
      <c r="F60" s="40" t="s">
        <v>121</v>
      </c>
      <c r="G60" s="16"/>
    </row>
    <row r="61" spans="1:7" x14ac:dyDescent="0.25">
      <c r="A61" s="24" t="s">
        <v>131</v>
      </c>
      <c r="B61" s="35"/>
      <c r="C61" s="35"/>
      <c r="D61" s="25"/>
      <c r="E61" s="30">
        <v>5159.91</v>
      </c>
      <c r="F61" s="31">
        <v>1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179</v>
      </c>
      <c r="B64" s="33"/>
      <c r="C64" s="33"/>
      <c r="D64" s="14"/>
      <c r="E64" s="15"/>
      <c r="F64" s="16"/>
      <c r="G64" s="16"/>
    </row>
    <row r="65" spans="1:7" x14ac:dyDescent="0.25">
      <c r="A65" s="13" t="s">
        <v>180</v>
      </c>
      <c r="B65" s="33"/>
      <c r="C65" s="33"/>
      <c r="D65" s="14"/>
      <c r="E65" s="15">
        <v>81.95</v>
      </c>
      <c r="F65" s="16">
        <v>1.5900000000000001E-2</v>
      </c>
      <c r="G65" s="16">
        <v>6.7234000000000002E-2</v>
      </c>
    </row>
    <row r="66" spans="1:7" x14ac:dyDescent="0.25">
      <c r="A66" s="17" t="s">
        <v>124</v>
      </c>
      <c r="B66" s="34"/>
      <c r="C66" s="34"/>
      <c r="D66" s="20"/>
      <c r="E66" s="37">
        <v>81.95</v>
      </c>
      <c r="F66" s="38">
        <v>1.5900000000000001E-2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131</v>
      </c>
      <c r="B68" s="35"/>
      <c r="C68" s="35"/>
      <c r="D68" s="25"/>
      <c r="E68" s="21">
        <v>81.95</v>
      </c>
      <c r="F68" s="22">
        <v>1.5900000000000001E-2</v>
      </c>
      <c r="G68" s="23"/>
    </row>
    <row r="69" spans="1:7" x14ac:dyDescent="0.25">
      <c r="A69" s="13" t="s">
        <v>181</v>
      </c>
      <c r="B69" s="33"/>
      <c r="C69" s="33"/>
      <c r="D69" s="14"/>
      <c r="E69" s="15">
        <v>4.5288799999999997E-2</v>
      </c>
      <c r="F69" s="16">
        <v>7.9999999999999996E-6</v>
      </c>
      <c r="G69" s="16"/>
    </row>
    <row r="70" spans="1:7" x14ac:dyDescent="0.25">
      <c r="A70" s="13" t="s">
        <v>182</v>
      </c>
      <c r="B70" s="33"/>
      <c r="C70" s="33"/>
      <c r="D70" s="14"/>
      <c r="E70" s="26">
        <v>-83.335288800000001</v>
      </c>
      <c r="F70" s="27">
        <v>-1.5907999999999999E-2</v>
      </c>
      <c r="G70" s="16">
        <v>6.7234000000000002E-2</v>
      </c>
    </row>
    <row r="71" spans="1:7" x14ac:dyDescent="0.25">
      <c r="A71" s="28" t="s">
        <v>183</v>
      </c>
      <c r="B71" s="36"/>
      <c r="C71" s="36"/>
      <c r="D71" s="29"/>
      <c r="E71" s="30">
        <v>5158.57</v>
      </c>
      <c r="F71" s="31">
        <v>1</v>
      </c>
      <c r="G71" s="31"/>
    </row>
    <row r="76" spans="1:7" x14ac:dyDescent="0.25">
      <c r="A76" s="1" t="s">
        <v>186</v>
      </c>
    </row>
    <row r="77" spans="1:7" x14ac:dyDescent="0.25">
      <c r="A77" s="53" t="s">
        <v>187</v>
      </c>
      <c r="B77" s="3" t="s">
        <v>121</v>
      </c>
    </row>
    <row r="78" spans="1:7" x14ac:dyDescent="0.25">
      <c r="A78" t="s">
        <v>188</v>
      </c>
    </row>
    <row r="79" spans="1:7" x14ac:dyDescent="0.25">
      <c r="A79" t="s">
        <v>189</v>
      </c>
      <c r="B79" t="s">
        <v>190</v>
      </c>
      <c r="C79" t="s">
        <v>190</v>
      </c>
    </row>
    <row r="80" spans="1:7" x14ac:dyDescent="0.25">
      <c r="B80" s="54">
        <v>45443</v>
      </c>
      <c r="C80" s="54">
        <v>45471</v>
      </c>
    </row>
    <row r="81" spans="1:5" x14ac:dyDescent="0.25">
      <c r="A81" t="s">
        <v>709</v>
      </c>
      <c r="B81">
        <v>15.555899999999999</v>
      </c>
      <c r="C81">
        <v>16.483599999999999</v>
      </c>
      <c r="E81" s="2"/>
    </row>
    <row r="82" spans="1:5" x14ac:dyDescent="0.25">
      <c r="A82" t="s">
        <v>195</v>
      </c>
      <c r="B82">
        <v>15.5556</v>
      </c>
      <c r="C82">
        <v>16.4832</v>
      </c>
      <c r="E82" s="2"/>
    </row>
    <row r="83" spans="1:5" x14ac:dyDescent="0.25">
      <c r="A83" t="s">
        <v>710</v>
      </c>
      <c r="B83">
        <v>15.378299999999999</v>
      </c>
      <c r="C83">
        <v>16.2867</v>
      </c>
      <c r="E83" s="2"/>
    </row>
    <row r="84" spans="1:5" x14ac:dyDescent="0.25">
      <c r="A84" t="s">
        <v>678</v>
      </c>
      <c r="B84">
        <v>15.378299999999999</v>
      </c>
      <c r="C84">
        <v>16.2866</v>
      </c>
      <c r="E84" s="2"/>
    </row>
    <row r="85" spans="1:5" x14ac:dyDescent="0.25">
      <c r="E85" s="2"/>
    </row>
    <row r="86" spans="1:5" x14ac:dyDescent="0.25">
      <c r="A86" t="s">
        <v>205</v>
      </c>
      <c r="B86" s="3" t="s">
        <v>121</v>
      </c>
    </row>
    <row r="87" spans="1:5" x14ac:dyDescent="0.25">
      <c r="A87" t="s">
        <v>206</v>
      </c>
      <c r="B87" s="3" t="s">
        <v>121</v>
      </c>
    </row>
    <row r="88" spans="1:5" ht="30" customHeight="1" x14ac:dyDescent="0.25">
      <c r="A88" s="53" t="s">
        <v>207</v>
      </c>
      <c r="B88" s="3" t="s">
        <v>121</v>
      </c>
    </row>
    <row r="89" spans="1:5" ht="30" customHeight="1" x14ac:dyDescent="0.25">
      <c r="A89" s="53" t="s">
        <v>208</v>
      </c>
      <c r="B89" s="3" t="s">
        <v>121</v>
      </c>
    </row>
    <row r="90" spans="1:5" x14ac:dyDescent="0.25">
      <c r="A90" t="s">
        <v>1266</v>
      </c>
      <c r="B90" s="55">
        <v>0.45150657754946399</v>
      </c>
    </row>
    <row r="91" spans="1:5" ht="45" customHeight="1" x14ac:dyDescent="0.25">
      <c r="A91" s="53" t="s">
        <v>210</v>
      </c>
      <c r="B91" s="3" t="s">
        <v>121</v>
      </c>
    </row>
    <row r="92" spans="1:5" ht="30" customHeight="1" x14ac:dyDescent="0.25">
      <c r="A92" s="53" t="s">
        <v>211</v>
      </c>
      <c r="B92" s="3" t="s">
        <v>121</v>
      </c>
    </row>
    <row r="93" spans="1:5" ht="30" customHeight="1" x14ac:dyDescent="0.25">
      <c r="A93" s="53" t="s">
        <v>212</v>
      </c>
      <c r="B93" s="3" t="s">
        <v>121</v>
      </c>
    </row>
    <row r="94" spans="1:5" x14ac:dyDescent="0.25">
      <c r="A94" t="s">
        <v>213</v>
      </c>
      <c r="B94" s="3" t="s">
        <v>121</v>
      </c>
    </row>
    <row r="95" spans="1:5" x14ac:dyDescent="0.25">
      <c r="A95" t="s">
        <v>214</v>
      </c>
      <c r="B95" s="3" t="s">
        <v>121</v>
      </c>
    </row>
    <row r="97" spans="1:4" ht="69.95" customHeight="1" x14ac:dyDescent="0.25">
      <c r="A97" s="81" t="s">
        <v>224</v>
      </c>
      <c r="B97" s="81" t="s">
        <v>225</v>
      </c>
      <c r="C97" s="81" t="s">
        <v>5</v>
      </c>
      <c r="D97" s="81" t="s">
        <v>6</v>
      </c>
    </row>
    <row r="98" spans="1:4" ht="69.95" customHeight="1" x14ac:dyDescent="0.25">
      <c r="A98" s="81" t="s">
        <v>2328</v>
      </c>
      <c r="B98" s="81"/>
      <c r="C98" s="81" t="s">
        <v>2329</v>
      </c>
      <c r="D98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78"/>
  <sheetViews>
    <sheetView showGridLines="0" workbookViewId="0">
      <pane ySplit="4" topLeftCell="A156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2330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2331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1193</v>
      </c>
      <c r="B8" s="33" t="s">
        <v>1194</v>
      </c>
      <c r="C8" s="33" t="s">
        <v>1195</v>
      </c>
      <c r="D8" s="14">
        <v>922915</v>
      </c>
      <c r="E8" s="15">
        <v>11071.29</v>
      </c>
      <c r="F8" s="16">
        <v>5.9499999999999997E-2</v>
      </c>
      <c r="G8" s="16"/>
    </row>
    <row r="9" spans="1:8" x14ac:dyDescent="0.25">
      <c r="A9" s="13" t="s">
        <v>1270</v>
      </c>
      <c r="B9" s="33" t="s">
        <v>1271</v>
      </c>
      <c r="C9" s="33" t="s">
        <v>1195</v>
      </c>
      <c r="D9" s="14">
        <v>415059</v>
      </c>
      <c r="E9" s="15">
        <v>6988.76</v>
      </c>
      <c r="F9" s="16">
        <v>3.7600000000000001E-2</v>
      </c>
      <c r="G9" s="16"/>
    </row>
    <row r="10" spans="1:8" x14ac:dyDescent="0.25">
      <c r="A10" s="13" t="s">
        <v>1196</v>
      </c>
      <c r="B10" s="33" t="s">
        <v>1197</v>
      </c>
      <c r="C10" s="33" t="s">
        <v>1198</v>
      </c>
      <c r="D10" s="14">
        <v>166486</v>
      </c>
      <c r="E10" s="15">
        <v>5212.34</v>
      </c>
      <c r="F10" s="16">
        <v>2.8000000000000001E-2</v>
      </c>
      <c r="G10" s="16"/>
    </row>
    <row r="11" spans="1:8" x14ac:dyDescent="0.25">
      <c r="A11" s="13" t="s">
        <v>1217</v>
      </c>
      <c r="B11" s="33" t="s">
        <v>1218</v>
      </c>
      <c r="C11" s="33" t="s">
        <v>1219</v>
      </c>
      <c r="D11" s="14">
        <v>1371225</v>
      </c>
      <c r="E11" s="15">
        <v>5188.03</v>
      </c>
      <c r="F11" s="16">
        <v>2.7900000000000001E-2</v>
      </c>
      <c r="G11" s="16"/>
    </row>
    <row r="12" spans="1:8" x14ac:dyDescent="0.25">
      <c r="A12" s="13" t="s">
        <v>1187</v>
      </c>
      <c r="B12" s="33" t="s">
        <v>1188</v>
      </c>
      <c r="C12" s="33" t="s">
        <v>1189</v>
      </c>
      <c r="D12" s="14">
        <v>350371</v>
      </c>
      <c r="E12" s="15">
        <v>5059.53</v>
      </c>
      <c r="F12" s="16">
        <v>2.7199999999999998E-2</v>
      </c>
      <c r="G12" s="16"/>
    </row>
    <row r="13" spans="1:8" x14ac:dyDescent="0.25">
      <c r="A13" s="13" t="s">
        <v>1211</v>
      </c>
      <c r="B13" s="33" t="s">
        <v>1212</v>
      </c>
      <c r="C13" s="33" t="s">
        <v>1201</v>
      </c>
      <c r="D13" s="14">
        <v>40447</v>
      </c>
      <c r="E13" s="15">
        <v>4867.33</v>
      </c>
      <c r="F13" s="16">
        <v>2.6200000000000001E-2</v>
      </c>
      <c r="G13" s="16"/>
    </row>
    <row r="14" spans="1:8" x14ac:dyDescent="0.25">
      <c r="A14" s="13" t="s">
        <v>1190</v>
      </c>
      <c r="B14" s="33" t="s">
        <v>1191</v>
      </c>
      <c r="C14" s="33" t="s">
        <v>1192</v>
      </c>
      <c r="D14" s="14">
        <v>300846</v>
      </c>
      <c r="E14" s="15">
        <v>4575.42</v>
      </c>
      <c r="F14" s="16">
        <v>2.46E-2</v>
      </c>
      <c r="G14" s="16"/>
    </row>
    <row r="15" spans="1:8" x14ac:dyDescent="0.25">
      <c r="A15" s="13" t="s">
        <v>1241</v>
      </c>
      <c r="B15" s="33" t="s">
        <v>1242</v>
      </c>
      <c r="C15" s="33" t="s">
        <v>1195</v>
      </c>
      <c r="D15" s="14">
        <v>467852</v>
      </c>
      <c r="E15" s="15">
        <v>3971.83</v>
      </c>
      <c r="F15" s="16">
        <v>2.1299999999999999E-2</v>
      </c>
      <c r="G15" s="16"/>
    </row>
    <row r="16" spans="1:8" x14ac:dyDescent="0.25">
      <c r="A16" s="13" t="s">
        <v>1225</v>
      </c>
      <c r="B16" s="33" t="s">
        <v>1226</v>
      </c>
      <c r="C16" s="33" t="s">
        <v>1227</v>
      </c>
      <c r="D16" s="14">
        <v>98194</v>
      </c>
      <c r="E16" s="15">
        <v>3484.36</v>
      </c>
      <c r="F16" s="16">
        <v>1.8700000000000001E-2</v>
      </c>
      <c r="G16" s="16"/>
    </row>
    <row r="17" spans="1:7" x14ac:dyDescent="0.25">
      <c r="A17" s="13" t="s">
        <v>1208</v>
      </c>
      <c r="B17" s="33" t="s">
        <v>1209</v>
      </c>
      <c r="C17" s="33" t="s">
        <v>1210</v>
      </c>
      <c r="D17" s="14">
        <v>770186</v>
      </c>
      <c r="E17" s="15">
        <v>3272.52</v>
      </c>
      <c r="F17" s="16">
        <v>1.7600000000000001E-2</v>
      </c>
      <c r="G17" s="16"/>
    </row>
    <row r="18" spans="1:7" x14ac:dyDescent="0.25">
      <c r="A18" s="13" t="s">
        <v>1239</v>
      </c>
      <c r="B18" s="33" t="s">
        <v>1781</v>
      </c>
      <c r="C18" s="33" t="s">
        <v>1201</v>
      </c>
      <c r="D18" s="14">
        <v>443759</v>
      </c>
      <c r="E18" s="15">
        <v>2953.66</v>
      </c>
      <c r="F18" s="16">
        <v>1.5900000000000001E-2</v>
      </c>
      <c r="G18" s="16"/>
    </row>
    <row r="19" spans="1:7" x14ac:dyDescent="0.25">
      <c r="A19" s="13" t="s">
        <v>1256</v>
      </c>
      <c r="B19" s="33" t="s">
        <v>1257</v>
      </c>
      <c r="C19" s="33" t="s">
        <v>1258</v>
      </c>
      <c r="D19" s="14">
        <v>949874</v>
      </c>
      <c r="E19" s="15">
        <v>2604.5500000000002</v>
      </c>
      <c r="F19" s="16">
        <v>1.4E-2</v>
      </c>
      <c r="G19" s="16"/>
    </row>
    <row r="20" spans="1:7" x14ac:dyDescent="0.25">
      <c r="A20" s="13" t="s">
        <v>1464</v>
      </c>
      <c r="B20" s="33" t="s">
        <v>1465</v>
      </c>
      <c r="C20" s="33" t="s">
        <v>1348</v>
      </c>
      <c r="D20" s="14">
        <v>162409</v>
      </c>
      <c r="E20" s="15">
        <v>2544.54</v>
      </c>
      <c r="F20" s="16">
        <v>1.37E-2</v>
      </c>
      <c r="G20" s="16"/>
    </row>
    <row r="21" spans="1:7" x14ac:dyDescent="0.25">
      <c r="A21" s="13" t="s">
        <v>1382</v>
      </c>
      <c r="B21" s="33" t="s">
        <v>1383</v>
      </c>
      <c r="C21" s="33" t="s">
        <v>1348</v>
      </c>
      <c r="D21" s="14">
        <v>51682</v>
      </c>
      <c r="E21" s="15">
        <v>2017.74</v>
      </c>
      <c r="F21" s="16">
        <v>1.0800000000000001E-2</v>
      </c>
      <c r="G21" s="16"/>
    </row>
    <row r="22" spans="1:7" x14ac:dyDescent="0.25">
      <c r="A22" s="13" t="s">
        <v>1346</v>
      </c>
      <c r="B22" s="33" t="s">
        <v>1347</v>
      </c>
      <c r="C22" s="33" t="s">
        <v>1348</v>
      </c>
      <c r="D22" s="14">
        <v>20141</v>
      </c>
      <c r="E22" s="15">
        <v>1990.38</v>
      </c>
      <c r="F22" s="16">
        <v>1.0699999999999999E-2</v>
      </c>
      <c r="G22" s="16"/>
    </row>
    <row r="23" spans="1:7" x14ac:dyDescent="0.25">
      <c r="A23" s="13" t="s">
        <v>1316</v>
      </c>
      <c r="B23" s="33" t="s">
        <v>1317</v>
      </c>
      <c r="C23" s="33" t="s">
        <v>1292</v>
      </c>
      <c r="D23" s="14">
        <v>27221</v>
      </c>
      <c r="E23" s="15">
        <v>1936.92</v>
      </c>
      <c r="F23" s="16">
        <v>1.04E-2</v>
      </c>
      <c r="G23" s="16"/>
    </row>
    <row r="24" spans="1:7" x14ac:dyDescent="0.25">
      <c r="A24" s="13" t="s">
        <v>1357</v>
      </c>
      <c r="B24" s="33" t="s">
        <v>1358</v>
      </c>
      <c r="C24" s="33" t="s">
        <v>1192</v>
      </c>
      <c r="D24" s="14">
        <v>127246</v>
      </c>
      <c r="E24" s="15">
        <v>1884.26</v>
      </c>
      <c r="F24" s="16">
        <v>1.01E-2</v>
      </c>
      <c r="G24" s="16"/>
    </row>
    <row r="25" spans="1:7" x14ac:dyDescent="0.25">
      <c r="A25" s="13" t="s">
        <v>1554</v>
      </c>
      <c r="B25" s="33" t="s">
        <v>1555</v>
      </c>
      <c r="C25" s="33" t="s">
        <v>1348</v>
      </c>
      <c r="D25" s="14">
        <v>126584</v>
      </c>
      <c r="E25" s="15">
        <v>1847.62</v>
      </c>
      <c r="F25" s="16">
        <v>9.9000000000000008E-3</v>
      </c>
      <c r="G25" s="16"/>
    </row>
    <row r="26" spans="1:7" x14ac:dyDescent="0.25">
      <c r="A26" s="13" t="s">
        <v>1323</v>
      </c>
      <c r="B26" s="33" t="s">
        <v>1324</v>
      </c>
      <c r="C26" s="33" t="s">
        <v>1238</v>
      </c>
      <c r="D26" s="14">
        <v>14464</v>
      </c>
      <c r="E26" s="15">
        <v>1731.53</v>
      </c>
      <c r="F26" s="16">
        <v>9.2999999999999992E-3</v>
      </c>
      <c r="G26" s="16"/>
    </row>
    <row r="27" spans="1:7" x14ac:dyDescent="0.25">
      <c r="A27" s="13" t="s">
        <v>1898</v>
      </c>
      <c r="B27" s="33" t="s">
        <v>1899</v>
      </c>
      <c r="C27" s="33" t="s">
        <v>1868</v>
      </c>
      <c r="D27" s="14">
        <v>40167</v>
      </c>
      <c r="E27" s="15">
        <v>1719.73</v>
      </c>
      <c r="F27" s="16">
        <v>9.1999999999999998E-3</v>
      </c>
      <c r="G27" s="16"/>
    </row>
    <row r="28" spans="1:7" x14ac:dyDescent="0.25">
      <c r="A28" s="13" t="s">
        <v>1341</v>
      </c>
      <c r="B28" s="33" t="s">
        <v>1342</v>
      </c>
      <c r="C28" s="33" t="s">
        <v>1343</v>
      </c>
      <c r="D28" s="14">
        <v>694424</v>
      </c>
      <c r="E28" s="15">
        <v>1708.63</v>
      </c>
      <c r="F28" s="16">
        <v>9.1999999999999998E-3</v>
      </c>
      <c r="G28" s="16"/>
    </row>
    <row r="29" spans="1:7" x14ac:dyDescent="0.25">
      <c r="A29" s="13" t="s">
        <v>1245</v>
      </c>
      <c r="B29" s="33" t="s">
        <v>1246</v>
      </c>
      <c r="C29" s="33" t="s">
        <v>1195</v>
      </c>
      <c r="D29" s="14">
        <v>134682</v>
      </c>
      <c r="E29" s="15">
        <v>1704.06</v>
      </c>
      <c r="F29" s="16">
        <v>9.1999999999999998E-3</v>
      </c>
      <c r="G29" s="16"/>
    </row>
    <row r="30" spans="1:7" x14ac:dyDescent="0.25">
      <c r="A30" s="13" t="s">
        <v>1236</v>
      </c>
      <c r="B30" s="33" t="s">
        <v>1237</v>
      </c>
      <c r="C30" s="33" t="s">
        <v>1238</v>
      </c>
      <c r="D30" s="14">
        <v>49349</v>
      </c>
      <c r="E30" s="15">
        <v>1679.94</v>
      </c>
      <c r="F30" s="16">
        <v>8.9999999999999993E-3</v>
      </c>
      <c r="G30" s="16"/>
    </row>
    <row r="31" spans="1:7" x14ac:dyDescent="0.25">
      <c r="A31" s="13" t="s">
        <v>1243</v>
      </c>
      <c r="B31" s="33" t="s">
        <v>1244</v>
      </c>
      <c r="C31" s="33" t="s">
        <v>1201</v>
      </c>
      <c r="D31" s="14">
        <v>70932</v>
      </c>
      <c r="E31" s="15">
        <v>1677.44</v>
      </c>
      <c r="F31" s="16">
        <v>8.9999999999999993E-3</v>
      </c>
      <c r="G31" s="16"/>
    </row>
    <row r="32" spans="1:7" x14ac:dyDescent="0.25">
      <c r="A32" s="13" t="s">
        <v>1386</v>
      </c>
      <c r="B32" s="33" t="s">
        <v>1387</v>
      </c>
      <c r="C32" s="33" t="s">
        <v>1348</v>
      </c>
      <c r="D32" s="14">
        <v>64723</v>
      </c>
      <c r="E32" s="15">
        <v>1589.95</v>
      </c>
      <c r="F32" s="16">
        <v>8.5000000000000006E-3</v>
      </c>
      <c r="G32" s="16"/>
    </row>
    <row r="33" spans="1:7" x14ac:dyDescent="0.25">
      <c r="A33" s="13" t="s">
        <v>2171</v>
      </c>
      <c r="B33" s="33" t="s">
        <v>2172</v>
      </c>
      <c r="C33" s="33" t="s">
        <v>1255</v>
      </c>
      <c r="D33" s="14">
        <v>10000</v>
      </c>
      <c r="E33" s="15">
        <v>1555.12</v>
      </c>
      <c r="F33" s="16">
        <v>8.3999999999999995E-3</v>
      </c>
      <c r="G33" s="16"/>
    </row>
    <row r="34" spans="1:7" x14ac:dyDescent="0.25">
      <c r="A34" s="13" t="s">
        <v>1830</v>
      </c>
      <c r="B34" s="33" t="s">
        <v>1831</v>
      </c>
      <c r="C34" s="33" t="s">
        <v>1440</v>
      </c>
      <c r="D34" s="14">
        <v>441176</v>
      </c>
      <c r="E34" s="15">
        <v>1529.34</v>
      </c>
      <c r="F34" s="16">
        <v>8.2000000000000007E-3</v>
      </c>
      <c r="G34" s="16"/>
    </row>
    <row r="35" spans="1:7" x14ac:dyDescent="0.25">
      <c r="A35" s="13" t="s">
        <v>1405</v>
      </c>
      <c r="B35" s="33" t="s">
        <v>1406</v>
      </c>
      <c r="C35" s="33" t="s">
        <v>1292</v>
      </c>
      <c r="D35" s="14">
        <v>50982</v>
      </c>
      <c r="E35" s="15">
        <v>1484.34</v>
      </c>
      <c r="F35" s="16">
        <v>8.0000000000000002E-3</v>
      </c>
      <c r="G35" s="16"/>
    </row>
    <row r="36" spans="1:7" x14ac:dyDescent="0.25">
      <c r="A36" s="13" t="s">
        <v>1813</v>
      </c>
      <c r="B36" s="33" t="s">
        <v>1814</v>
      </c>
      <c r="C36" s="33" t="s">
        <v>1292</v>
      </c>
      <c r="D36" s="14">
        <v>31411</v>
      </c>
      <c r="E36" s="15">
        <v>1473.77</v>
      </c>
      <c r="F36" s="16">
        <v>7.9000000000000008E-3</v>
      </c>
      <c r="G36" s="16"/>
    </row>
    <row r="37" spans="1:7" x14ac:dyDescent="0.25">
      <c r="A37" s="13" t="s">
        <v>1472</v>
      </c>
      <c r="B37" s="33" t="s">
        <v>1473</v>
      </c>
      <c r="C37" s="33" t="s">
        <v>1201</v>
      </c>
      <c r="D37" s="14">
        <v>48969</v>
      </c>
      <c r="E37" s="15">
        <v>1403.77</v>
      </c>
      <c r="F37" s="16">
        <v>7.4999999999999997E-3</v>
      </c>
      <c r="G37" s="16"/>
    </row>
    <row r="38" spans="1:7" x14ac:dyDescent="0.25">
      <c r="A38" s="13" t="s">
        <v>1790</v>
      </c>
      <c r="B38" s="33" t="s">
        <v>1791</v>
      </c>
      <c r="C38" s="33" t="s">
        <v>1292</v>
      </c>
      <c r="D38" s="14">
        <v>93449</v>
      </c>
      <c r="E38" s="15">
        <v>1358.28</v>
      </c>
      <c r="F38" s="16">
        <v>7.3000000000000001E-3</v>
      </c>
      <c r="G38" s="16"/>
    </row>
    <row r="39" spans="1:7" x14ac:dyDescent="0.25">
      <c r="A39" s="13" t="s">
        <v>1873</v>
      </c>
      <c r="B39" s="33" t="s">
        <v>1874</v>
      </c>
      <c r="C39" s="33" t="s">
        <v>1361</v>
      </c>
      <c r="D39" s="14">
        <v>55411</v>
      </c>
      <c r="E39" s="15">
        <v>1322.8</v>
      </c>
      <c r="F39" s="16">
        <v>7.1000000000000004E-3</v>
      </c>
      <c r="G39" s="16"/>
    </row>
    <row r="40" spans="1:7" x14ac:dyDescent="0.25">
      <c r="A40" s="13" t="s">
        <v>1875</v>
      </c>
      <c r="B40" s="33" t="s">
        <v>1876</v>
      </c>
      <c r="C40" s="33" t="s">
        <v>1192</v>
      </c>
      <c r="D40" s="14">
        <v>61937</v>
      </c>
      <c r="E40" s="15">
        <v>1318.76</v>
      </c>
      <c r="F40" s="16">
        <v>7.1000000000000004E-3</v>
      </c>
      <c r="G40" s="16"/>
    </row>
    <row r="41" spans="1:7" x14ac:dyDescent="0.25">
      <c r="A41" s="13" t="s">
        <v>1805</v>
      </c>
      <c r="B41" s="33" t="s">
        <v>1806</v>
      </c>
      <c r="C41" s="33" t="s">
        <v>1348</v>
      </c>
      <c r="D41" s="14">
        <v>78963</v>
      </c>
      <c r="E41" s="15">
        <v>1290.8499999999999</v>
      </c>
      <c r="F41" s="16">
        <v>6.8999999999999999E-3</v>
      </c>
      <c r="G41" s="16"/>
    </row>
    <row r="42" spans="1:7" x14ac:dyDescent="0.25">
      <c r="A42" s="13" t="s">
        <v>1819</v>
      </c>
      <c r="B42" s="33" t="s">
        <v>1820</v>
      </c>
      <c r="C42" s="33" t="s">
        <v>1255</v>
      </c>
      <c r="D42" s="14">
        <v>22513</v>
      </c>
      <c r="E42" s="15">
        <v>1247.57</v>
      </c>
      <c r="F42" s="16">
        <v>6.7000000000000002E-3</v>
      </c>
      <c r="G42" s="16"/>
    </row>
    <row r="43" spans="1:7" x14ac:dyDescent="0.25">
      <c r="A43" s="13" t="s">
        <v>1362</v>
      </c>
      <c r="B43" s="33" t="s">
        <v>1363</v>
      </c>
      <c r="C43" s="33" t="s">
        <v>1192</v>
      </c>
      <c r="D43" s="14">
        <v>103090</v>
      </c>
      <c r="E43" s="15">
        <v>1244.9100000000001</v>
      </c>
      <c r="F43" s="16">
        <v>6.7000000000000002E-3</v>
      </c>
      <c r="G43" s="16"/>
    </row>
    <row r="44" spans="1:7" x14ac:dyDescent="0.25">
      <c r="A44" s="13" t="s">
        <v>1786</v>
      </c>
      <c r="B44" s="33" t="s">
        <v>1787</v>
      </c>
      <c r="C44" s="33" t="s">
        <v>1392</v>
      </c>
      <c r="D44" s="14">
        <v>614588</v>
      </c>
      <c r="E44" s="15">
        <v>1232.6199999999999</v>
      </c>
      <c r="F44" s="16">
        <v>6.6E-3</v>
      </c>
      <c r="G44" s="16"/>
    </row>
    <row r="45" spans="1:7" x14ac:dyDescent="0.25">
      <c r="A45" s="13" t="s">
        <v>1798</v>
      </c>
      <c r="B45" s="33" t="s">
        <v>1799</v>
      </c>
      <c r="C45" s="33" t="s">
        <v>1307</v>
      </c>
      <c r="D45" s="14">
        <v>34107</v>
      </c>
      <c r="E45" s="15">
        <v>1223.8599999999999</v>
      </c>
      <c r="F45" s="16">
        <v>6.6E-3</v>
      </c>
      <c r="G45" s="16"/>
    </row>
    <row r="46" spans="1:7" x14ac:dyDescent="0.25">
      <c r="A46" s="13" t="s">
        <v>1403</v>
      </c>
      <c r="B46" s="33" t="s">
        <v>1404</v>
      </c>
      <c r="C46" s="33" t="s">
        <v>1295</v>
      </c>
      <c r="D46" s="14">
        <v>703100</v>
      </c>
      <c r="E46" s="15">
        <v>1223.46</v>
      </c>
      <c r="F46" s="16">
        <v>6.6E-3</v>
      </c>
      <c r="G46" s="16"/>
    </row>
    <row r="47" spans="1:7" x14ac:dyDescent="0.25">
      <c r="A47" s="13" t="s">
        <v>1503</v>
      </c>
      <c r="B47" s="33" t="s">
        <v>1504</v>
      </c>
      <c r="C47" s="33" t="s">
        <v>1320</v>
      </c>
      <c r="D47" s="14">
        <v>174569</v>
      </c>
      <c r="E47" s="15">
        <v>1210.72</v>
      </c>
      <c r="F47" s="16">
        <v>6.4999999999999997E-3</v>
      </c>
      <c r="G47" s="16"/>
    </row>
    <row r="48" spans="1:7" x14ac:dyDescent="0.25">
      <c r="A48" s="13" t="s">
        <v>1364</v>
      </c>
      <c r="B48" s="33" t="s">
        <v>1365</v>
      </c>
      <c r="C48" s="33" t="s">
        <v>1198</v>
      </c>
      <c r="D48" s="14">
        <v>392730</v>
      </c>
      <c r="E48" s="15">
        <v>1193.7</v>
      </c>
      <c r="F48" s="16">
        <v>6.4000000000000003E-3</v>
      </c>
      <c r="G48" s="16"/>
    </row>
    <row r="49" spans="1:7" x14ac:dyDescent="0.25">
      <c r="A49" s="13" t="s">
        <v>1259</v>
      </c>
      <c r="B49" s="33" t="s">
        <v>1260</v>
      </c>
      <c r="C49" s="33" t="s">
        <v>1192</v>
      </c>
      <c r="D49" s="14">
        <v>110751</v>
      </c>
      <c r="E49" s="15">
        <v>1189.4100000000001</v>
      </c>
      <c r="F49" s="16">
        <v>6.4000000000000003E-3</v>
      </c>
      <c r="G49" s="16"/>
    </row>
    <row r="50" spans="1:7" x14ac:dyDescent="0.25">
      <c r="A50" s="13" t="s">
        <v>1427</v>
      </c>
      <c r="B50" s="33" t="s">
        <v>1428</v>
      </c>
      <c r="C50" s="33" t="s">
        <v>1219</v>
      </c>
      <c r="D50" s="14">
        <v>359098</v>
      </c>
      <c r="E50" s="15">
        <v>1188.43</v>
      </c>
      <c r="F50" s="16">
        <v>6.4000000000000003E-3</v>
      </c>
      <c r="G50" s="16"/>
    </row>
    <row r="51" spans="1:7" x14ac:dyDescent="0.25">
      <c r="A51" s="13" t="s">
        <v>1792</v>
      </c>
      <c r="B51" s="33" t="s">
        <v>1793</v>
      </c>
      <c r="C51" s="33" t="s">
        <v>1195</v>
      </c>
      <c r="D51" s="14">
        <v>211540</v>
      </c>
      <c r="E51" s="15">
        <v>1153.95</v>
      </c>
      <c r="F51" s="16">
        <v>6.1999999999999998E-3</v>
      </c>
      <c r="G51" s="16"/>
    </row>
    <row r="52" spans="1:7" x14ac:dyDescent="0.25">
      <c r="A52" s="13" t="s">
        <v>1373</v>
      </c>
      <c r="B52" s="33" t="s">
        <v>1374</v>
      </c>
      <c r="C52" s="33" t="s">
        <v>1195</v>
      </c>
      <c r="D52" s="14">
        <v>77262</v>
      </c>
      <c r="E52" s="15">
        <v>1131.5</v>
      </c>
      <c r="F52" s="16">
        <v>6.1000000000000004E-3</v>
      </c>
      <c r="G52" s="16"/>
    </row>
    <row r="53" spans="1:7" x14ac:dyDescent="0.25">
      <c r="A53" s="13" t="s">
        <v>2332</v>
      </c>
      <c r="B53" s="33" t="s">
        <v>2333</v>
      </c>
      <c r="C53" s="33" t="s">
        <v>1292</v>
      </c>
      <c r="D53" s="14">
        <v>399927</v>
      </c>
      <c r="E53" s="15">
        <v>1124.5899999999999</v>
      </c>
      <c r="F53" s="16">
        <v>6.0000000000000001E-3</v>
      </c>
      <c r="G53" s="16"/>
    </row>
    <row r="54" spans="1:7" x14ac:dyDescent="0.25">
      <c r="A54" s="13" t="s">
        <v>1228</v>
      </c>
      <c r="B54" s="33" t="s">
        <v>1229</v>
      </c>
      <c r="C54" s="33" t="s">
        <v>1230</v>
      </c>
      <c r="D54" s="14">
        <v>39361</v>
      </c>
      <c r="E54" s="15">
        <v>1119.0899999999999</v>
      </c>
      <c r="F54" s="16">
        <v>6.0000000000000001E-3</v>
      </c>
      <c r="G54" s="16"/>
    </row>
    <row r="55" spans="1:7" x14ac:dyDescent="0.25">
      <c r="A55" s="13" t="s">
        <v>1215</v>
      </c>
      <c r="B55" s="33" t="s">
        <v>1216</v>
      </c>
      <c r="C55" s="33" t="s">
        <v>1204</v>
      </c>
      <c r="D55" s="14">
        <v>43365</v>
      </c>
      <c r="E55" s="15">
        <v>1106.52</v>
      </c>
      <c r="F55" s="16">
        <v>5.8999999999999999E-3</v>
      </c>
      <c r="G55" s="16"/>
    </row>
    <row r="56" spans="1:7" x14ac:dyDescent="0.25">
      <c r="A56" s="13" t="s">
        <v>1329</v>
      </c>
      <c r="B56" s="33" t="s">
        <v>1330</v>
      </c>
      <c r="C56" s="33" t="s">
        <v>1201</v>
      </c>
      <c r="D56" s="14">
        <v>19596</v>
      </c>
      <c r="E56" s="15">
        <v>1093.3800000000001</v>
      </c>
      <c r="F56" s="16">
        <v>5.8999999999999999E-3</v>
      </c>
      <c r="G56" s="16"/>
    </row>
    <row r="57" spans="1:7" x14ac:dyDescent="0.25">
      <c r="A57" s="13" t="s">
        <v>1866</v>
      </c>
      <c r="B57" s="33" t="s">
        <v>1867</v>
      </c>
      <c r="C57" s="33" t="s">
        <v>1868</v>
      </c>
      <c r="D57" s="14">
        <v>79973</v>
      </c>
      <c r="E57" s="15">
        <v>1083.23</v>
      </c>
      <c r="F57" s="16">
        <v>5.7999999999999996E-3</v>
      </c>
      <c r="G57" s="16"/>
    </row>
    <row r="58" spans="1:7" x14ac:dyDescent="0.25">
      <c r="A58" s="13" t="s">
        <v>1431</v>
      </c>
      <c r="B58" s="33" t="s">
        <v>1432</v>
      </c>
      <c r="C58" s="33" t="s">
        <v>1361</v>
      </c>
      <c r="D58" s="14">
        <v>27055</v>
      </c>
      <c r="E58" s="15">
        <v>1080.3900000000001</v>
      </c>
      <c r="F58" s="16">
        <v>5.7999999999999996E-3</v>
      </c>
      <c r="G58" s="16"/>
    </row>
    <row r="59" spans="1:7" x14ac:dyDescent="0.25">
      <c r="A59" s="13" t="s">
        <v>1794</v>
      </c>
      <c r="B59" s="33" t="s">
        <v>1795</v>
      </c>
      <c r="C59" s="33" t="s">
        <v>1333</v>
      </c>
      <c r="D59" s="14">
        <v>324311</v>
      </c>
      <c r="E59" s="15">
        <v>1065.04</v>
      </c>
      <c r="F59" s="16">
        <v>5.7000000000000002E-3</v>
      </c>
      <c r="G59" s="16"/>
    </row>
    <row r="60" spans="1:7" x14ac:dyDescent="0.25">
      <c r="A60" s="13" t="s">
        <v>2270</v>
      </c>
      <c r="B60" s="33" t="s">
        <v>2271</v>
      </c>
      <c r="C60" s="33" t="s">
        <v>1440</v>
      </c>
      <c r="D60" s="14">
        <v>80652</v>
      </c>
      <c r="E60" s="15">
        <v>1055.17</v>
      </c>
      <c r="F60" s="16">
        <v>5.7000000000000002E-3</v>
      </c>
      <c r="G60" s="16"/>
    </row>
    <row r="61" spans="1:7" x14ac:dyDescent="0.25">
      <c r="A61" s="13" t="s">
        <v>1279</v>
      </c>
      <c r="B61" s="33" t="s">
        <v>1280</v>
      </c>
      <c r="C61" s="33" t="s">
        <v>1281</v>
      </c>
      <c r="D61" s="14">
        <v>19665</v>
      </c>
      <c r="E61" s="15">
        <v>1035.21</v>
      </c>
      <c r="F61" s="16">
        <v>5.5999999999999999E-3</v>
      </c>
      <c r="G61" s="16"/>
    </row>
    <row r="62" spans="1:7" x14ac:dyDescent="0.25">
      <c r="A62" s="13" t="s">
        <v>1298</v>
      </c>
      <c r="B62" s="33" t="s">
        <v>1299</v>
      </c>
      <c r="C62" s="33" t="s">
        <v>1233</v>
      </c>
      <c r="D62" s="14">
        <v>15051</v>
      </c>
      <c r="E62" s="15">
        <v>1014.36</v>
      </c>
      <c r="F62" s="16">
        <v>5.4999999999999997E-3</v>
      </c>
      <c r="G62" s="16"/>
    </row>
    <row r="63" spans="1:7" x14ac:dyDescent="0.25">
      <c r="A63" s="13" t="s">
        <v>1302</v>
      </c>
      <c r="B63" s="33" t="s">
        <v>1303</v>
      </c>
      <c r="C63" s="33" t="s">
        <v>1304</v>
      </c>
      <c r="D63" s="14">
        <v>23410</v>
      </c>
      <c r="E63" s="15">
        <v>989.83</v>
      </c>
      <c r="F63" s="16">
        <v>5.3E-3</v>
      </c>
      <c r="G63" s="16"/>
    </row>
    <row r="64" spans="1:7" x14ac:dyDescent="0.25">
      <c r="A64" s="13" t="s">
        <v>1800</v>
      </c>
      <c r="B64" s="33" t="s">
        <v>1801</v>
      </c>
      <c r="C64" s="33" t="s">
        <v>1802</v>
      </c>
      <c r="D64" s="14">
        <v>70033</v>
      </c>
      <c r="E64" s="15">
        <v>978.54</v>
      </c>
      <c r="F64" s="16">
        <v>5.3E-3</v>
      </c>
      <c r="G64" s="16"/>
    </row>
    <row r="65" spans="1:7" x14ac:dyDescent="0.25">
      <c r="A65" s="13" t="s">
        <v>1263</v>
      </c>
      <c r="B65" s="33" t="s">
        <v>1264</v>
      </c>
      <c r="C65" s="33" t="s">
        <v>1192</v>
      </c>
      <c r="D65" s="14">
        <v>34712</v>
      </c>
      <c r="E65" s="15">
        <v>968.92</v>
      </c>
      <c r="F65" s="16">
        <v>5.1999999999999998E-3</v>
      </c>
      <c r="G65" s="16"/>
    </row>
    <row r="66" spans="1:7" x14ac:dyDescent="0.25">
      <c r="A66" s="13" t="s">
        <v>1349</v>
      </c>
      <c r="B66" s="33" t="s">
        <v>1350</v>
      </c>
      <c r="C66" s="33" t="s">
        <v>1281</v>
      </c>
      <c r="D66" s="14">
        <v>299685</v>
      </c>
      <c r="E66" s="15">
        <v>916.74</v>
      </c>
      <c r="F66" s="16">
        <v>4.8999999999999998E-3</v>
      </c>
      <c r="G66" s="16"/>
    </row>
    <row r="67" spans="1:7" x14ac:dyDescent="0.25">
      <c r="A67" s="13" t="s">
        <v>1877</v>
      </c>
      <c r="B67" s="33" t="s">
        <v>1878</v>
      </c>
      <c r="C67" s="33" t="s">
        <v>1189</v>
      </c>
      <c r="D67" s="14">
        <v>75000</v>
      </c>
      <c r="E67" s="15">
        <v>837.64</v>
      </c>
      <c r="F67" s="16">
        <v>4.4999999999999997E-3</v>
      </c>
      <c r="G67" s="16"/>
    </row>
    <row r="68" spans="1:7" x14ac:dyDescent="0.25">
      <c r="A68" s="13" t="s">
        <v>1390</v>
      </c>
      <c r="B68" s="33" t="s">
        <v>1391</v>
      </c>
      <c r="C68" s="33" t="s">
        <v>1392</v>
      </c>
      <c r="D68" s="14">
        <v>14540</v>
      </c>
      <c r="E68" s="15">
        <v>796.77</v>
      </c>
      <c r="F68" s="16">
        <v>4.3E-3</v>
      </c>
      <c r="G68" s="16"/>
    </row>
    <row r="69" spans="1:7" x14ac:dyDescent="0.25">
      <c r="A69" s="13" t="s">
        <v>1943</v>
      </c>
      <c r="B69" s="33" t="s">
        <v>1944</v>
      </c>
      <c r="C69" s="33" t="s">
        <v>1868</v>
      </c>
      <c r="D69" s="14">
        <v>20627</v>
      </c>
      <c r="E69" s="15">
        <v>794.84</v>
      </c>
      <c r="F69" s="16">
        <v>4.3E-3</v>
      </c>
      <c r="G69" s="16"/>
    </row>
    <row r="70" spans="1:7" x14ac:dyDescent="0.25">
      <c r="A70" s="13" t="s">
        <v>1548</v>
      </c>
      <c r="B70" s="33" t="s">
        <v>1549</v>
      </c>
      <c r="C70" s="33" t="s">
        <v>1201</v>
      </c>
      <c r="D70" s="14">
        <v>16861</v>
      </c>
      <c r="E70" s="15">
        <v>787.91</v>
      </c>
      <c r="F70" s="16">
        <v>4.1999999999999997E-3</v>
      </c>
      <c r="G70" s="16"/>
    </row>
    <row r="71" spans="1:7" x14ac:dyDescent="0.25">
      <c r="A71" s="13" t="s">
        <v>2262</v>
      </c>
      <c r="B71" s="33" t="s">
        <v>2263</v>
      </c>
      <c r="C71" s="33" t="s">
        <v>1201</v>
      </c>
      <c r="D71" s="14">
        <v>104981</v>
      </c>
      <c r="E71" s="15">
        <v>763.95</v>
      </c>
      <c r="F71" s="16">
        <v>4.1000000000000003E-3</v>
      </c>
      <c r="G71" s="16"/>
    </row>
    <row r="72" spans="1:7" x14ac:dyDescent="0.25">
      <c r="A72" s="13" t="s">
        <v>2065</v>
      </c>
      <c r="B72" s="33" t="s">
        <v>2066</v>
      </c>
      <c r="C72" s="33" t="s">
        <v>1252</v>
      </c>
      <c r="D72" s="14">
        <v>128584</v>
      </c>
      <c r="E72" s="15">
        <v>760</v>
      </c>
      <c r="F72" s="16">
        <v>4.1000000000000003E-3</v>
      </c>
      <c r="G72" s="16"/>
    </row>
    <row r="73" spans="1:7" x14ac:dyDescent="0.25">
      <c r="A73" s="13" t="s">
        <v>1788</v>
      </c>
      <c r="B73" s="33" t="s">
        <v>1789</v>
      </c>
      <c r="C73" s="33" t="s">
        <v>1233</v>
      </c>
      <c r="D73" s="14">
        <v>42504</v>
      </c>
      <c r="E73" s="15">
        <v>739.74</v>
      </c>
      <c r="F73" s="16">
        <v>4.0000000000000001E-3</v>
      </c>
      <c r="G73" s="16"/>
    </row>
    <row r="74" spans="1:7" x14ac:dyDescent="0.25">
      <c r="A74" s="13" t="s">
        <v>2334</v>
      </c>
      <c r="B74" s="33" t="s">
        <v>2335</v>
      </c>
      <c r="C74" s="33" t="s">
        <v>1238</v>
      </c>
      <c r="D74" s="14">
        <v>64157</v>
      </c>
      <c r="E74" s="15">
        <v>736.3</v>
      </c>
      <c r="F74" s="16">
        <v>4.0000000000000001E-3</v>
      </c>
      <c r="G74" s="16"/>
    </row>
    <row r="75" spans="1:7" x14ac:dyDescent="0.25">
      <c r="A75" s="13" t="s">
        <v>1955</v>
      </c>
      <c r="B75" s="33" t="s">
        <v>1956</v>
      </c>
      <c r="C75" s="33" t="s">
        <v>1338</v>
      </c>
      <c r="D75" s="14">
        <v>38402</v>
      </c>
      <c r="E75" s="15">
        <v>730.75</v>
      </c>
      <c r="F75" s="16">
        <v>3.8999999999999998E-3</v>
      </c>
      <c r="G75" s="16"/>
    </row>
    <row r="76" spans="1:7" x14ac:dyDescent="0.25">
      <c r="A76" s="13" t="s">
        <v>1447</v>
      </c>
      <c r="B76" s="33" t="s">
        <v>1448</v>
      </c>
      <c r="C76" s="33" t="s">
        <v>1449</v>
      </c>
      <c r="D76" s="14">
        <v>309352</v>
      </c>
      <c r="E76" s="15">
        <v>679.18</v>
      </c>
      <c r="F76" s="16">
        <v>3.7000000000000002E-3</v>
      </c>
      <c r="G76" s="16"/>
    </row>
    <row r="77" spans="1:7" x14ac:dyDescent="0.25">
      <c r="A77" s="13" t="s">
        <v>1293</v>
      </c>
      <c r="B77" s="33" t="s">
        <v>1294</v>
      </c>
      <c r="C77" s="33" t="s">
        <v>1295</v>
      </c>
      <c r="D77" s="14">
        <v>450000</v>
      </c>
      <c r="E77" s="15">
        <v>668.93</v>
      </c>
      <c r="F77" s="16">
        <v>3.5999999999999999E-3</v>
      </c>
      <c r="G77" s="16"/>
    </row>
    <row r="78" spans="1:7" x14ac:dyDescent="0.25">
      <c r="A78" s="13" t="s">
        <v>1312</v>
      </c>
      <c r="B78" s="33" t="s">
        <v>1313</v>
      </c>
      <c r="C78" s="33" t="s">
        <v>1195</v>
      </c>
      <c r="D78" s="14">
        <v>534944</v>
      </c>
      <c r="E78" s="15">
        <v>659.37</v>
      </c>
      <c r="F78" s="16">
        <v>3.5000000000000001E-3</v>
      </c>
      <c r="G78" s="16"/>
    </row>
    <row r="79" spans="1:7" x14ac:dyDescent="0.25">
      <c r="A79" s="13" t="s">
        <v>1904</v>
      </c>
      <c r="B79" s="33" t="s">
        <v>1905</v>
      </c>
      <c r="C79" s="33" t="s">
        <v>1292</v>
      </c>
      <c r="D79" s="14">
        <v>57497</v>
      </c>
      <c r="E79" s="15">
        <v>595.38</v>
      </c>
      <c r="F79" s="16">
        <v>3.2000000000000002E-3</v>
      </c>
      <c r="G79" s="16"/>
    </row>
    <row r="80" spans="1:7" x14ac:dyDescent="0.25">
      <c r="A80" s="13" t="s">
        <v>2291</v>
      </c>
      <c r="B80" s="33" t="s">
        <v>2292</v>
      </c>
      <c r="C80" s="33" t="s">
        <v>1999</v>
      </c>
      <c r="D80" s="14">
        <v>196854</v>
      </c>
      <c r="E80" s="15">
        <v>585.15</v>
      </c>
      <c r="F80" s="16">
        <v>3.0999999999999999E-3</v>
      </c>
      <c r="G80" s="16"/>
    </row>
    <row r="81" spans="1:7" x14ac:dyDescent="0.25">
      <c r="A81" s="13" t="s">
        <v>2268</v>
      </c>
      <c r="B81" s="33" t="s">
        <v>2269</v>
      </c>
      <c r="C81" s="33" t="s">
        <v>1338</v>
      </c>
      <c r="D81" s="14">
        <v>300000</v>
      </c>
      <c r="E81" s="15">
        <v>573.05999999999995</v>
      </c>
      <c r="F81" s="16">
        <v>3.0999999999999999E-3</v>
      </c>
      <c r="G81" s="16"/>
    </row>
    <row r="82" spans="1:7" x14ac:dyDescent="0.25">
      <c r="A82" s="13" t="s">
        <v>1879</v>
      </c>
      <c r="B82" s="33" t="s">
        <v>1880</v>
      </c>
      <c r="C82" s="33" t="s">
        <v>1440</v>
      </c>
      <c r="D82" s="14">
        <v>95873</v>
      </c>
      <c r="E82" s="15">
        <v>533.25</v>
      </c>
      <c r="F82" s="16">
        <v>2.8999999999999998E-3</v>
      </c>
      <c r="G82" s="16"/>
    </row>
    <row r="83" spans="1:7" x14ac:dyDescent="0.25">
      <c r="A83" s="13" t="s">
        <v>1290</v>
      </c>
      <c r="B83" s="33" t="s">
        <v>1291</v>
      </c>
      <c r="C83" s="33" t="s">
        <v>1292</v>
      </c>
      <c r="D83" s="14">
        <v>101187</v>
      </c>
      <c r="E83" s="15">
        <v>531.64</v>
      </c>
      <c r="F83" s="16">
        <v>2.8999999999999998E-3</v>
      </c>
      <c r="G83" s="16"/>
    </row>
    <row r="84" spans="1:7" x14ac:dyDescent="0.25">
      <c r="A84" s="13" t="s">
        <v>2063</v>
      </c>
      <c r="B84" s="33" t="s">
        <v>2064</v>
      </c>
      <c r="C84" s="33" t="s">
        <v>1999</v>
      </c>
      <c r="D84" s="14">
        <v>103165</v>
      </c>
      <c r="E84" s="15">
        <v>530.89</v>
      </c>
      <c r="F84" s="16">
        <v>2.8999999999999998E-3</v>
      </c>
      <c r="G84" s="16"/>
    </row>
    <row r="85" spans="1:7" x14ac:dyDescent="0.25">
      <c r="A85" s="13" t="s">
        <v>1300</v>
      </c>
      <c r="B85" s="33" t="s">
        <v>1301</v>
      </c>
      <c r="C85" s="33" t="s">
        <v>1292</v>
      </c>
      <c r="D85" s="14">
        <v>106995</v>
      </c>
      <c r="E85" s="15">
        <v>519.03</v>
      </c>
      <c r="F85" s="16">
        <v>2.8E-3</v>
      </c>
      <c r="G85" s="16"/>
    </row>
    <row r="86" spans="1:7" x14ac:dyDescent="0.25">
      <c r="A86" s="13" t="s">
        <v>1953</v>
      </c>
      <c r="B86" s="33" t="s">
        <v>1954</v>
      </c>
      <c r="C86" s="33" t="s">
        <v>1224</v>
      </c>
      <c r="D86" s="14">
        <v>71622</v>
      </c>
      <c r="E86" s="15">
        <v>517.72</v>
      </c>
      <c r="F86" s="16">
        <v>2.8E-3</v>
      </c>
      <c r="G86" s="16"/>
    </row>
    <row r="87" spans="1:7" x14ac:dyDescent="0.25">
      <c r="A87" s="13" t="s">
        <v>1929</v>
      </c>
      <c r="B87" s="33" t="s">
        <v>1930</v>
      </c>
      <c r="C87" s="33" t="s">
        <v>1192</v>
      </c>
      <c r="D87" s="14">
        <v>30764</v>
      </c>
      <c r="E87" s="15">
        <v>476.55</v>
      </c>
      <c r="F87" s="16">
        <v>2.5999999999999999E-3</v>
      </c>
      <c r="G87" s="16"/>
    </row>
    <row r="88" spans="1:7" x14ac:dyDescent="0.25">
      <c r="A88" s="13" t="s">
        <v>1205</v>
      </c>
      <c r="B88" s="33" t="s">
        <v>1206</v>
      </c>
      <c r="C88" s="33" t="s">
        <v>1207</v>
      </c>
      <c r="D88" s="14">
        <v>3471</v>
      </c>
      <c r="E88" s="15">
        <v>404.99</v>
      </c>
      <c r="F88" s="16">
        <v>2.2000000000000001E-3</v>
      </c>
      <c r="G88" s="16"/>
    </row>
    <row r="89" spans="1:7" x14ac:dyDescent="0.25">
      <c r="A89" s="13" t="s">
        <v>2301</v>
      </c>
      <c r="B89" s="33" t="s">
        <v>2302</v>
      </c>
      <c r="C89" s="33" t="s">
        <v>1192</v>
      </c>
      <c r="D89" s="14">
        <v>89752</v>
      </c>
      <c r="E89" s="15">
        <v>362.6</v>
      </c>
      <c r="F89" s="16">
        <v>1.9E-3</v>
      </c>
      <c r="G89" s="16"/>
    </row>
    <row r="90" spans="1:7" x14ac:dyDescent="0.25">
      <c r="A90" s="13" t="s">
        <v>2319</v>
      </c>
      <c r="B90" s="33" t="s">
        <v>2320</v>
      </c>
      <c r="C90" s="33" t="s">
        <v>1292</v>
      </c>
      <c r="D90" s="14">
        <v>79772</v>
      </c>
      <c r="E90" s="15">
        <v>326.07</v>
      </c>
      <c r="F90" s="16">
        <v>1.8E-3</v>
      </c>
      <c r="G90" s="16"/>
    </row>
    <row r="91" spans="1:7" x14ac:dyDescent="0.25">
      <c r="A91" s="13" t="s">
        <v>1558</v>
      </c>
      <c r="B91" s="33" t="s">
        <v>1559</v>
      </c>
      <c r="C91" s="33" t="s">
        <v>1348</v>
      </c>
      <c r="D91" s="14">
        <v>4641</v>
      </c>
      <c r="E91" s="15">
        <v>253.34</v>
      </c>
      <c r="F91" s="16">
        <v>1.4E-3</v>
      </c>
      <c r="G91" s="16"/>
    </row>
    <row r="92" spans="1:7" x14ac:dyDescent="0.25">
      <c r="A92" s="13" t="s">
        <v>1832</v>
      </c>
      <c r="B92" s="33" t="s">
        <v>1833</v>
      </c>
      <c r="C92" s="33" t="s">
        <v>1207</v>
      </c>
      <c r="D92" s="14">
        <v>22308</v>
      </c>
      <c r="E92" s="15">
        <v>46.84</v>
      </c>
      <c r="F92" s="16">
        <v>2.9999999999999997E-4</v>
      </c>
      <c r="G92" s="16"/>
    </row>
    <row r="93" spans="1:7" x14ac:dyDescent="0.25">
      <c r="A93" s="13" t="s">
        <v>1824</v>
      </c>
      <c r="B93" s="33" t="s">
        <v>1825</v>
      </c>
      <c r="C93" s="33" t="s">
        <v>1307</v>
      </c>
      <c r="D93" s="14">
        <v>10400</v>
      </c>
      <c r="E93" s="15">
        <v>27.56</v>
      </c>
      <c r="F93" s="16">
        <v>1E-4</v>
      </c>
      <c r="G93" s="16"/>
    </row>
    <row r="94" spans="1:7" x14ac:dyDescent="0.25">
      <c r="A94" s="13" t="s">
        <v>1869</v>
      </c>
      <c r="B94" s="33" t="s">
        <v>1870</v>
      </c>
      <c r="C94" s="33" t="s">
        <v>1255</v>
      </c>
      <c r="D94" s="14">
        <v>3508</v>
      </c>
      <c r="E94" s="15">
        <v>6.68</v>
      </c>
      <c r="F94" s="16">
        <v>0</v>
      </c>
      <c r="G94" s="16"/>
    </row>
    <row r="95" spans="1:7" x14ac:dyDescent="0.25">
      <c r="A95" s="17" t="s">
        <v>124</v>
      </c>
      <c r="B95" s="34"/>
      <c r="C95" s="34"/>
      <c r="D95" s="20"/>
      <c r="E95" s="37">
        <v>139136.66</v>
      </c>
      <c r="F95" s="38">
        <v>0.74790000000000001</v>
      </c>
      <c r="G95" s="23"/>
    </row>
    <row r="96" spans="1:7" x14ac:dyDescent="0.25">
      <c r="A96" s="17" t="s">
        <v>1265</v>
      </c>
      <c r="B96" s="33"/>
      <c r="C96" s="33"/>
      <c r="D96" s="14"/>
      <c r="E96" s="15"/>
      <c r="F96" s="16"/>
      <c r="G96" s="16"/>
    </row>
    <row r="97" spans="1:7" x14ac:dyDescent="0.25">
      <c r="A97" s="17" t="s">
        <v>124</v>
      </c>
      <c r="B97" s="33"/>
      <c r="C97" s="33"/>
      <c r="D97" s="14"/>
      <c r="E97" s="39" t="s">
        <v>121</v>
      </c>
      <c r="F97" s="40" t="s">
        <v>121</v>
      </c>
      <c r="G97" s="16"/>
    </row>
    <row r="98" spans="1:7" x14ac:dyDescent="0.25">
      <c r="A98" s="24" t="s">
        <v>131</v>
      </c>
      <c r="B98" s="35"/>
      <c r="C98" s="35"/>
      <c r="D98" s="25"/>
      <c r="E98" s="30">
        <v>139136.66</v>
      </c>
      <c r="F98" s="31">
        <v>0.74790000000000001</v>
      </c>
      <c r="G98" s="23"/>
    </row>
    <row r="99" spans="1:7" x14ac:dyDescent="0.25">
      <c r="A99" s="13"/>
      <c r="B99" s="33"/>
      <c r="C99" s="33"/>
      <c r="D99" s="14"/>
      <c r="E99" s="15"/>
      <c r="F99" s="16"/>
      <c r="G99" s="16"/>
    </row>
    <row r="100" spans="1:7" x14ac:dyDescent="0.25">
      <c r="A100" s="17" t="s">
        <v>1566</v>
      </c>
      <c r="B100" s="33"/>
      <c r="C100" s="33"/>
      <c r="D100" s="14"/>
      <c r="E100" s="15"/>
      <c r="F100" s="16"/>
      <c r="G100" s="16"/>
    </row>
    <row r="101" spans="1:7" x14ac:dyDescent="0.25">
      <c r="A101" s="17" t="s">
        <v>1567</v>
      </c>
      <c r="B101" s="33"/>
      <c r="C101" s="33"/>
      <c r="D101" s="14"/>
      <c r="E101" s="15"/>
      <c r="F101" s="16"/>
      <c r="G101" s="16"/>
    </row>
    <row r="102" spans="1:7" x14ac:dyDescent="0.25">
      <c r="A102" s="13" t="s">
        <v>2336</v>
      </c>
      <c r="B102" s="33"/>
      <c r="C102" s="33" t="s">
        <v>1255</v>
      </c>
      <c r="D102" s="14">
        <v>624800</v>
      </c>
      <c r="E102" s="15">
        <v>1188.3699999999999</v>
      </c>
      <c r="F102" s="16">
        <v>6.3870000000000003E-3</v>
      </c>
      <c r="G102" s="16"/>
    </row>
    <row r="103" spans="1:7" x14ac:dyDescent="0.25">
      <c r="A103" s="13" t="s">
        <v>1576</v>
      </c>
      <c r="B103" s="33"/>
      <c r="C103" s="33" t="s">
        <v>1348</v>
      </c>
      <c r="D103" s="14">
        <v>20250</v>
      </c>
      <c r="E103" s="15">
        <v>1093.06</v>
      </c>
      <c r="F103" s="16">
        <v>5.875E-3</v>
      </c>
      <c r="G103" s="16"/>
    </row>
    <row r="104" spans="1:7" x14ac:dyDescent="0.25">
      <c r="A104" s="17" t="s">
        <v>124</v>
      </c>
      <c r="B104" s="34"/>
      <c r="C104" s="34"/>
      <c r="D104" s="20"/>
      <c r="E104" s="37">
        <v>2281.4299999999998</v>
      </c>
      <c r="F104" s="38">
        <v>1.2262E-2</v>
      </c>
      <c r="G104" s="23"/>
    </row>
    <row r="105" spans="1:7" x14ac:dyDescent="0.25">
      <c r="A105" s="13"/>
      <c r="B105" s="33"/>
      <c r="C105" s="33"/>
      <c r="D105" s="14"/>
      <c r="E105" s="15"/>
      <c r="F105" s="16"/>
      <c r="G105" s="16"/>
    </row>
    <row r="106" spans="1:7" x14ac:dyDescent="0.25">
      <c r="A106" s="13"/>
      <c r="B106" s="33"/>
      <c r="C106" s="33"/>
      <c r="D106" s="14"/>
      <c r="E106" s="15"/>
      <c r="F106" s="16"/>
      <c r="G106" s="16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24" t="s">
        <v>131</v>
      </c>
      <c r="B108" s="35"/>
      <c r="C108" s="35"/>
      <c r="D108" s="25"/>
      <c r="E108" s="21">
        <v>2281.4299999999998</v>
      </c>
      <c r="F108" s="22">
        <v>1.2262E-2</v>
      </c>
      <c r="G108" s="23"/>
    </row>
    <row r="109" spans="1:7" x14ac:dyDescent="0.25">
      <c r="A109" s="13"/>
      <c r="B109" s="33"/>
      <c r="C109" s="33"/>
      <c r="D109" s="14"/>
      <c r="E109" s="15"/>
      <c r="F109" s="16"/>
      <c r="G109" s="16"/>
    </row>
    <row r="110" spans="1:7" x14ac:dyDescent="0.25">
      <c r="A110" s="17" t="s">
        <v>122</v>
      </c>
      <c r="B110" s="33"/>
      <c r="C110" s="33"/>
      <c r="D110" s="14"/>
      <c r="E110" s="15"/>
      <c r="F110" s="16"/>
      <c r="G110" s="16"/>
    </row>
    <row r="111" spans="1:7" x14ac:dyDescent="0.25">
      <c r="A111" s="17" t="s">
        <v>228</v>
      </c>
      <c r="B111" s="33"/>
      <c r="C111" s="33"/>
      <c r="D111" s="14"/>
      <c r="E111" s="15"/>
      <c r="F111" s="16"/>
      <c r="G111" s="16"/>
    </row>
    <row r="112" spans="1:7" x14ac:dyDescent="0.25">
      <c r="A112" s="13" t="s">
        <v>1005</v>
      </c>
      <c r="B112" s="33" t="s">
        <v>1006</v>
      </c>
      <c r="C112" s="33" t="s">
        <v>245</v>
      </c>
      <c r="D112" s="14">
        <v>2500000</v>
      </c>
      <c r="E112" s="15">
        <v>2490.5300000000002</v>
      </c>
      <c r="F112" s="16">
        <v>1.34E-2</v>
      </c>
      <c r="G112" s="16">
        <v>7.7799999999999994E-2</v>
      </c>
    </row>
    <row r="113" spans="1:7" x14ac:dyDescent="0.25">
      <c r="A113" s="13" t="s">
        <v>776</v>
      </c>
      <c r="B113" s="33" t="s">
        <v>777</v>
      </c>
      <c r="C113" s="33" t="s">
        <v>234</v>
      </c>
      <c r="D113" s="14">
        <v>2000000</v>
      </c>
      <c r="E113" s="15">
        <v>1992.62</v>
      </c>
      <c r="F113" s="16">
        <v>1.0699999999999999E-2</v>
      </c>
      <c r="G113" s="16">
        <v>7.7199000000000004E-2</v>
      </c>
    </row>
    <row r="114" spans="1:7" x14ac:dyDescent="0.25">
      <c r="A114" s="17" t="s">
        <v>124</v>
      </c>
      <c r="B114" s="34"/>
      <c r="C114" s="34"/>
      <c r="D114" s="20"/>
      <c r="E114" s="37">
        <v>4483.1499999999996</v>
      </c>
      <c r="F114" s="38">
        <v>2.41E-2</v>
      </c>
      <c r="G114" s="23"/>
    </row>
    <row r="115" spans="1:7" x14ac:dyDescent="0.25">
      <c r="A115" s="13"/>
      <c r="B115" s="33"/>
      <c r="C115" s="33"/>
      <c r="D115" s="14"/>
      <c r="E115" s="15"/>
      <c r="F115" s="16"/>
      <c r="G115" s="16"/>
    </row>
    <row r="116" spans="1:7" x14ac:dyDescent="0.25">
      <c r="A116" s="17" t="s">
        <v>464</v>
      </c>
      <c r="B116" s="33"/>
      <c r="C116" s="33"/>
      <c r="D116" s="14"/>
      <c r="E116" s="15"/>
      <c r="F116" s="16"/>
      <c r="G116" s="16"/>
    </row>
    <row r="117" spans="1:7" x14ac:dyDescent="0.25">
      <c r="A117" s="13" t="s">
        <v>716</v>
      </c>
      <c r="B117" s="33" t="s">
        <v>717</v>
      </c>
      <c r="C117" s="33" t="s">
        <v>128</v>
      </c>
      <c r="D117" s="14">
        <v>5000000</v>
      </c>
      <c r="E117" s="15">
        <v>5008.01</v>
      </c>
      <c r="F117" s="16">
        <v>2.69E-2</v>
      </c>
      <c r="G117" s="16">
        <v>7.1291241024000002E-2</v>
      </c>
    </row>
    <row r="118" spans="1:7" x14ac:dyDescent="0.25">
      <c r="A118" s="13" t="s">
        <v>896</v>
      </c>
      <c r="B118" s="33" t="s">
        <v>897</v>
      </c>
      <c r="C118" s="33" t="s">
        <v>128</v>
      </c>
      <c r="D118" s="14">
        <v>3850000</v>
      </c>
      <c r="E118" s="15">
        <v>3882.66</v>
      </c>
      <c r="F118" s="16">
        <v>2.0899999999999998E-2</v>
      </c>
      <c r="G118" s="16">
        <v>7.1748774008999996E-2</v>
      </c>
    </row>
    <row r="119" spans="1:7" x14ac:dyDescent="0.25">
      <c r="A119" s="13" t="s">
        <v>465</v>
      </c>
      <c r="B119" s="33" t="s">
        <v>466</v>
      </c>
      <c r="C119" s="33" t="s">
        <v>128</v>
      </c>
      <c r="D119" s="14">
        <v>3500000</v>
      </c>
      <c r="E119" s="15">
        <v>3510.44</v>
      </c>
      <c r="F119" s="16">
        <v>1.89E-2</v>
      </c>
      <c r="G119" s="16">
        <v>7.1452712099999996E-2</v>
      </c>
    </row>
    <row r="120" spans="1:7" x14ac:dyDescent="0.25">
      <c r="A120" s="17" t="s">
        <v>124</v>
      </c>
      <c r="B120" s="34"/>
      <c r="C120" s="34"/>
      <c r="D120" s="20"/>
      <c r="E120" s="37">
        <v>12401.11</v>
      </c>
      <c r="F120" s="38">
        <v>6.6699999999999995E-2</v>
      </c>
      <c r="G120" s="23"/>
    </row>
    <row r="121" spans="1:7" x14ac:dyDescent="0.25">
      <c r="A121" s="13"/>
      <c r="B121" s="33"/>
      <c r="C121" s="33"/>
      <c r="D121" s="14"/>
      <c r="E121" s="15"/>
      <c r="F121" s="16"/>
      <c r="G121" s="16"/>
    </row>
    <row r="122" spans="1:7" x14ac:dyDescent="0.25">
      <c r="A122" s="17" t="s">
        <v>129</v>
      </c>
      <c r="B122" s="33"/>
      <c r="C122" s="33"/>
      <c r="D122" s="14"/>
      <c r="E122" s="15"/>
      <c r="F122" s="16"/>
      <c r="G122" s="16"/>
    </row>
    <row r="123" spans="1:7" x14ac:dyDescent="0.25">
      <c r="A123" s="17" t="s">
        <v>124</v>
      </c>
      <c r="B123" s="33"/>
      <c r="C123" s="33"/>
      <c r="D123" s="14"/>
      <c r="E123" s="39" t="s">
        <v>121</v>
      </c>
      <c r="F123" s="40" t="s">
        <v>121</v>
      </c>
      <c r="G123" s="16"/>
    </row>
    <row r="124" spans="1:7" x14ac:dyDescent="0.25">
      <c r="A124" s="13"/>
      <c r="B124" s="33"/>
      <c r="C124" s="33"/>
      <c r="D124" s="14"/>
      <c r="E124" s="15"/>
      <c r="F124" s="16"/>
      <c r="G124" s="16"/>
    </row>
    <row r="125" spans="1:7" x14ac:dyDescent="0.25">
      <c r="A125" s="17" t="s">
        <v>130</v>
      </c>
      <c r="B125" s="33"/>
      <c r="C125" s="33"/>
      <c r="D125" s="14"/>
      <c r="E125" s="15"/>
      <c r="F125" s="16"/>
      <c r="G125" s="16"/>
    </row>
    <row r="126" spans="1:7" x14ac:dyDescent="0.25">
      <c r="A126" s="17" t="s">
        <v>124</v>
      </c>
      <c r="B126" s="33"/>
      <c r="C126" s="33"/>
      <c r="D126" s="14"/>
      <c r="E126" s="39" t="s">
        <v>121</v>
      </c>
      <c r="F126" s="40" t="s">
        <v>121</v>
      </c>
      <c r="G126" s="16"/>
    </row>
    <row r="127" spans="1:7" x14ac:dyDescent="0.25">
      <c r="A127" s="13"/>
      <c r="B127" s="33"/>
      <c r="C127" s="33"/>
      <c r="D127" s="14"/>
      <c r="E127" s="15"/>
      <c r="F127" s="16"/>
      <c r="G127" s="16"/>
    </row>
    <row r="128" spans="1:7" x14ac:dyDescent="0.25">
      <c r="A128" s="24" t="s">
        <v>131</v>
      </c>
      <c r="B128" s="35"/>
      <c r="C128" s="35"/>
      <c r="D128" s="25"/>
      <c r="E128" s="21">
        <v>16884.259999999998</v>
      </c>
      <c r="F128" s="22">
        <v>9.0800000000000006E-2</v>
      </c>
      <c r="G128" s="23"/>
    </row>
    <row r="129" spans="1:7" x14ac:dyDescent="0.25">
      <c r="A129" s="13"/>
      <c r="B129" s="33"/>
      <c r="C129" s="33"/>
      <c r="D129" s="14"/>
      <c r="E129" s="15"/>
      <c r="F129" s="16"/>
      <c r="G129" s="16"/>
    </row>
    <row r="130" spans="1:7" x14ac:dyDescent="0.25">
      <c r="A130" s="13"/>
      <c r="B130" s="33"/>
      <c r="C130" s="33"/>
      <c r="D130" s="14"/>
      <c r="E130" s="15"/>
      <c r="F130" s="16"/>
      <c r="G130" s="16"/>
    </row>
    <row r="131" spans="1:7" x14ac:dyDescent="0.25">
      <c r="A131" s="17" t="s">
        <v>858</v>
      </c>
      <c r="B131" s="33"/>
      <c r="C131" s="33"/>
      <c r="D131" s="14"/>
      <c r="E131" s="15"/>
      <c r="F131" s="16"/>
      <c r="G131" s="16"/>
    </row>
    <row r="132" spans="1:7" x14ac:dyDescent="0.25">
      <c r="A132" s="13" t="s">
        <v>1775</v>
      </c>
      <c r="B132" s="33" t="s">
        <v>1776</v>
      </c>
      <c r="C132" s="33"/>
      <c r="D132" s="14">
        <v>395517.4485</v>
      </c>
      <c r="E132" s="15">
        <v>12561.37</v>
      </c>
      <c r="F132" s="16">
        <v>6.7500000000000004E-2</v>
      </c>
      <c r="G132" s="16"/>
    </row>
    <row r="133" spans="1:7" x14ac:dyDescent="0.25">
      <c r="A133" s="13" t="s">
        <v>2337</v>
      </c>
      <c r="B133" s="33" t="s">
        <v>2338</v>
      </c>
      <c r="C133" s="33"/>
      <c r="D133" s="14">
        <v>1634279.088</v>
      </c>
      <c r="E133" s="15">
        <v>227.46</v>
      </c>
      <c r="F133" s="16">
        <v>1.1999999999999999E-3</v>
      </c>
      <c r="G133" s="16"/>
    </row>
    <row r="134" spans="1:7" x14ac:dyDescent="0.25">
      <c r="A134" s="13"/>
      <c r="B134" s="33"/>
      <c r="C134" s="33"/>
      <c r="D134" s="14"/>
      <c r="E134" s="15"/>
      <c r="F134" s="16"/>
      <c r="G134" s="16"/>
    </row>
    <row r="135" spans="1:7" x14ac:dyDescent="0.25">
      <c r="A135" s="24" t="s">
        <v>131</v>
      </c>
      <c r="B135" s="35"/>
      <c r="C135" s="35"/>
      <c r="D135" s="25"/>
      <c r="E135" s="21">
        <v>12788.83</v>
      </c>
      <c r="F135" s="22">
        <v>6.8699999999999997E-2</v>
      </c>
      <c r="G135" s="23"/>
    </row>
    <row r="136" spans="1:7" x14ac:dyDescent="0.25">
      <c r="A136" s="13"/>
      <c r="B136" s="33"/>
      <c r="C136" s="33"/>
      <c r="D136" s="14"/>
      <c r="E136" s="15"/>
      <c r="F136" s="16"/>
      <c r="G136" s="16"/>
    </row>
    <row r="137" spans="1:7" x14ac:dyDescent="0.25">
      <c r="A137" s="17" t="s">
        <v>179</v>
      </c>
      <c r="B137" s="33"/>
      <c r="C137" s="33"/>
      <c r="D137" s="14"/>
      <c r="E137" s="15"/>
      <c r="F137" s="16"/>
      <c r="G137" s="16"/>
    </row>
    <row r="138" spans="1:7" x14ac:dyDescent="0.25">
      <c r="A138" s="13" t="s">
        <v>180</v>
      </c>
      <c r="B138" s="33"/>
      <c r="C138" s="33"/>
      <c r="D138" s="14"/>
      <c r="E138" s="15">
        <v>16239.03</v>
      </c>
      <c r="F138" s="16">
        <v>8.7300000000000003E-2</v>
      </c>
      <c r="G138" s="16">
        <v>6.7234000000000002E-2</v>
      </c>
    </row>
    <row r="139" spans="1:7" x14ac:dyDescent="0.25">
      <c r="A139" s="17" t="s">
        <v>124</v>
      </c>
      <c r="B139" s="34"/>
      <c r="C139" s="34"/>
      <c r="D139" s="20"/>
      <c r="E139" s="37">
        <v>16239.03</v>
      </c>
      <c r="F139" s="38">
        <v>8.7300000000000003E-2</v>
      </c>
      <c r="G139" s="23"/>
    </row>
    <row r="140" spans="1:7" x14ac:dyDescent="0.25">
      <c r="A140" s="13"/>
      <c r="B140" s="33"/>
      <c r="C140" s="33"/>
      <c r="D140" s="14"/>
      <c r="E140" s="15"/>
      <c r="F140" s="16"/>
      <c r="G140" s="16"/>
    </row>
    <row r="141" spans="1:7" x14ac:dyDescent="0.25">
      <c r="A141" s="24" t="s">
        <v>131</v>
      </c>
      <c r="B141" s="35"/>
      <c r="C141" s="35"/>
      <c r="D141" s="25"/>
      <c r="E141" s="21">
        <v>16239.03</v>
      </c>
      <c r="F141" s="22">
        <v>8.7300000000000003E-2</v>
      </c>
      <c r="G141" s="23"/>
    </row>
    <row r="142" spans="1:7" x14ac:dyDescent="0.25">
      <c r="A142" s="13" t="s">
        <v>181</v>
      </c>
      <c r="B142" s="33"/>
      <c r="C142" s="33"/>
      <c r="D142" s="14"/>
      <c r="E142" s="15">
        <v>362.82446429999999</v>
      </c>
      <c r="F142" s="16">
        <v>1.9499999999999999E-3</v>
      </c>
      <c r="G142" s="16"/>
    </row>
    <row r="143" spans="1:7" x14ac:dyDescent="0.25">
      <c r="A143" s="13" t="s">
        <v>182</v>
      </c>
      <c r="B143" s="33"/>
      <c r="C143" s="33"/>
      <c r="D143" s="14"/>
      <c r="E143" s="15">
        <v>627.52553569999998</v>
      </c>
      <c r="F143" s="16">
        <v>3.3500000000000001E-3</v>
      </c>
      <c r="G143" s="16">
        <v>6.7234000000000002E-2</v>
      </c>
    </row>
    <row r="144" spans="1:7" x14ac:dyDescent="0.25">
      <c r="A144" s="28" t="s">
        <v>183</v>
      </c>
      <c r="B144" s="36"/>
      <c r="C144" s="36"/>
      <c r="D144" s="29"/>
      <c r="E144" s="30">
        <v>186039.13</v>
      </c>
      <c r="F144" s="31">
        <v>1</v>
      </c>
      <c r="G144" s="31"/>
    </row>
    <row r="146" spans="1:5" x14ac:dyDescent="0.25">
      <c r="A146" s="1" t="s">
        <v>1777</v>
      </c>
    </row>
    <row r="147" spans="1:5" x14ac:dyDescent="0.25">
      <c r="A147" s="1" t="s">
        <v>185</v>
      </c>
    </row>
    <row r="149" spans="1:5" x14ac:dyDescent="0.25">
      <c r="A149" s="1" t="s">
        <v>186</v>
      </c>
    </row>
    <row r="150" spans="1:5" x14ac:dyDescent="0.25">
      <c r="A150" s="53" t="s">
        <v>187</v>
      </c>
      <c r="B150" s="3" t="s">
        <v>121</v>
      </c>
    </row>
    <row r="151" spans="1:5" x14ac:dyDescent="0.25">
      <c r="A151" t="s">
        <v>188</v>
      </c>
    </row>
    <row r="152" spans="1:5" x14ac:dyDescent="0.25">
      <c r="A152" t="s">
        <v>189</v>
      </c>
      <c r="B152" t="s">
        <v>190</v>
      </c>
      <c r="C152" t="s">
        <v>190</v>
      </c>
    </row>
    <row r="153" spans="1:5" x14ac:dyDescent="0.25">
      <c r="B153" s="54">
        <v>45443</v>
      </c>
      <c r="C153" s="54">
        <v>45471</v>
      </c>
    </row>
    <row r="154" spans="1:5" x14ac:dyDescent="0.25">
      <c r="A154" t="s">
        <v>194</v>
      </c>
      <c r="B154">
        <v>63.06</v>
      </c>
      <c r="C154">
        <v>66.790000000000006</v>
      </c>
      <c r="E154" s="2"/>
    </row>
    <row r="155" spans="1:5" x14ac:dyDescent="0.25">
      <c r="A155" t="s">
        <v>195</v>
      </c>
      <c r="B155">
        <v>31.64</v>
      </c>
      <c r="C155">
        <v>33.340000000000003</v>
      </c>
      <c r="E155" s="2"/>
    </row>
    <row r="156" spans="1:5" x14ac:dyDescent="0.25">
      <c r="A156" t="s">
        <v>1885</v>
      </c>
      <c r="B156">
        <v>55.15</v>
      </c>
      <c r="C156">
        <v>58.34</v>
      </c>
      <c r="E156" s="2"/>
    </row>
    <row r="157" spans="1:5" x14ac:dyDescent="0.25">
      <c r="A157" t="s">
        <v>1886</v>
      </c>
      <c r="B157">
        <v>56.2</v>
      </c>
      <c r="C157">
        <v>59.45</v>
      </c>
      <c r="E157" s="2"/>
    </row>
    <row r="158" spans="1:5" x14ac:dyDescent="0.25">
      <c r="A158" t="s">
        <v>677</v>
      </c>
      <c r="B158">
        <v>55.74</v>
      </c>
      <c r="C158">
        <v>58.96</v>
      </c>
      <c r="E158" s="2"/>
    </row>
    <row r="159" spans="1:5" x14ac:dyDescent="0.25">
      <c r="A159" t="s">
        <v>678</v>
      </c>
      <c r="B159">
        <v>26.66</v>
      </c>
      <c r="C159">
        <v>28.03</v>
      </c>
      <c r="E159" s="2"/>
    </row>
    <row r="160" spans="1:5" x14ac:dyDescent="0.25">
      <c r="E160" s="2"/>
    </row>
    <row r="161" spans="1:4" x14ac:dyDescent="0.25">
      <c r="A161" t="s">
        <v>681</v>
      </c>
    </row>
    <row r="163" spans="1:4" x14ac:dyDescent="0.25">
      <c r="A163" s="56" t="s">
        <v>682</v>
      </c>
      <c r="B163" s="56" t="s">
        <v>683</v>
      </c>
      <c r="C163" s="56" t="s">
        <v>684</v>
      </c>
      <c r="D163" s="56" t="s">
        <v>685</v>
      </c>
    </row>
    <row r="164" spans="1:4" x14ac:dyDescent="0.25">
      <c r="A164" s="56" t="s">
        <v>2339</v>
      </c>
      <c r="B164" s="56"/>
      <c r="C164" s="56">
        <v>0.17</v>
      </c>
      <c r="D164" s="56">
        <v>0.17</v>
      </c>
    </row>
    <row r="165" spans="1:4" x14ac:dyDescent="0.25">
      <c r="A165" s="56" t="s">
        <v>2340</v>
      </c>
      <c r="B165" s="56"/>
      <c r="C165" s="56">
        <v>0.17</v>
      </c>
      <c r="D165" s="56">
        <v>0.17</v>
      </c>
    </row>
    <row r="167" spans="1:4" x14ac:dyDescent="0.25">
      <c r="A167" t="s">
        <v>206</v>
      </c>
      <c r="B167" s="3" t="s">
        <v>121</v>
      </c>
    </row>
    <row r="168" spans="1:4" ht="30" customHeight="1" x14ac:dyDescent="0.25">
      <c r="A168" s="53" t="s">
        <v>207</v>
      </c>
      <c r="B168" s="3" t="s">
        <v>121</v>
      </c>
    </row>
    <row r="169" spans="1:4" ht="30" customHeight="1" x14ac:dyDescent="0.25">
      <c r="A169" s="53" t="s">
        <v>208</v>
      </c>
      <c r="B169" s="3" t="s">
        <v>121</v>
      </c>
    </row>
    <row r="170" spans="1:4" x14ac:dyDescent="0.25">
      <c r="A170" t="s">
        <v>1266</v>
      </c>
      <c r="B170" s="78">
        <v>1.3319794167111201</v>
      </c>
    </row>
    <row r="171" spans="1:4" ht="45" customHeight="1" x14ac:dyDescent="0.25">
      <c r="A171" s="53" t="s">
        <v>210</v>
      </c>
      <c r="B171" s="3">
        <v>2281.434225</v>
      </c>
    </row>
    <row r="172" spans="1:4" ht="30" customHeight="1" x14ac:dyDescent="0.25">
      <c r="A172" s="53" t="s">
        <v>211</v>
      </c>
      <c r="B172" s="3" t="s">
        <v>121</v>
      </c>
    </row>
    <row r="173" spans="1:4" ht="30" customHeight="1" x14ac:dyDescent="0.25">
      <c r="A173" s="53" t="s">
        <v>212</v>
      </c>
      <c r="B173" s="3" t="s">
        <v>121</v>
      </c>
    </row>
    <row r="174" spans="1:4" x14ac:dyDescent="0.25">
      <c r="A174" t="s">
        <v>213</v>
      </c>
      <c r="B174" s="3" t="s">
        <v>121</v>
      </c>
    </row>
    <row r="175" spans="1:4" x14ac:dyDescent="0.25">
      <c r="A175" t="s">
        <v>214</v>
      </c>
      <c r="B175" s="3" t="s">
        <v>121</v>
      </c>
    </row>
    <row r="177" spans="1:4" ht="69.95" customHeight="1" x14ac:dyDescent="0.25">
      <c r="A177" s="81" t="s">
        <v>224</v>
      </c>
      <c r="B177" s="81" t="s">
        <v>225</v>
      </c>
      <c r="C177" s="81" t="s">
        <v>5</v>
      </c>
      <c r="D177" s="81" t="s">
        <v>6</v>
      </c>
    </row>
    <row r="178" spans="1:4" ht="69.95" customHeight="1" x14ac:dyDescent="0.25">
      <c r="A178" s="81" t="s">
        <v>2341</v>
      </c>
      <c r="B178" s="81"/>
      <c r="C178" s="81" t="s">
        <v>82</v>
      </c>
      <c r="D178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301"/>
  <sheetViews>
    <sheetView showGridLines="0" workbookViewId="0">
      <pane ySplit="4" topLeftCell="A247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2342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2343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1423</v>
      </c>
      <c r="B8" s="33" t="s">
        <v>1424</v>
      </c>
      <c r="C8" s="33" t="s">
        <v>1238</v>
      </c>
      <c r="D8" s="14">
        <v>23612</v>
      </c>
      <c r="E8" s="15">
        <v>95.7</v>
      </c>
      <c r="F8" s="16">
        <v>1.47E-2</v>
      </c>
      <c r="G8" s="16"/>
    </row>
    <row r="9" spans="1:8" x14ac:dyDescent="0.25">
      <c r="A9" s="13" t="s">
        <v>1454</v>
      </c>
      <c r="B9" s="33" t="s">
        <v>1455</v>
      </c>
      <c r="C9" s="33" t="s">
        <v>1255</v>
      </c>
      <c r="D9" s="14">
        <v>16533</v>
      </c>
      <c r="E9" s="15">
        <v>93.33</v>
      </c>
      <c r="F9" s="16">
        <v>1.43E-2</v>
      </c>
      <c r="G9" s="16"/>
    </row>
    <row r="10" spans="1:8" x14ac:dyDescent="0.25">
      <c r="A10" s="13" t="s">
        <v>2344</v>
      </c>
      <c r="B10" s="33" t="s">
        <v>2345</v>
      </c>
      <c r="C10" s="33" t="s">
        <v>1238</v>
      </c>
      <c r="D10" s="14">
        <v>4754</v>
      </c>
      <c r="E10" s="15">
        <v>77.709999999999994</v>
      </c>
      <c r="F10" s="16">
        <v>1.1900000000000001E-2</v>
      </c>
      <c r="G10" s="16"/>
    </row>
    <row r="11" spans="1:8" x14ac:dyDescent="0.25">
      <c r="A11" s="13" t="s">
        <v>1873</v>
      </c>
      <c r="B11" s="33" t="s">
        <v>1874</v>
      </c>
      <c r="C11" s="33" t="s">
        <v>1361</v>
      </c>
      <c r="D11" s="14">
        <v>3237</v>
      </c>
      <c r="E11" s="15">
        <v>77.28</v>
      </c>
      <c r="F11" s="16">
        <v>1.1900000000000001E-2</v>
      </c>
      <c r="G11" s="16"/>
    </row>
    <row r="12" spans="1:8" x14ac:dyDescent="0.25">
      <c r="A12" s="13" t="s">
        <v>2346</v>
      </c>
      <c r="B12" s="33" t="s">
        <v>2347</v>
      </c>
      <c r="C12" s="33" t="s">
        <v>1255</v>
      </c>
      <c r="D12" s="14">
        <v>4499</v>
      </c>
      <c r="E12" s="15">
        <v>74.83</v>
      </c>
      <c r="F12" s="16">
        <v>1.15E-2</v>
      </c>
      <c r="G12" s="16"/>
    </row>
    <row r="13" spans="1:8" x14ac:dyDescent="0.25">
      <c r="A13" s="13" t="s">
        <v>1425</v>
      </c>
      <c r="B13" s="33" t="s">
        <v>1426</v>
      </c>
      <c r="C13" s="33" t="s">
        <v>1361</v>
      </c>
      <c r="D13" s="14">
        <v>1871</v>
      </c>
      <c r="E13" s="15">
        <v>73.42</v>
      </c>
      <c r="F13" s="16">
        <v>1.1299999999999999E-2</v>
      </c>
      <c r="G13" s="16"/>
    </row>
    <row r="14" spans="1:8" x14ac:dyDescent="0.25">
      <c r="A14" s="13" t="s">
        <v>1495</v>
      </c>
      <c r="B14" s="33" t="s">
        <v>1496</v>
      </c>
      <c r="C14" s="33" t="s">
        <v>1192</v>
      </c>
      <c r="D14" s="14">
        <v>5488</v>
      </c>
      <c r="E14" s="15">
        <v>67.53</v>
      </c>
      <c r="F14" s="16">
        <v>1.04E-2</v>
      </c>
      <c r="G14" s="16"/>
    </row>
    <row r="15" spans="1:8" x14ac:dyDescent="0.25">
      <c r="A15" s="13" t="s">
        <v>2348</v>
      </c>
      <c r="B15" s="33" t="s">
        <v>2349</v>
      </c>
      <c r="C15" s="33" t="s">
        <v>1361</v>
      </c>
      <c r="D15" s="14">
        <v>1751</v>
      </c>
      <c r="E15" s="15">
        <v>63.26</v>
      </c>
      <c r="F15" s="16">
        <v>9.7000000000000003E-3</v>
      </c>
      <c r="G15" s="16"/>
    </row>
    <row r="16" spans="1:8" x14ac:dyDescent="0.25">
      <c r="A16" s="13" t="s">
        <v>1318</v>
      </c>
      <c r="B16" s="33" t="s">
        <v>1319</v>
      </c>
      <c r="C16" s="33" t="s">
        <v>1320</v>
      </c>
      <c r="D16" s="14">
        <v>33026</v>
      </c>
      <c r="E16" s="15">
        <v>61.79</v>
      </c>
      <c r="F16" s="16">
        <v>9.4999999999999998E-3</v>
      </c>
      <c r="G16" s="16"/>
    </row>
    <row r="17" spans="1:7" x14ac:dyDescent="0.25">
      <c r="A17" s="13" t="s">
        <v>1782</v>
      </c>
      <c r="B17" s="33" t="s">
        <v>1783</v>
      </c>
      <c r="C17" s="33" t="s">
        <v>1307</v>
      </c>
      <c r="D17" s="14">
        <v>4581</v>
      </c>
      <c r="E17" s="15">
        <v>61.77</v>
      </c>
      <c r="F17" s="16">
        <v>9.4999999999999998E-3</v>
      </c>
      <c r="G17" s="16"/>
    </row>
    <row r="18" spans="1:7" x14ac:dyDescent="0.25">
      <c r="A18" s="13" t="s">
        <v>1321</v>
      </c>
      <c r="B18" s="33" t="s">
        <v>1322</v>
      </c>
      <c r="C18" s="33" t="s">
        <v>1292</v>
      </c>
      <c r="D18" s="14">
        <v>48737</v>
      </c>
      <c r="E18" s="15">
        <v>59.54</v>
      </c>
      <c r="F18" s="16">
        <v>9.1000000000000004E-3</v>
      </c>
      <c r="G18" s="16"/>
    </row>
    <row r="19" spans="1:7" x14ac:dyDescent="0.25">
      <c r="A19" s="13" t="s">
        <v>1912</v>
      </c>
      <c r="B19" s="33" t="s">
        <v>1913</v>
      </c>
      <c r="C19" s="33" t="s">
        <v>1195</v>
      </c>
      <c r="D19" s="14">
        <v>28628</v>
      </c>
      <c r="E19" s="15">
        <v>59.18</v>
      </c>
      <c r="F19" s="16">
        <v>9.1000000000000004E-3</v>
      </c>
      <c r="G19" s="16"/>
    </row>
    <row r="20" spans="1:7" x14ac:dyDescent="0.25">
      <c r="A20" s="13" t="s">
        <v>2350</v>
      </c>
      <c r="B20" s="33" t="s">
        <v>2351</v>
      </c>
      <c r="C20" s="33" t="s">
        <v>1868</v>
      </c>
      <c r="D20" s="14">
        <v>2607</v>
      </c>
      <c r="E20" s="15">
        <v>57.75</v>
      </c>
      <c r="F20" s="16">
        <v>8.8999999999999999E-3</v>
      </c>
      <c r="G20" s="16"/>
    </row>
    <row r="21" spans="1:7" x14ac:dyDescent="0.25">
      <c r="A21" s="13" t="s">
        <v>1355</v>
      </c>
      <c r="B21" s="33" t="s">
        <v>1356</v>
      </c>
      <c r="C21" s="33" t="s">
        <v>1195</v>
      </c>
      <c r="D21" s="14">
        <v>21806</v>
      </c>
      <c r="E21" s="15">
        <v>57.35</v>
      </c>
      <c r="F21" s="16">
        <v>8.8000000000000005E-3</v>
      </c>
      <c r="G21" s="16"/>
    </row>
    <row r="22" spans="1:7" x14ac:dyDescent="0.25">
      <c r="A22" s="13" t="s">
        <v>2352</v>
      </c>
      <c r="B22" s="33" t="s">
        <v>2353</v>
      </c>
      <c r="C22" s="33" t="s">
        <v>1227</v>
      </c>
      <c r="D22" s="14">
        <v>17971</v>
      </c>
      <c r="E22" s="15">
        <v>56.87</v>
      </c>
      <c r="F22" s="16">
        <v>8.6999999999999994E-3</v>
      </c>
      <c r="G22" s="16"/>
    </row>
    <row r="23" spans="1:7" x14ac:dyDescent="0.25">
      <c r="A23" s="13" t="s">
        <v>2354</v>
      </c>
      <c r="B23" s="33" t="s">
        <v>2355</v>
      </c>
      <c r="C23" s="33" t="s">
        <v>1980</v>
      </c>
      <c r="D23" s="14">
        <v>3094</v>
      </c>
      <c r="E23" s="15">
        <v>56.84</v>
      </c>
      <c r="F23" s="16">
        <v>8.6999999999999994E-3</v>
      </c>
      <c r="G23" s="16"/>
    </row>
    <row r="24" spans="1:7" x14ac:dyDescent="0.25">
      <c r="A24" s="13" t="s">
        <v>2356</v>
      </c>
      <c r="B24" s="33" t="s">
        <v>2357</v>
      </c>
      <c r="C24" s="33" t="s">
        <v>1233</v>
      </c>
      <c r="D24" s="14">
        <v>7909</v>
      </c>
      <c r="E24" s="15">
        <v>56.82</v>
      </c>
      <c r="F24" s="16">
        <v>8.6999999999999994E-3</v>
      </c>
      <c r="G24" s="16"/>
    </row>
    <row r="25" spans="1:7" x14ac:dyDescent="0.25">
      <c r="A25" s="13" t="s">
        <v>2358</v>
      </c>
      <c r="B25" s="33" t="s">
        <v>2359</v>
      </c>
      <c r="C25" s="33" t="s">
        <v>1361</v>
      </c>
      <c r="D25" s="14">
        <v>2115</v>
      </c>
      <c r="E25" s="15">
        <v>55.03</v>
      </c>
      <c r="F25" s="16">
        <v>8.5000000000000006E-3</v>
      </c>
      <c r="G25" s="16"/>
    </row>
    <row r="26" spans="1:7" x14ac:dyDescent="0.25">
      <c r="A26" s="13" t="s">
        <v>2360</v>
      </c>
      <c r="B26" s="33" t="s">
        <v>2361</v>
      </c>
      <c r="C26" s="33" t="s">
        <v>1224</v>
      </c>
      <c r="D26" s="14">
        <v>619</v>
      </c>
      <c r="E26" s="15">
        <v>52.45</v>
      </c>
      <c r="F26" s="16">
        <v>8.0999999999999996E-3</v>
      </c>
      <c r="G26" s="16"/>
    </row>
    <row r="27" spans="1:7" x14ac:dyDescent="0.25">
      <c r="A27" s="13" t="s">
        <v>1896</v>
      </c>
      <c r="B27" s="33" t="s">
        <v>1897</v>
      </c>
      <c r="C27" s="33" t="s">
        <v>1868</v>
      </c>
      <c r="D27" s="14">
        <v>2817</v>
      </c>
      <c r="E27" s="15">
        <v>52.39</v>
      </c>
      <c r="F27" s="16">
        <v>8.0000000000000002E-3</v>
      </c>
      <c r="G27" s="16"/>
    </row>
    <row r="28" spans="1:7" x14ac:dyDescent="0.25">
      <c r="A28" s="13" t="s">
        <v>1790</v>
      </c>
      <c r="B28" s="33" t="s">
        <v>1791</v>
      </c>
      <c r="C28" s="33" t="s">
        <v>1292</v>
      </c>
      <c r="D28" s="14">
        <v>3581</v>
      </c>
      <c r="E28" s="15">
        <v>52.05</v>
      </c>
      <c r="F28" s="16">
        <v>8.0000000000000002E-3</v>
      </c>
      <c r="G28" s="16"/>
    </row>
    <row r="29" spans="1:7" x14ac:dyDescent="0.25">
      <c r="A29" s="13" t="s">
        <v>2332</v>
      </c>
      <c r="B29" s="33" t="s">
        <v>2333</v>
      </c>
      <c r="C29" s="33" t="s">
        <v>1292</v>
      </c>
      <c r="D29" s="14">
        <v>18369</v>
      </c>
      <c r="E29" s="15">
        <v>51.65</v>
      </c>
      <c r="F29" s="16">
        <v>7.9000000000000008E-3</v>
      </c>
      <c r="G29" s="16"/>
    </row>
    <row r="30" spans="1:7" x14ac:dyDescent="0.25">
      <c r="A30" s="13" t="s">
        <v>1906</v>
      </c>
      <c r="B30" s="33" t="s">
        <v>1907</v>
      </c>
      <c r="C30" s="33" t="s">
        <v>1437</v>
      </c>
      <c r="D30" s="14">
        <v>2847</v>
      </c>
      <c r="E30" s="15">
        <v>50.86</v>
      </c>
      <c r="F30" s="16">
        <v>7.7999999999999996E-3</v>
      </c>
      <c r="G30" s="16"/>
    </row>
    <row r="31" spans="1:7" x14ac:dyDescent="0.25">
      <c r="A31" s="13" t="s">
        <v>2362</v>
      </c>
      <c r="B31" s="33" t="s">
        <v>2363</v>
      </c>
      <c r="C31" s="33" t="s">
        <v>1224</v>
      </c>
      <c r="D31" s="14">
        <v>389</v>
      </c>
      <c r="E31" s="15">
        <v>50.23</v>
      </c>
      <c r="F31" s="16">
        <v>7.7000000000000002E-3</v>
      </c>
      <c r="G31" s="16"/>
    </row>
    <row r="32" spans="1:7" x14ac:dyDescent="0.25">
      <c r="A32" s="13" t="s">
        <v>1359</v>
      </c>
      <c r="B32" s="33" t="s">
        <v>1360</v>
      </c>
      <c r="C32" s="33" t="s">
        <v>1361</v>
      </c>
      <c r="D32" s="14">
        <v>27816</v>
      </c>
      <c r="E32" s="15">
        <v>50.22</v>
      </c>
      <c r="F32" s="16">
        <v>7.7000000000000002E-3</v>
      </c>
      <c r="G32" s="16"/>
    </row>
    <row r="33" spans="1:7" x14ac:dyDescent="0.25">
      <c r="A33" s="13" t="s">
        <v>1413</v>
      </c>
      <c r="B33" s="33" t="s">
        <v>1414</v>
      </c>
      <c r="C33" s="33" t="s">
        <v>1381</v>
      </c>
      <c r="D33" s="14">
        <v>7317</v>
      </c>
      <c r="E33" s="15">
        <v>50.21</v>
      </c>
      <c r="F33" s="16">
        <v>7.7000000000000002E-3</v>
      </c>
      <c r="G33" s="16"/>
    </row>
    <row r="34" spans="1:7" x14ac:dyDescent="0.25">
      <c r="A34" s="13" t="s">
        <v>2364</v>
      </c>
      <c r="B34" s="33" t="s">
        <v>2365</v>
      </c>
      <c r="C34" s="33" t="s">
        <v>1999</v>
      </c>
      <c r="D34" s="14">
        <v>21804</v>
      </c>
      <c r="E34" s="15">
        <v>46.71</v>
      </c>
      <c r="F34" s="16">
        <v>7.1999999999999998E-3</v>
      </c>
      <c r="G34" s="16"/>
    </row>
    <row r="35" spans="1:7" x14ac:dyDescent="0.25">
      <c r="A35" s="13" t="s">
        <v>1920</v>
      </c>
      <c r="B35" s="33" t="s">
        <v>1921</v>
      </c>
      <c r="C35" s="33" t="s">
        <v>1192</v>
      </c>
      <c r="D35" s="14">
        <v>2619</v>
      </c>
      <c r="E35" s="15">
        <v>45.95</v>
      </c>
      <c r="F35" s="16">
        <v>7.1000000000000004E-3</v>
      </c>
      <c r="G35" s="16"/>
    </row>
    <row r="36" spans="1:7" x14ac:dyDescent="0.25">
      <c r="A36" s="13" t="s">
        <v>2366</v>
      </c>
      <c r="B36" s="33" t="s">
        <v>2367</v>
      </c>
      <c r="C36" s="33" t="s">
        <v>1361</v>
      </c>
      <c r="D36" s="14">
        <v>4660</v>
      </c>
      <c r="E36" s="15">
        <v>45.67</v>
      </c>
      <c r="F36" s="16">
        <v>7.0000000000000001E-3</v>
      </c>
      <c r="G36" s="16"/>
    </row>
    <row r="37" spans="1:7" x14ac:dyDescent="0.25">
      <c r="A37" s="13" t="s">
        <v>2368</v>
      </c>
      <c r="B37" s="33" t="s">
        <v>2369</v>
      </c>
      <c r="C37" s="33" t="s">
        <v>1238</v>
      </c>
      <c r="D37" s="14">
        <v>2282</v>
      </c>
      <c r="E37" s="15">
        <v>45.6</v>
      </c>
      <c r="F37" s="16">
        <v>7.0000000000000001E-3</v>
      </c>
      <c r="G37" s="16"/>
    </row>
    <row r="38" spans="1:7" x14ac:dyDescent="0.25">
      <c r="A38" s="13" t="s">
        <v>1507</v>
      </c>
      <c r="B38" s="33" t="s">
        <v>1508</v>
      </c>
      <c r="C38" s="33" t="s">
        <v>1381</v>
      </c>
      <c r="D38" s="14">
        <v>1273</v>
      </c>
      <c r="E38" s="15">
        <v>45.5</v>
      </c>
      <c r="F38" s="16">
        <v>7.0000000000000001E-3</v>
      </c>
      <c r="G38" s="16"/>
    </row>
    <row r="39" spans="1:7" x14ac:dyDescent="0.25">
      <c r="A39" s="13" t="s">
        <v>2370</v>
      </c>
      <c r="B39" s="33" t="s">
        <v>2371</v>
      </c>
      <c r="C39" s="33" t="s">
        <v>2372</v>
      </c>
      <c r="D39" s="14">
        <v>1926</v>
      </c>
      <c r="E39" s="15">
        <v>44.6</v>
      </c>
      <c r="F39" s="16">
        <v>6.7999999999999996E-3</v>
      </c>
      <c r="G39" s="16"/>
    </row>
    <row r="40" spans="1:7" x14ac:dyDescent="0.25">
      <c r="A40" s="13" t="s">
        <v>2373</v>
      </c>
      <c r="B40" s="33" t="s">
        <v>2374</v>
      </c>
      <c r="C40" s="33" t="s">
        <v>1304</v>
      </c>
      <c r="D40" s="14">
        <v>3615</v>
      </c>
      <c r="E40" s="15">
        <v>44.28</v>
      </c>
      <c r="F40" s="16">
        <v>6.7999999999999996E-3</v>
      </c>
      <c r="G40" s="16"/>
    </row>
    <row r="41" spans="1:7" x14ac:dyDescent="0.25">
      <c r="A41" s="13" t="s">
        <v>1560</v>
      </c>
      <c r="B41" s="33" t="s">
        <v>1561</v>
      </c>
      <c r="C41" s="33" t="s">
        <v>1195</v>
      </c>
      <c r="D41" s="14">
        <v>26368</v>
      </c>
      <c r="E41" s="15">
        <v>44.06</v>
      </c>
      <c r="F41" s="16">
        <v>6.7999999999999996E-3</v>
      </c>
      <c r="G41" s="16"/>
    </row>
    <row r="42" spans="1:7" x14ac:dyDescent="0.25">
      <c r="A42" s="13" t="s">
        <v>2375</v>
      </c>
      <c r="B42" s="33" t="s">
        <v>2376</v>
      </c>
      <c r="C42" s="33" t="s">
        <v>1292</v>
      </c>
      <c r="D42" s="14">
        <v>8399</v>
      </c>
      <c r="E42" s="15">
        <v>43.47</v>
      </c>
      <c r="F42" s="16">
        <v>6.7000000000000002E-3</v>
      </c>
      <c r="G42" s="16"/>
    </row>
    <row r="43" spans="1:7" x14ac:dyDescent="0.25">
      <c r="A43" s="13" t="s">
        <v>2377</v>
      </c>
      <c r="B43" s="33" t="s">
        <v>2378</v>
      </c>
      <c r="C43" s="33" t="s">
        <v>1233</v>
      </c>
      <c r="D43" s="14">
        <v>2750</v>
      </c>
      <c r="E43" s="15">
        <v>42.88</v>
      </c>
      <c r="F43" s="16">
        <v>6.6E-3</v>
      </c>
      <c r="G43" s="16"/>
    </row>
    <row r="44" spans="1:7" x14ac:dyDescent="0.25">
      <c r="A44" s="13" t="s">
        <v>2379</v>
      </c>
      <c r="B44" s="33" t="s">
        <v>2380</v>
      </c>
      <c r="C44" s="33" t="s">
        <v>1348</v>
      </c>
      <c r="D44" s="14">
        <v>7101</v>
      </c>
      <c r="E44" s="15">
        <v>42.07</v>
      </c>
      <c r="F44" s="16">
        <v>6.4999999999999997E-3</v>
      </c>
      <c r="G44" s="16"/>
    </row>
    <row r="45" spans="1:7" x14ac:dyDescent="0.25">
      <c r="A45" s="13" t="s">
        <v>2381</v>
      </c>
      <c r="B45" s="33" t="s">
        <v>2382</v>
      </c>
      <c r="C45" s="33" t="s">
        <v>1227</v>
      </c>
      <c r="D45" s="14">
        <v>3518</v>
      </c>
      <c r="E45" s="15">
        <v>41.36</v>
      </c>
      <c r="F45" s="16">
        <v>6.4000000000000003E-3</v>
      </c>
      <c r="G45" s="16"/>
    </row>
    <row r="46" spans="1:7" x14ac:dyDescent="0.25">
      <c r="A46" s="13" t="s">
        <v>1375</v>
      </c>
      <c r="B46" s="33" t="s">
        <v>1376</v>
      </c>
      <c r="C46" s="33" t="s">
        <v>1292</v>
      </c>
      <c r="D46" s="14">
        <v>19883</v>
      </c>
      <c r="E46" s="15">
        <v>41.34</v>
      </c>
      <c r="F46" s="16">
        <v>6.3E-3</v>
      </c>
      <c r="G46" s="16"/>
    </row>
    <row r="47" spans="1:7" x14ac:dyDescent="0.25">
      <c r="A47" s="13" t="s">
        <v>1445</v>
      </c>
      <c r="B47" s="33" t="s">
        <v>1446</v>
      </c>
      <c r="C47" s="33" t="s">
        <v>1348</v>
      </c>
      <c r="D47" s="14">
        <v>5978</v>
      </c>
      <c r="E47" s="15">
        <v>41.27</v>
      </c>
      <c r="F47" s="16">
        <v>6.3E-3</v>
      </c>
      <c r="G47" s="16"/>
    </row>
    <row r="48" spans="1:7" x14ac:dyDescent="0.25">
      <c r="A48" s="13" t="s">
        <v>1945</v>
      </c>
      <c r="B48" s="33" t="s">
        <v>1946</v>
      </c>
      <c r="C48" s="33" t="s">
        <v>1195</v>
      </c>
      <c r="D48" s="14">
        <v>41697</v>
      </c>
      <c r="E48" s="15">
        <v>40.51</v>
      </c>
      <c r="F48" s="16">
        <v>6.1999999999999998E-3</v>
      </c>
      <c r="G48" s="16"/>
    </row>
    <row r="49" spans="1:7" x14ac:dyDescent="0.25">
      <c r="A49" s="13" t="s">
        <v>2383</v>
      </c>
      <c r="B49" s="33" t="s">
        <v>2384</v>
      </c>
      <c r="C49" s="33" t="s">
        <v>1449</v>
      </c>
      <c r="D49" s="14">
        <v>4637</v>
      </c>
      <c r="E49" s="15">
        <v>40.47</v>
      </c>
      <c r="F49" s="16">
        <v>6.1999999999999998E-3</v>
      </c>
      <c r="G49" s="16"/>
    </row>
    <row r="50" spans="1:7" x14ac:dyDescent="0.25">
      <c r="A50" s="13" t="s">
        <v>2385</v>
      </c>
      <c r="B50" s="33" t="s">
        <v>2386</v>
      </c>
      <c r="C50" s="33" t="s">
        <v>1361</v>
      </c>
      <c r="D50" s="14">
        <v>6258</v>
      </c>
      <c r="E50" s="15">
        <v>40.33</v>
      </c>
      <c r="F50" s="16">
        <v>6.1999999999999998E-3</v>
      </c>
      <c r="G50" s="16"/>
    </row>
    <row r="51" spans="1:7" x14ac:dyDescent="0.25">
      <c r="A51" s="13" t="s">
        <v>2270</v>
      </c>
      <c r="B51" s="33" t="s">
        <v>2271</v>
      </c>
      <c r="C51" s="33" t="s">
        <v>1440</v>
      </c>
      <c r="D51" s="14">
        <v>3054</v>
      </c>
      <c r="E51" s="15">
        <v>39.96</v>
      </c>
      <c r="F51" s="16">
        <v>6.1000000000000004E-3</v>
      </c>
      <c r="G51" s="16"/>
    </row>
    <row r="52" spans="1:7" x14ac:dyDescent="0.25">
      <c r="A52" s="13" t="s">
        <v>2387</v>
      </c>
      <c r="B52" s="33" t="s">
        <v>2388</v>
      </c>
      <c r="C52" s="33" t="s">
        <v>1227</v>
      </c>
      <c r="D52" s="14">
        <v>25105</v>
      </c>
      <c r="E52" s="15">
        <v>39.4</v>
      </c>
      <c r="F52" s="16">
        <v>6.1000000000000004E-3</v>
      </c>
      <c r="G52" s="16"/>
    </row>
    <row r="53" spans="1:7" x14ac:dyDescent="0.25">
      <c r="A53" s="13" t="s">
        <v>1933</v>
      </c>
      <c r="B53" s="33" t="s">
        <v>1934</v>
      </c>
      <c r="C53" s="33" t="s">
        <v>1227</v>
      </c>
      <c r="D53" s="14">
        <v>4435</v>
      </c>
      <c r="E53" s="15">
        <v>39.33</v>
      </c>
      <c r="F53" s="16">
        <v>6.0000000000000001E-3</v>
      </c>
      <c r="G53" s="16"/>
    </row>
    <row r="54" spans="1:7" x14ac:dyDescent="0.25">
      <c r="A54" s="13" t="s">
        <v>1994</v>
      </c>
      <c r="B54" s="33" t="s">
        <v>1995</v>
      </c>
      <c r="C54" s="33" t="s">
        <v>1996</v>
      </c>
      <c r="D54" s="14">
        <v>2760</v>
      </c>
      <c r="E54" s="15">
        <v>39</v>
      </c>
      <c r="F54" s="16">
        <v>6.0000000000000001E-3</v>
      </c>
      <c r="G54" s="16"/>
    </row>
    <row r="55" spans="1:7" x14ac:dyDescent="0.25">
      <c r="A55" s="13" t="s">
        <v>2389</v>
      </c>
      <c r="B55" s="33" t="s">
        <v>2390</v>
      </c>
      <c r="C55" s="33" t="s">
        <v>1192</v>
      </c>
      <c r="D55" s="14">
        <v>3334</v>
      </c>
      <c r="E55" s="15">
        <v>38.9</v>
      </c>
      <c r="F55" s="16">
        <v>6.0000000000000001E-3</v>
      </c>
      <c r="G55" s="16"/>
    </row>
    <row r="56" spans="1:7" x14ac:dyDescent="0.25">
      <c r="A56" s="13" t="s">
        <v>2391</v>
      </c>
      <c r="B56" s="33" t="s">
        <v>2392</v>
      </c>
      <c r="C56" s="33" t="s">
        <v>1292</v>
      </c>
      <c r="D56" s="14">
        <v>2091</v>
      </c>
      <c r="E56" s="15">
        <v>38.75</v>
      </c>
      <c r="F56" s="16">
        <v>6.0000000000000001E-3</v>
      </c>
      <c r="G56" s="16"/>
    </row>
    <row r="57" spans="1:7" x14ac:dyDescent="0.25">
      <c r="A57" s="13" t="s">
        <v>1456</v>
      </c>
      <c r="B57" s="33" t="s">
        <v>1457</v>
      </c>
      <c r="C57" s="33" t="s">
        <v>1320</v>
      </c>
      <c r="D57" s="14">
        <v>12067</v>
      </c>
      <c r="E57" s="15">
        <v>38.46</v>
      </c>
      <c r="F57" s="16">
        <v>5.8999999999999999E-3</v>
      </c>
      <c r="G57" s="16"/>
    </row>
    <row r="58" spans="1:7" x14ac:dyDescent="0.25">
      <c r="A58" s="13" t="s">
        <v>1943</v>
      </c>
      <c r="B58" s="33" t="s">
        <v>1944</v>
      </c>
      <c r="C58" s="33" t="s">
        <v>1868</v>
      </c>
      <c r="D58" s="14">
        <v>985</v>
      </c>
      <c r="E58" s="15">
        <v>37.96</v>
      </c>
      <c r="F58" s="16">
        <v>5.7999999999999996E-3</v>
      </c>
      <c r="G58" s="16"/>
    </row>
    <row r="59" spans="1:7" x14ac:dyDescent="0.25">
      <c r="A59" s="13" t="s">
        <v>2020</v>
      </c>
      <c r="B59" s="33" t="s">
        <v>2021</v>
      </c>
      <c r="C59" s="33" t="s">
        <v>1192</v>
      </c>
      <c r="D59" s="14">
        <v>4670</v>
      </c>
      <c r="E59" s="15">
        <v>37.549999999999997</v>
      </c>
      <c r="F59" s="16">
        <v>5.7999999999999996E-3</v>
      </c>
      <c r="G59" s="16"/>
    </row>
    <row r="60" spans="1:7" x14ac:dyDescent="0.25">
      <c r="A60" s="13" t="s">
        <v>2000</v>
      </c>
      <c r="B60" s="33" t="s">
        <v>2001</v>
      </c>
      <c r="C60" s="33" t="s">
        <v>1440</v>
      </c>
      <c r="D60" s="14">
        <v>1792</v>
      </c>
      <c r="E60" s="15">
        <v>37.35</v>
      </c>
      <c r="F60" s="16">
        <v>5.7000000000000002E-3</v>
      </c>
      <c r="G60" s="16"/>
    </row>
    <row r="61" spans="1:7" x14ac:dyDescent="0.25">
      <c r="A61" s="13" t="s">
        <v>2393</v>
      </c>
      <c r="B61" s="33" t="s">
        <v>2394</v>
      </c>
      <c r="C61" s="33" t="s">
        <v>1219</v>
      </c>
      <c r="D61" s="14">
        <v>22868</v>
      </c>
      <c r="E61" s="15">
        <v>37.18</v>
      </c>
      <c r="F61" s="16">
        <v>5.7000000000000002E-3</v>
      </c>
      <c r="G61" s="16"/>
    </row>
    <row r="62" spans="1:7" x14ac:dyDescent="0.25">
      <c r="A62" s="13" t="s">
        <v>2395</v>
      </c>
      <c r="B62" s="33" t="s">
        <v>2396</v>
      </c>
      <c r="C62" s="33" t="s">
        <v>1189</v>
      </c>
      <c r="D62" s="14">
        <v>32821</v>
      </c>
      <c r="E62" s="15">
        <v>37.14</v>
      </c>
      <c r="F62" s="16">
        <v>5.7000000000000002E-3</v>
      </c>
      <c r="G62" s="16"/>
    </row>
    <row r="63" spans="1:7" x14ac:dyDescent="0.25">
      <c r="A63" s="13" t="s">
        <v>1513</v>
      </c>
      <c r="B63" s="33" t="s">
        <v>1514</v>
      </c>
      <c r="C63" s="33" t="s">
        <v>1515</v>
      </c>
      <c r="D63" s="14">
        <v>2594</v>
      </c>
      <c r="E63" s="15">
        <v>37.03</v>
      </c>
      <c r="F63" s="16">
        <v>5.7000000000000002E-3</v>
      </c>
      <c r="G63" s="16"/>
    </row>
    <row r="64" spans="1:7" x14ac:dyDescent="0.25">
      <c r="A64" s="13" t="s">
        <v>2397</v>
      </c>
      <c r="B64" s="33" t="s">
        <v>2398</v>
      </c>
      <c r="C64" s="33" t="s">
        <v>1823</v>
      </c>
      <c r="D64" s="14">
        <v>1222</v>
      </c>
      <c r="E64" s="15">
        <v>35.72</v>
      </c>
      <c r="F64" s="16">
        <v>5.4999999999999997E-3</v>
      </c>
      <c r="G64" s="16"/>
    </row>
    <row r="65" spans="1:7" x14ac:dyDescent="0.25">
      <c r="A65" s="13" t="s">
        <v>2399</v>
      </c>
      <c r="B65" s="33" t="s">
        <v>2400</v>
      </c>
      <c r="C65" s="33" t="s">
        <v>1198</v>
      </c>
      <c r="D65" s="14">
        <v>17789</v>
      </c>
      <c r="E65" s="15">
        <v>35.69</v>
      </c>
      <c r="F65" s="16">
        <v>5.4999999999999997E-3</v>
      </c>
      <c r="G65" s="16"/>
    </row>
    <row r="66" spans="1:7" x14ac:dyDescent="0.25">
      <c r="A66" s="13" t="s">
        <v>2401</v>
      </c>
      <c r="B66" s="33" t="s">
        <v>2402</v>
      </c>
      <c r="C66" s="33" t="s">
        <v>1192</v>
      </c>
      <c r="D66" s="14">
        <v>22381</v>
      </c>
      <c r="E66" s="15">
        <v>35.19</v>
      </c>
      <c r="F66" s="16">
        <v>5.4000000000000003E-3</v>
      </c>
      <c r="G66" s="16"/>
    </row>
    <row r="67" spans="1:7" x14ac:dyDescent="0.25">
      <c r="A67" s="13" t="s">
        <v>2403</v>
      </c>
      <c r="B67" s="33" t="s">
        <v>2404</v>
      </c>
      <c r="C67" s="33" t="s">
        <v>1348</v>
      </c>
      <c r="D67" s="14">
        <v>3273</v>
      </c>
      <c r="E67" s="15">
        <v>34.96</v>
      </c>
      <c r="F67" s="16">
        <v>5.4000000000000003E-3</v>
      </c>
      <c r="G67" s="16"/>
    </row>
    <row r="68" spans="1:7" x14ac:dyDescent="0.25">
      <c r="A68" s="13" t="s">
        <v>2405</v>
      </c>
      <c r="B68" s="33" t="s">
        <v>2406</v>
      </c>
      <c r="C68" s="33" t="s">
        <v>1227</v>
      </c>
      <c r="D68" s="14">
        <v>53192</v>
      </c>
      <c r="E68" s="15">
        <v>34.51</v>
      </c>
      <c r="F68" s="16">
        <v>5.3E-3</v>
      </c>
      <c r="G68" s="16"/>
    </row>
    <row r="69" spans="1:7" x14ac:dyDescent="0.25">
      <c r="A69" s="13" t="s">
        <v>2010</v>
      </c>
      <c r="B69" s="33" t="s">
        <v>2011</v>
      </c>
      <c r="C69" s="33" t="s">
        <v>1233</v>
      </c>
      <c r="D69" s="14">
        <v>952</v>
      </c>
      <c r="E69" s="15">
        <v>34.35</v>
      </c>
      <c r="F69" s="16">
        <v>5.3E-3</v>
      </c>
      <c r="G69" s="16"/>
    </row>
    <row r="70" spans="1:7" x14ac:dyDescent="0.25">
      <c r="A70" s="13" t="s">
        <v>2407</v>
      </c>
      <c r="B70" s="33" t="s">
        <v>2408</v>
      </c>
      <c r="C70" s="33" t="s">
        <v>1381</v>
      </c>
      <c r="D70" s="14">
        <v>8693</v>
      </c>
      <c r="E70" s="15">
        <v>34.270000000000003</v>
      </c>
      <c r="F70" s="16">
        <v>5.3E-3</v>
      </c>
      <c r="G70" s="16"/>
    </row>
    <row r="71" spans="1:7" x14ac:dyDescent="0.25">
      <c r="A71" s="13" t="s">
        <v>2409</v>
      </c>
      <c r="B71" s="33" t="s">
        <v>2410</v>
      </c>
      <c r="C71" s="33" t="s">
        <v>1233</v>
      </c>
      <c r="D71" s="14">
        <v>10477</v>
      </c>
      <c r="E71" s="15">
        <v>34.1</v>
      </c>
      <c r="F71" s="16">
        <v>5.1999999999999998E-3</v>
      </c>
      <c r="G71" s="16"/>
    </row>
    <row r="72" spans="1:7" x14ac:dyDescent="0.25">
      <c r="A72" s="13" t="s">
        <v>2266</v>
      </c>
      <c r="B72" s="33" t="s">
        <v>2267</v>
      </c>
      <c r="C72" s="33" t="s">
        <v>1292</v>
      </c>
      <c r="D72" s="14">
        <v>4293</v>
      </c>
      <c r="E72" s="15">
        <v>34.049999999999997</v>
      </c>
      <c r="F72" s="16">
        <v>5.1999999999999998E-3</v>
      </c>
      <c r="G72" s="16"/>
    </row>
    <row r="73" spans="1:7" x14ac:dyDescent="0.25">
      <c r="A73" s="13" t="s">
        <v>2411</v>
      </c>
      <c r="B73" s="33" t="s">
        <v>2412</v>
      </c>
      <c r="C73" s="33" t="s">
        <v>1338</v>
      </c>
      <c r="D73" s="14">
        <v>7804</v>
      </c>
      <c r="E73" s="15">
        <v>33.5</v>
      </c>
      <c r="F73" s="16">
        <v>5.1000000000000004E-3</v>
      </c>
      <c r="G73" s="16"/>
    </row>
    <row r="74" spans="1:7" x14ac:dyDescent="0.25">
      <c r="A74" s="13" t="s">
        <v>2281</v>
      </c>
      <c r="B74" s="33" t="s">
        <v>2282</v>
      </c>
      <c r="C74" s="33" t="s">
        <v>1281</v>
      </c>
      <c r="D74" s="14">
        <v>1110</v>
      </c>
      <c r="E74" s="15">
        <v>33.32</v>
      </c>
      <c r="F74" s="16">
        <v>5.1000000000000004E-3</v>
      </c>
      <c r="G74" s="16"/>
    </row>
    <row r="75" spans="1:7" x14ac:dyDescent="0.25">
      <c r="A75" s="13" t="s">
        <v>2413</v>
      </c>
      <c r="B75" s="33" t="s">
        <v>2414</v>
      </c>
      <c r="C75" s="33" t="s">
        <v>1255</v>
      </c>
      <c r="D75" s="14">
        <v>3715</v>
      </c>
      <c r="E75" s="15">
        <v>33.06</v>
      </c>
      <c r="F75" s="16">
        <v>5.1000000000000004E-3</v>
      </c>
      <c r="G75" s="16"/>
    </row>
    <row r="76" spans="1:7" x14ac:dyDescent="0.25">
      <c r="A76" s="13" t="s">
        <v>2415</v>
      </c>
      <c r="B76" s="33" t="s">
        <v>2416</v>
      </c>
      <c r="C76" s="33" t="s">
        <v>1449</v>
      </c>
      <c r="D76" s="14">
        <v>2065</v>
      </c>
      <c r="E76" s="15">
        <v>32.979999999999997</v>
      </c>
      <c r="F76" s="16">
        <v>5.1000000000000004E-3</v>
      </c>
      <c r="G76" s="16"/>
    </row>
    <row r="77" spans="1:7" x14ac:dyDescent="0.25">
      <c r="A77" s="13" t="s">
        <v>2032</v>
      </c>
      <c r="B77" s="33" t="s">
        <v>2033</v>
      </c>
      <c r="C77" s="33" t="s">
        <v>1868</v>
      </c>
      <c r="D77" s="14">
        <v>4518</v>
      </c>
      <c r="E77" s="15">
        <v>32.92</v>
      </c>
      <c r="F77" s="16">
        <v>5.1000000000000004E-3</v>
      </c>
      <c r="G77" s="16"/>
    </row>
    <row r="78" spans="1:7" x14ac:dyDescent="0.25">
      <c r="A78" s="13" t="s">
        <v>2417</v>
      </c>
      <c r="B78" s="33" t="s">
        <v>2418</v>
      </c>
      <c r="C78" s="33" t="s">
        <v>1227</v>
      </c>
      <c r="D78" s="14">
        <v>12081</v>
      </c>
      <c r="E78" s="15">
        <v>32.58</v>
      </c>
      <c r="F78" s="16">
        <v>5.0000000000000001E-3</v>
      </c>
      <c r="G78" s="16"/>
    </row>
    <row r="79" spans="1:7" x14ac:dyDescent="0.25">
      <c r="A79" s="13" t="s">
        <v>2419</v>
      </c>
      <c r="B79" s="33" t="s">
        <v>2420</v>
      </c>
      <c r="C79" s="33" t="s">
        <v>1361</v>
      </c>
      <c r="D79" s="14">
        <v>5260</v>
      </c>
      <c r="E79" s="15">
        <v>32.33</v>
      </c>
      <c r="F79" s="16">
        <v>5.0000000000000001E-3</v>
      </c>
      <c r="G79" s="16"/>
    </row>
    <row r="80" spans="1:7" x14ac:dyDescent="0.25">
      <c r="A80" s="13" t="s">
        <v>2421</v>
      </c>
      <c r="B80" s="33" t="s">
        <v>2422</v>
      </c>
      <c r="C80" s="33" t="s">
        <v>2423</v>
      </c>
      <c r="D80" s="14">
        <v>1655</v>
      </c>
      <c r="E80" s="15">
        <v>31.95</v>
      </c>
      <c r="F80" s="16">
        <v>4.8999999999999998E-3</v>
      </c>
      <c r="G80" s="16"/>
    </row>
    <row r="81" spans="1:7" x14ac:dyDescent="0.25">
      <c r="A81" s="13" t="s">
        <v>2424</v>
      </c>
      <c r="B81" s="33" t="s">
        <v>2425</v>
      </c>
      <c r="C81" s="33" t="s">
        <v>1449</v>
      </c>
      <c r="D81" s="14">
        <v>10559</v>
      </c>
      <c r="E81" s="15">
        <v>31.31</v>
      </c>
      <c r="F81" s="16">
        <v>4.7999999999999996E-3</v>
      </c>
      <c r="G81" s="16"/>
    </row>
    <row r="82" spans="1:7" x14ac:dyDescent="0.25">
      <c r="A82" s="13" t="s">
        <v>2426</v>
      </c>
      <c r="B82" s="33" t="s">
        <v>2427</v>
      </c>
      <c r="C82" s="33" t="s">
        <v>1868</v>
      </c>
      <c r="D82" s="14">
        <v>4539</v>
      </c>
      <c r="E82" s="15">
        <v>31.29</v>
      </c>
      <c r="F82" s="16">
        <v>4.7999999999999996E-3</v>
      </c>
      <c r="G82" s="16"/>
    </row>
    <row r="83" spans="1:7" x14ac:dyDescent="0.25">
      <c r="A83" s="13" t="s">
        <v>2428</v>
      </c>
      <c r="B83" s="33" t="s">
        <v>2429</v>
      </c>
      <c r="C83" s="33" t="s">
        <v>1292</v>
      </c>
      <c r="D83" s="14">
        <v>483</v>
      </c>
      <c r="E83" s="15">
        <v>31.27</v>
      </c>
      <c r="F83" s="16">
        <v>4.7999999999999996E-3</v>
      </c>
      <c r="G83" s="16"/>
    </row>
    <row r="84" spans="1:7" x14ac:dyDescent="0.25">
      <c r="A84" s="13" t="s">
        <v>2430</v>
      </c>
      <c r="B84" s="33" t="s">
        <v>2431</v>
      </c>
      <c r="C84" s="33" t="s">
        <v>1370</v>
      </c>
      <c r="D84" s="14">
        <v>703</v>
      </c>
      <c r="E84" s="15">
        <v>31.2</v>
      </c>
      <c r="F84" s="16">
        <v>4.7999999999999996E-3</v>
      </c>
      <c r="G84" s="16"/>
    </row>
    <row r="85" spans="1:7" x14ac:dyDescent="0.25">
      <c r="A85" s="13" t="s">
        <v>1922</v>
      </c>
      <c r="B85" s="33" t="s">
        <v>1923</v>
      </c>
      <c r="C85" s="33" t="s">
        <v>1348</v>
      </c>
      <c r="D85" s="14">
        <v>4159</v>
      </c>
      <c r="E85" s="15">
        <v>31.08</v>
      </c>
      <c r="F85" s="16">
        <v>4.7999999999999996E-3</v>
      </c>
      <c r="G85" s="16"/>
    </row>
    <row r="86" spans="1:7" x14ac:dyDescent="0.25">
      <c r="A86" s="13" t="s">
        <v>2432</v>
      </c>
      <c r="B86" s="33" t="s">
        <v>2433</v>
      </c>
      <c r="C86" s="33" t="s">
        <v>1195</v>
      </c>
      <c r="D86" s="14">
        <v>67339</v>
      </c>
      <c r="E86" s="15">
        <v>30.34</v>
      </c>
      <c r="F86" s="16">
        <v>4.7000000000000002E-3</v>
      </c>
      <c r="G86" s="16"/>
    </row>
    <row r="87" spans="1:7" x14ac:dyDescent="0.25">
      <c r="A87" s="13" t="s">
        <v>1970</v>
      </c>
      <c r="B87" s="33" t="s">
        <v>1971</v>
      </c>
      <c r="C87" s="33" t="s">
        <v>1238</v>
      </c>
      <c r="D87" s="14">
        <v>667</v>
      </c>
      <c r="E87" s="15">
        <v>30.16</v>
      </c>
      <c r="F87" s="16">
        <v>4.5999999999999999E-3</v>
      </c>
      <c r="G87" s="16"/>
    </row>
    <row r="88" spans="1:7" x14ac:dyDescent="0.25">
      <c r="A88" s="13" t="s">
        <v>2434</v>
      </c>
      <c r="B88" s="33" t="s">
        <v>2435</v>
      </c>
      <c r="C88" s="33" t="s">
        <v>1224</v>
      </c>
      <c r="D88" s="14">
        <v>21052</v>
      </c>
      <c r="E88" s="15">
        <v>29.86</v>
      </c>
      <c r="F88" s="16">
        <v>4.5999999999999999E-3</v>
      </c>
      <c r="G88" s="16"/>
    </row>
    <row r="89" spans="1:7" x14ac:dyDescent="0.25">
      <c r="A89" s="13" t="s">
        <v>2436</v>
      </c>
      <c r="B89" s="33" t="s">
        <v>2437</v>
      </c>
      <c r="C89" s="33" t="s">
        <v>1440</v>
      </c>
      <c r="D89" s="14">
        <v>2475</v>
      </c>
      <c r="E89" s="15">
        <v>29.82</v>
      </c>
      <c r="F89" s="16">
        <v>4.5999999999999999E-3</v>
      </c>
      <c r="G89" s="16"/>
    </row>
    <row r="90" spans="1:7" x14ac:dyDescent="0.25">
      <c r="A90" s="13" t="s">
        <v>2438</v>
      </c>
      <c r="B90" s="33" t="s">
        <v>2439</v>
      </c>
      <c r="C90" s="33" t="s">
        <v>2154</v>
      </c>
      <c r="D90" s="14">
        <v>5062</v>
      </c>
      <c r="E90" s="15">
        <v>29.71</v>
      </c>
      <c r="F90" s="16">
        <v>4.5999999999999999E-3</v>
      </c>
      <c r="G90" s="16"/>
    </row>
    <row r="91" spans="1:7" x14ac:dyDescent="0.25">
      <c r="A91" s="13" t="s">
        <v>2207</v>
      </c>
      <c r="B91" s="33" t="s">
        <v>2208</v>
      </c>
      <c r="C91" s="33" t="s">
        <v>1392</v>
      </c>
      <c r="D91" s="14">
        <v>1101</v>
      </c>
      <c r="E91" s="15">
        <v>29.52</v>
      </c>
      <c r="F91" s="16">
        <v>4.4999999999999997E-3</v>
      </c>
      <c r="G91" s="16"/>
    </row>
    <row r="92" spans="1:7" x14ac:dyDescent="0.25">
      <c r="A92" s="13" t="s">
        <v>2440</v>
      </c>
      <c r="B92" s="33" t="s">
        <v>2441</v>
      </c>
      <c r="C92" s="33" t="s">
        <v>1292</v>
      </c>
      <c r="D92" s="14">
        <v>3718</v>
      </c>
      <c r="E92" s="15">
        <v>29.18</v>
      </c>
      <c r="F92" s="16">
        <v>4.4999999999999997E-3</v>
      </c>
      <c r="G92" s="16"/>
    </row>
    <row r="93" spans="1:7" x14ac:dyDescent="0.25">
      <c r="A93" s="13" t="s">
        <v>2442</v>
      </c>
      <c r="B93" s="33" t="s">
        <v>2443</v>
      </c>
      <c r="C93" s="33" t="s">
        <v>1238</v>
      </c>
      <c r="D93" s="14">
        <v>6703</v>
      </c>
      <c r="E93" s="15">
        <v>28.9</v>
      </c>
      <c r="F93" s="16">
        <v>4.4000000000000003E-3</v>
      </c>
      <c r="G93" s="16"/>
    </row>
    <row r="94" spans="1:7" x14ac:dyDescent="0.25">
      <c r="A94" s="13" t="s">
        <v>2444</v>
      </c>
      <c r="B94" s="33" t="s">
        <v>2445</v>
      </c>
      <c r="C94" s="33" t="s">
        <v>1227</v>
      </c>
      <c r="D94" s="14">
        <v>4024</v>
      </c>
      <c r="E94" s="15">
        <v>28.71</v>
      </c>
      <c r="F94" s="16">
        <v>4.4000000000000003E-3</v>
      </c>
      <c r="G94" s="16"/>
    </row>
    <row r="95" spans="1:7" x14ac:dyDescent="0.25">
      <c r="A95" s="13" t="s">
        <v>2446</v>
      </c>
      <c r="B95" s="33" t="s">
        <v>2447</v>
      </c>
      <c r="C95" s="33" t="s">
        <v>1492</v>
      </c>
      <c r="D95" s="14">
        <v>3714</v>
      </c>
      <c r="E95" s="15">
        <v>28.37</v>
      </c>
      <c r="F95" s="16">
        <v>4.4000000000000003E-3</v>
      </c>
      <c r="G95" s="16"/>
    </row>
    <row r="96" spans="1:7" x14ac:dyDescent="0.25">
      <c r="A96" s="13" t="s">
        <v>1505</v>
      </c>
      <c r="B96" s="33" t="s">
        <v>1506</v>
      </c>
      <c r="C96" s="33" t="s">
        <v>1492</v>
      </c>
      <c r="D96" s="14">
        <v>5587</v>
      </c>
      <c r="E96" s="15">
        <v>28.31</v>
      </c>
      <c r="F96" s="16">
        <v>4.3E-3</v>
      </c>
      <c r="G96" s="16"/>
    </row>
    <row r="97" spans="1:7" x14ac:dyDescent="0.25">
      <c r="A97" s="13" t="s">
        <v>1526</v>
      </c>
      <c r="B97" s="33" t="s">
        <v>1527</v>
      </c>
      <c r="C97" s="33" t="s">
        <v>1292</v>
      </c>
      <c r="D97" s="14">
        <v>3079</v>
      </c>
      <c r="E97" s="15">
        <v>28.18</v>
      </c>
      <c r="F97" s="16">
        <v>4.3E-3</v>
      </c>
      <c r="G97" s="16"/>
    </row>
    <row r="98" spans="1:7" x14ac:dyDescent="0.25">
      <c r="A98" s="13" t="s">
        <v>2448</v>
      </c>
      <c r="B98" s="33" t="s">
        <v>2449</v>
      </c>
      <c r="C98" s="33" t="s">
        <v>1219</v>
      </c>
      <c r="D98" s="14">
        <v>11705</v>
      </c>
      <c r="E98" s="15">
        <v>28.11</v>
      </c>
      <c r="F98" s="16">
        <v>4.3E-3</v>
      </c>
      <c r="G98" s="16"/>
    </row>
    <row r="99" spans="1:7" x14ac:dyDescent="0.25">
      <c r="A99" s="13" t="s">
        <v>2450</v>
      </c>
      <c r="B99" s="33" t="s">
        <v>2451</v>
      </c>
      <c r="C99" s="33" t="s">
        <v>1292</v>
      </c>
      <c r="D99" s="14">
        <v>16383</v>
      </c>
      <c r="E99" s="15">
        <v>27.28</v>
      </c>
      <c r="F99" s="16">
        <v>4.1999999999999997E-3</v>
      </c>
      <c r="G99" s="16"/>
    </row>
    <row r="100" spans="1:7" x14ac:dyDescent="0.25">
      <c r="A100" s="13" t="s">
        <v>2452</v>
      </c>
      <c r="B100" s="33" t="s">
        <v>2453</v>
      </c>
      <c r="C100" s="33" t="s">
        <v>1255</v>
      </c>
      <c r="D100" s="14">
        <v>4015</v>
      </c>
      <c r="E100" s="15">
        <v>26.94</v>
      </c>
      <c r="F100" s="16">
        <v>4.1000000000000003E-3</v>
      </c>
      <c r="G100" s="16"/>
    </row>
    <row r="101" spans="1:7" x14ac:dyDescent="0.25">
      <c r="A101" s="13" t="s">
        <v>2252</v>
      </c>
      <c r="B101" s="33" t="s">
        <v>2253</v>
      </c>
      <c r="C101" s="33" t="s">
        <v>1361</v>
      </c>
      <c r="D101" s="14">
        <v>3835</v>
      </c>
      <c r="E101" s="15">
        <v>26.85</v>
      </c>
      <c r="F101" s="16">
        <v>4.1000000000000003E-3</v>
      </c>
      <c r="G101" s="16"/>
    </row>
    <row r="102" spans="1:7" x14ac:dyDescent="0.25">
      <c r="A102" s="13" t="s">
        <v>2454</v>
      </c>
      <c r="B102" s="33" t="s">
        <v>2455</v>
      </c>
      <c r="C102" s="33" t="s">
        <v>1201</v>
      </c>
      <c r="D102" s="14">
        <v>1506</v>
      </c>
      <c r="E102" s="15">
        <v>26.8</v>
      </c>
      <c r="F102" s="16">
        <v>4.1000000000000003E-3</v>
      </c>
      <c r="G102" s="16"/>
    </row>
    <row r="103" spans="1:7" x14ac:dyDescent="0.25">
      <c r="A103" s="13" t="s">
        <v>2456</v>
      </c>
      <c r="B103" s="33" t="s">
        <v>2457</v>
      </c>
      <c r="C103" s="33" t="s">
        <v>1233</v>
      </c>
      <c r="D103" s="14">
        <v>4802</v>
      </c>
      <c r="E103" s="15">
        <v>26.37</v>
      </c>
      <c r="F103" s="16">
        <v>4.0000000000000001E-3</v>
      </c>
      <c r="G103" s="16"/>
    </row>
    <row r="104" spans="1:7" x14ac:dyDescent="0.25">
      <c r="A104" s="13" t="s">
        <v>2458</v>
      </c>
      <c r="B104" s="33" t="s">
        <v>2459</v>
      </c>
      <c r="C104" s="33" t="s">
        <v>1255</v>
      </c>
      <c r="D104" s="14">
        <v>4595</v>
      </c>
      <c r="E104" s="15">
        <v>26.3</v>
      </c>
      <c r="F104" s="16">
        <v>4.0000000000000001E-3</v>
      </c>
      <c r="G104" s="16"/>
    </row>
    <row r="105" spans="1:7" x14ac:dyDescent="0.25">
      <c r="A105" s="13" t="s">
        <v>2460</v>
      </c>
      <c r="B105" s="33" t="s">
        <v>2461</v>
      </c>
      <c r="C105" s="33" t="s">
        <v>1980</v>
      </c>
      <c r="D105" s="14">
        <v>1955</v>
      </c>
      <c r="E105" s="15">
        <v>26.27</v>
      </c>
      <c r="F105" s="16">
        <v>4.0000000000000001E-3</v>
      </c>
      <c r="G105" s="16"/>
    </row>
    <row r="106" spans="1:7" x14ac:dyDescent="0.25">
      <c r="A106" s="13" t="s">
        <v>2462</v>
      </c>
      <c r="B106" s="33" t="s">
        <v>2463</v>
      </c>
      <c r="C106" s="33" t="s">
        <v>1338</v>
      </c>
      <c r="D106" s="14">
        <v>18026</v>
      </c>
      <c r="E106" s="15">
        <v>25.99</v>
      </c>
      <c r="F106" s="16">
        <v>4.0000000000000001E-3</v>
      </c>
      <c r="G106" s="16"/>
    </row>
    <row r="107" spans="1:7" x14ac:dyDescent="0.25">
      <c r="A107" s="13" t="s">
        <v>2464</v>
      </c>
      <c r="B107" s="33" t="s">
        <v>2465</v>
      </c>
      <c r="C107" s="33" t="s">
        <v>1307</v>
      </c>
      <c r="D107" s="14">
        <v>1323</v>
      </c>
      <c r="E107" s="15">
        <v>25.89</v>
      </c>
      <c r="F107" s="16">
        <v>4.0000000000000001E-3</v>
      </c>
      <c r="G107" s="16"/>
    </row>
    <row r="108" spans="1:7" x14ac:dyDescent="0.25">
      <c r="A108" s="13" t="s">
        <v>1817</v>
      </c>
      <c r="B108" s="33" t="s">
        <v>1818</v>
      </c>
      <c r="C108" s="33" t="s">
        <v>1292</v>
      </c>
      <c r="D108" s="14">
        <v>1931</v>
      </c>
      <c r="E108" s="15">
        <v>25.53</v>
      </c>
      <c r="F108" s="16">
        <v>3.8999999999999998E-3</v>
      </c>
      <c r="G108" s="16"/>
    </row>
    <row r="109" spans="1:7" x14ac:dyDescent="0.25">
      <c r="A109" s="13" t="s">
        <v>2466</v>
      </c>
      <c r="B109" s="33" t="s">
        <v>2467</v>
      </c>
      <c r="C109" s="33" t="s">
        <v>1227</v>
      </c>
      <c r="D109" s="14">
        <v>10108</v>
      </c>
      <c r="E109" s="15">
        <v>25.35</v>
      </c>
      <c r="F109" s="16">
        <v>3.8999999999999998E-3</v>
      </c>
      <c r="G109" s="16"/>
    </row>
    <row r="110" spans="1:7" x14ac:dyDescent="0.25">
      <c r="A110" s="13" t="s">
        <v>1974</v>
      </c>
      <c r="B110" s="33" t="s">
        <v>1975</v>
      </c>
      <c r="C110" s="33" t="s">
        <v>1224</v>
      </c>
      <c r="D110" s="14">
        <v>4083</v>
      </c>
      <c r="E110" s="15">
        <v>25.34</v>
      </c>
      <c r="F110" s="16">
        <v>3.8999999999999998E-3</v>
      </c>
      <c r="G110" s="16"/>
    </row>
    <row r="111" spans="1:7" x14ac:dyDescent="0.25">
      <c r="A111" s="13" t="s">
        <v>2468</v>
      </c>
      <c r="B111" s="33" t="s">
        <v>2469</v>
      </c>
      <c r="C111" s="33" t="s">
        <v>1361</v>
      </c>
      <c r="D111" s="14">
        <v>645</v>
      </c>
      <c r="E111" s="15">
        <v>25.21</v>
      </c>
      <c r="F111" s="16">
        <v>3.8999999999999998E-3</v>
      </c>
      <c r="G111" s="16"/>
    </row>
    <row r="112" spans="1:7" x14ac:dyDescent="0.25">
      <c r="A112" s="13" t="s">
        <v>2470</v>
      </c>
      <c r="B112" s="33" t="s">
        <v>2471</v>
      </c>
      <c r="C112" s="33" t="s">
        <v>1338</v>
      </c>
      <c r="D112" s="14">
        <v>1590</v>
      </c>
      <c r="E112" s="15">
        <v>24.92</v>
      </c>
      <c r="F112" s="16">
        <v>3.8E-3</v>
      </c>
      <c r="G112" s="16"/>
    </row>
    <row r="113" spans="1:7" x14ac:dyDescent="0.25">
      <c r="A113" s="13" t="s">
        <v>2472</v>
      </c>
      <c r="B113" s="33" t="s">
        <v>2473</v>
      </c>
      <c r="C113" s="33" t="s">
        <v>1348</v>
      </c>
      <c r="D113" s="14">
        <v>2616</v>
      </c>
      <c r="E113" s="15">
        <v>24.63</v>
      </c>
      <c r="F113" s="16">
        <v>3.8E-3</v>
      </c>
      <c r="G113" s="16"/>
    </row>
    <row r="114" spans="1:7" x14ac:dyDescent="0.25">
      <c r="A114" s="13" t="s">
        <v>2474</v>
      </c>
      <c r="B114" s="33" t="s">
        <v>2475</v>
      </c>
      <c r="C114" s="33" t="s">
        <v>1192</v>
      </c>
      <c r="D114" s="14">
        <v>4982</v>
      </c>
      <c r="E114" s="15">
        <v>24.55</v>
      </c>
      <c r="F114" s="16">
        <v>3.8E-3</v>
      </c>
      <c r="G114" s="16"/>
    </row>
    <row r="115" spans="1:7" x14ac:dyDescent="0.25">
      <c r="A115" s="13" t="s">
        <v>2476</v>
      </c>
      <c r="B115" s="33" t="s">
        <v>2477</v>
      </c>
      <c r="C115" s="33" t="s">
        <v>1999</v>
      </c>
      <c r="D115" s="14">
        <v>11511</v>
      </c>
      <c r="E115" s="15">
        <v>24.17</v>
      </c>
      <c r="F115" s="16">
        <v>3.7000000000000002E-3</v>
      </c>
      <c r="G115" s="16"/>
    </row>
    <row r="116" spans="1:7" x14ac:dyDescent="0.25">
      <c r="A116" s="13" t="s">
        <v>2478</v>
      </c>
      <c r="B116" s="33" t="s">
        <v>2479</v>
      </c>
      <c r="C116" s="33" t="s">
        <v>1295</v>
      </c>
      <c r="D116" s="14">
        <v>41945</v>
      </c>
      <c r="E116" s="15">
        <v>23.78</v>
      </c>
      <c r="F116" s="16">
        <v>3.7000000000000002E-3</v>
      </c>
      <c r="G116" s="16"/>
    </row>
    <row r="117" spans="1:7" x14ac:dyDescent="0.25">
      <c r="A117" s="13" t="s">
        <v>2480</v>
      </c>
      <c r="B117" s="33" t="s">
        <v>2481</v>
      </c>
      <c r="C117" s="33" t="s">
        <v>1233</v>
      </c>
      <c r="D117" s="14">
        <v>6039</v>
      </c>
      <c r="E117" s="15">
        <v>23.42</v>
      </c>
      <c r="F117" s="16">
        <v>3.5999999999999999E-3</v>
      </c>
      <c r="G117" s="16"/>
    </row>
    <row r="118" spans="1:7" x14ac:dyDescent="0.25">
      <c r="A118" s="13" t="s">
        <v>2482</v>
      </c>
      <c r="B118" s="33" t="s">
        <v>2483</v>
      </c>
      <c r="C118" s="33" t="s">
        <v>1233</v>
      </c>
      <c r="D118" s="14">
        <v>4224</v>
      </c>
      <c r="E118" s="15">
        <v>22.97</v>
      </c>
      <c r="F118" s="16">
        <v>3.5000000000000001E-3</v>
      </c>
      <c r="G118" s="16"/>
    </row>
    <row r="119" spans="1:7" x14ac:dyDescent="0.25">
      <c r="A119" s="13" t="s">
        <v>2484</v>
      </c>
      <c r="B119" s="33" t="s">
        <v>2485</v>
      </c>
      <c r="C119" s="33" t="s">
        <v>1281</v>
      </c>
      <c r="D119" s="14">
        <v>1093</v>
      </c>
      <c r="E119" s="15">
        <v>22.94</v>
      </c>
      <c r="F119" s="16">
        <v>3.5000000000000001E-3</v>
      </c>
      <c r="G119" s="16"/>
    </row>
    <row r="120" spans="1:7" x14ac:dyDescent="0.25">
      <c r="A120" s="13" t="s">
        <v>2307</v>
      </c>
      <c r="B120" s="33" t="s">
        <v>2308</v>
      </c>
      <c r="C120" s="33" t="s">
        <v>1440</v>
      </c>
      <c r="D120" s="14">
        <v>1826</v>
      </c>
      <c r="E120" s="15">
        <v>22.75</v>
      </c>
      <c r="F120" s="16">
        <v>3.5000000000000001E-3</v>
      </c>
      <c r="G120" s="16"/>
    </row>
    <row r="121" spans="1:7" x14ac:dyDescent="0.25">
      <c r="A121" s="13" t="s">
        <v>1501</v>
      </c>
      <c r="B121" s="33" t="s">
        <v>1502</v>
      </c>
      <c r="C121" s="33" t="s">
        <v>1381</v>
      </c>
      <c r="D121" s="14">
        <v>3073</v>
      </c>
      <c r="E121" s="15">
        <v>21.83</v>
      </c>
      <c r="F121" s="16">
        <v>3.3999999999999998E-3</v>
      </c>
      <c r="G121" s="16"/>
    </row>
    <row r="122" spans="1:7" x14ac:dyDescent="0.25">
      <c r="A122" s="13" t="s">
        <v>2486</v>
      </c>
      <c r="B122" s="33" t="s">
        <v>2487</v>
      </c>
      <c r="C122" s="33" t="s">
        <v>1255</v>
      </c>
      <c r="D122" s="14">
        <v>772</v>
      </c>
      <c r="E122" s="15">
        <v>21.78</v>
      </c>
      <c r="F122" s="16">
        <v>3.3E-3</v>
      </c>
      <c r="G122" s="16"/>
    </row>
    <row r="123" spans="1:7" x14ac:dyDescent="0.25">
      <c r="A123" s="13" t="s">
        <v>2488</v>
      </c>
      <c r="B123" s="33" t="s">
        <v>2489</v>
      </c>
      <c r="C123" s="33" t="s">
        <v>1230</v>
      </c>
      <c r="D123" s="14">
        <v>299</v>
      </c>
      <c r="E123" s="15">
        <v>21.66</v>
      </c>
      <c r="F123" s="16">
        <v>3.3E-3</v>
      </c>
      <c r="G123" s="16"/>
    </row>
    <row r="124" spans="1:7" x14ac:dyDescent="0.25">
      <c r="A124" s="13" t="s">
        <v>2490</v>
      </c>
      <c r="B124" s="33" t="s">
        <v>2491</v>
      </c>
      <c r="C124" s="33" t="s">
        <v>2276</v>
      </c>
      <c r="D124" s="14">
        <v>4985</v>
      </c>
      <c r="E124" s="15">
        <v>21.52</v>
      </c>
      <c r="F124" s="16">
        <v>3.3E-3</v>
      </c>
      <c r="G124" s="16"/>
    </row>
    <row r="125" spans="1:7" x14ac:dyDescent="0.25">
      <c r="A125" s="13" t="s">
        <v>2492</v>
      </c>
      <c r="B125" s="33" t="s">
        <v>2493</v>
      </c>
      <c r="C125" s="33" t="s">
        <v>1348</v>
      </c>
      <c r="D125" s="14">
        <v>2627</v>
      </c>
      <c r="E125" s="15">
        <v>21.47</v>
      </c>
      <c r="F125" s="16">
        <v>3.3E-3</v>
      </c>
      <c r="G125" s="16"/>
    </row>
    <row r="126" spans="1:7" x14ac:dyDescent="0.25">
      <c r="A126" s="13" t="s">
        <v>2494</v>
      </c>
      <c r="B126" s="33" t="s">
        <v>2495</v>
      </c>
      <c r="C126" s="33" t="s">
        <v>1192</v>
      </c>
      <c r="D126" s="14">
        <v>330</v>
      </c>
      <c r="E126" s="15">
        <v>21.45</v>
      </c>
      <c r="F126" s="16">
        <v>3.3E-3</v>
      </c>
      <c r="G126" s="16"/>
    </row>
    <row r="127" spans="1:7" x14ac:dyDescent="0.25">
      <c r="A127" s="13" t="s">
        <v>2026</v>
      </c>
      <c r="B127" s="33" t="s">
        <v>2027</v>
      </c>
      <c r="C127" s="33" t="s">
        <v>1370</v>
      </c>
      <c r="D127" s="14">
        <v>1442</v>
      </c>
      <c r="E127" s="15">
        <v>21.44</v>
      </c>
      <c r="F127" s="16">
        <v>3.3E-3</v>
      </c>
      <c r="G127" s="16"/>
    </row>
    <row r="128" spans="1:7" x14ac:dyDescent="0.25">
      <c r="A128" s="13" t="s">
        <v>2496</v>
      </c>
      <c r="B128" s="33" t="s">
        <v>2497</v>
      </c>
      <c r="C128" s="33" t="s">
        <v>1868</v>
      </c>
      <c r="D128" s="14">
        <v>1606</v>
      </c>
      <c r="E128" s="15">
        <v>21.23</v>
      </c>
      <c r="F128" s="16">
        <v>3.3E-3</v>
      </c>
      <c r="G128" s="16"/>
    </row>
    <row r="129" spans="1:7" x14ac:dyDescent="0.25">
      <c r="A129" s="13" t="s">
        <v>2498</v>
      </c>
      <c r="B129" s="33" t="s">
        <v>2499</v>
      </c>
      <c r="C129" s="33" t="s">
        <v>1255</v>
      </c>
      <c r="D129" s="14">
        <v>4171</v>
      </c>
      <c r="E129" s="15">
        <v>20.86</v>
      </c>
      <c r="F129" s="16">
        <v>3.2000000000000002E-3</v>
      </c>
      <c r="G129" s="16"/>
    </row>
    <row r="130" spans="1:7" x14ac:dyDescent="0.25">
      <c r="A130" s="13" t="s">
        <v>2500</v>
      </c>
      <c r="B130" s="33" t="s">
        <v>2501</v>
      </c>
      <c r="C130" s="33" t="s">
        <v>1333</v>
      </c>
      <c r="D130" s="14">
        <v>9935</v>
      </c>
      <c r="E130" s="15">
        <v>20.79</v>
      </c>
      <c r="F130" s="16">
        <v>3.2000000000000002E-3</v>
      </c>
      <c r="G130" s="16"/>
    </row>
    <row r="131" spans="1:7" x14ac:dyDescent="0.25">
      <c r="A131" s="13" t="s">
        <v>1986</v>
      </c>
      <c r="B131" s="33" t="s">
        <v>1987</v>
      </c>
      <c r="C131" s="33" t="s">
        <v>1338</v>
      </c>
      <c r="D131" s="14">
        <v>2461</v>
      </c>
      <c r="E131" s="15">
        <v>20.67</v>
      </c>
      <c r="F131" s="16">
        <v>3.2000000000000002E-3</v>
      </c>
      <c r="G131" s="16"/>
    </row>
    <row r="132" spans="1:7" x14ac:dyDescent="0.25">
      <c r="A132" s="13" t="s">
        <v>2246</v>
      </c>
      <c r="B132" s="33" t="s">
        <v>2247</v>
      </c>
      <c r="C132" s="33" t="s">
        <v>1338</v>
      </c>
      <c r="D132" s="14">
        <v>2561</v>
      </c>
      <c r="E132" s="15">
        <v>20.57</v>
      </c>
      <c r="F132" s="16">
        <v>3.2000000000000002E-3</v>
      </c>
      <c r="G132" s="16"/>
    </row>
    <row r="133" spans="1:7" x14ac:dyDescent="0.25">
      <c r="A133" s="13" t="s">
        <v>2502</v>
      </c>
      <c r="B133" s="33" t="s">
        <v>2503</v>
      </c>
      <c r="C133" s="33" t="s">
        <v>2504</v>
      </c>
      <c r="D133" s="14">
        <v>496</v>
      </c>
      <c r="E133" s="15">
        <v>20.46</v>
      </c>
      <c r="F133" s="16">
        <v>3.0999999999999999E-3</v>
      </c>
      <c r="G133" s="16"/>
    </row>
    <row r="134" spans="1:7" x14ac:dyDescent="0.25">
      <c r="A134" s="13" t="s">
        <v>2505</v>
      </c>
      <c r="B134" s="33" t="s">
        <v>2506</v>
      </c>
      <c r="C134" s="33" t="s">
        <v>1233</v>
      </c>
      <c r="D134" s="14">
        <v>1914</v>
      </c>
      <c r="E134" s="15">
        <v>20.37</v>
      </c>
      <c r="F134" s="16">
        <v>3.0999999999999999E-3</v>
      </c>
      <c r="G134" s="16"/>
    </row>
    <row r="135" spans="1:7" x14ac:dyDescent="0.25">
      <c r="A135" s="13" t="s">
        <v>2507</v>
      </c>
      <c r="B135" s="33" t="s">
        <v>2508</v>
      </c>
      <c r="C135" s="33" t="s">
        <v>1192</v>
      </c>
      <c r="D135" s="14">
        <v>2748</v>
      </c>
      <c r="E135" s="15">
        <v>20.329999999999998</v>
      </c>
      <c r="F135" s="16">
        <v>3.0999999999999999E-3</v>
      </c>
      <c r="G135" s="16"/>
    </row>
    <row r="136" spans="1:7" x14ac:dyDescent="0.25">
      <c r="A136" s="13" t="s">
        <v>1830</v>
      </c>
      <c r="B136" s="33" t="s">
        <v>1831</v>
      </c>
      <c r="C136" s="33" t="s">
        <v>1440</v>
      </c>
      <c r="D136" s="14">
        <v>5866</v>
      </c>
      <c r="E136" s="15">
        <v>20.329999999999998</v>
      </c>
      <c r="F136" s="16">
        <v>3.0999999999999999E-3</v>
      </c>
      <c r="G136" s="16"/>
    </row>
    <row r="137" spans="1:7" x14ac:dyDescent="0.25">
      <c r="A137" s="13" t="s">
        <v>2016</v>
      </c>
      <c r="B137" s="33" t="s">
        <v>2017</v>
      </c>
      <c r="C137" s="33" t="s">
        <v>1207</v>
      </c>
      <c r="D137" s="14">
        <v>2289</v>
      </c>
      <c r="E137" s="15">
        <v>20.23</v>
      </c>
      <c r="F137" s="16">
        <v>3.0999999999999999E-3</v>
      </c>
      <c r="G137" s="16"/>
    </row>
    <row r="138" spans="1:7" x14ac:dyDescent="0.25">
      <c r="A138" s="13" t="s">
        <v>2509</v>
      </c>
      <c r="B138" s="33" t="s">
        <v>2510</v>
      </c>
      <c r="C138" s="33" t="s">
        <v>1195</v>
      </c>
      <c r="D138" s="14">
        <v>4243</v>
      </c>
      <c r="E138" s="15">
        <v>20</v>
      </c>
      <c r="F138" s="16">
        <v>3.0999999999999999E-3</v>
      </c>
      <c r="G138" s="16"/>
    </row>
    <row r="139" spans="1:7" x14ac:dyDescent="0.25">
      <c r="A139" s="13" t="s">
        <v>2006</v>
      </c>
      <c r="B139" s="33" t="s">
        <v>2007</v>
      </c>
      <c r="C139" s="33" t="s">
        <v>1227</v>
      </c>
      <c r="D139" s="14">
        <v>4143</v>
      </c>
      <c r="E139" s="15">
        <v>19.95</v>
      </c>
      <c r="F139" s="16">
        <v>3.0999999999999999E-3</v>
      </c>
      <c r="G139" s="16"/>
    </row>
    <row r="140" spans="1:7" x14ac:dyDescent="0.25">
      <c r="A140" s="13" t="s">
        <v>2511</v>
      </c>
      <c r="B140" s="33" t="s">
        <v>2512</v>
      </c>
      <c r="C140" s="33" t="s">
        <v>1492</v>
      </c>
      <c r="D140" s="14">
        <v>8189</v>
      </c>
      <c r="E140" s="15">
        <v>19.850000000000001</v>
      </c>
      <c r="F140" s="16">
        <v>3.0000000000000001E-3</v>
      </c>
      <c r="G140" s="16"/>
    </row>
    <row r="141" spans="1:7" x14ac:dyDescent="0.25">
      <c r="A141" s="13" t="s">
        <v>2513</v>
      </c>
      <c r="B141" s="33" t="s">
        <v>2514</v>
      </c>
      <c r="C141" s="33" t="s">
        <v>1999</v>
      </c>
      <c r="D141" s="14">
        <v>810</v>
      </c>
      <c r="E141" s="15">
        <v>19.59</v>
      </c>
      <c r="F141" s="16">
        <v>3.0000000000000001E-3</v>
      </c>
      <c r="G141" s="16"/>
    </row>
    <row r="142" spans="1:7" x14ac:dyDescent="0.25">
      <c r="A142" s="13" t="s">
        <v>2515</v>
      </c>
      <c r="B142" s="33" t="s">
        <v>2516</v>
      </c>
      <c r="C142" s="33" t="s">
        <v>1292</v>
      </c>
      <c r="D142" s="14">
        <v>9082</v>
      </c>
      <c r="E142" s="15">
        <v>19.55</v>
      </c>
      <c r="F142" s="16">
        <v>3.0000000000000001E-3</v>
      </c>
      <c r="G142" s="16"/>
    </row>
    <row r="143" spans="1:7" x14ac:dyDescent="0.25">
      <c r="A143" s="13" t="s">
        <v>1819</v>
      </c>
      <c r="B143" s="33" t="s">
        <v>1820</v>
      </c>
      <c r="C143" s="33" t="s">
        <v>1255</v>
      </c>
      <c r="D143" s="14">
        <v>349</v>
      </c>
      <c r="E143" s="15">
        <v>19.34</v>
      </c>
      <c r="F143" s="16">
        <v>3.0000000000000001E-3</v>
      </c>
      <c r="G143" s="16"/>
    </row>
    <row r="144" spans="1:7" x14ac:dyDescent="0.25">
      <c r="A144" s="13" t="s">
        <v>2517</v>
      </c>
      <c r="B144" s="33" t="s">
        <v>2518</v>
      </c>
      <c r="C144" s="33" t="s">
        <v>1292</v>
      </c>
      <c r="D144" s="14">
        <v>5859</v>
      </c>
      <c r="E144" s="15">
        <v>19.329999999999998</v>
      </c>
      <c r="F144" s="16">
        <v>3.0000000000000001E-3</v>
      </c>
      <c r="G144" s="16"/>
    </row>
    <row r="145" spans="1:7" x14ac:dyDescent="0.25">
      <c r="A145" s="13" t="s">
        <v>2040</v>
      </c>
      <c r="B145" s="33" t="s">
        <v>2041</v>
      </c>
      <c r="C145" s="33" t="s">
        <v>1238</v>
      </c>
      <c r="D145" s="14">
        <v>215</v>
      </c>
      <c r="E145" s="15">
        <v>18.670000000000002</v>
      </c>
      <c r="F145" s="16">
        <v>2.8999999999999998E-3</v>
      </c>
      <c r="G145" s="16"/>
    </row>
    <row r="146" spans="1:7" x14ac:dyDescent="0.25">
      <c r="A146" s="13" t="s">
        <v>2519</v>
      </c>
      <c r="B146" s="33" t="s">
        <v>2520</v>
      </c>
      <c r="C146" s="33" t="s">
        <v>1307</v>
      </c>
      <c r="D146" s="14">
        <v>1341</v>
      </c>
      <c r="E146" s="15">
        <v>18.600000000000001</v>
      </c>
      <c r="F146" s="16">
        <v>2.8999999999999998E-3</v>
      </c>
      <c r="G146" s="16"/>
    </row>
    <row r="147" spans="1:7" x14ac:dyDescent="0.25">
      <c r="A147" s="13" t="s">
        <v>1564</v>
      </c>
      <c r="B147" s="33" t="s">
        <v>1565</v>
      </c>
      <c r="C147" s="33" t="s">
        <v>1440</v>
      </c>
      <c r="D147" s="14">
        <v>940</v>
      </c>
      <c r="E147" s="15">
        <v>18.59</v>
      </c>
      <c r="F147" s="16">
        <v>2.8999999999999998E-3</v>
      </c>
      <c r="G147" s="16"/>
    </row>
    <row r="148" spans="1:7" x14ac:dyDescent="0.25">
      <c r="A148" s="13" t="s">
        <v>2521</v>
      </c>
      <c r="B148" s="33" t="s">
        <v>2522</v>
      </c>
      <c r="C148" s="33" t="s">
        <v>1195</v>
      </c>
      <c r="D148" s="14">
        <v>16166</v>
      </c>
      <c r="E148" s="15">
        <v>18.489999999999998</v>
      </c>
      <c r="F148" s="16">
        <v>2.8E-3</v>
      </c>
      <c r="G148" s="16"/>
    </row>
    <row r="149" spans="1:7" x14ac:dyDescent="0.25">
      <c r="A149" s="13" t="s">
        <v>1929</v>
      </c>
      <c r="B149" s="33" t="s">
        <v>1930</v>
      </c>
      <c r="C149" s="33" t="s">
        <v>1192</v>
      </c>
      <c r="D149" s="14">
        <v>1190</v>
      </c>
      <c r="E149" s="15">
        <v>18.43</v>
      </c>
      <c r="F149" s="16">
        <v>2.8E-3</v>
      </c>
      <c r="G149" s="16"/>
    </row>
    <row r="150" spans="1:7" x14ac:dyDescent="0.25">
      <c r="A150" s="13" t="s">
        <v>2523</v>
      </c>
      <c r="B150" s="33" t="s">
        <v>2524</v>
      </c>
      <c r="C150" s="33" t="s">
        <v>1224</v>
      </c>
      <c r="D150" s="14">
        <v>2106</v>
      </c>
      <c r="E150" s="15">
        <v>18.22</v>
      </c>
      <c r="F150" s="16">
        <v>2.8E-3</v>
      </c>
      <c r="G150" s="16"/>
    </row>
    <row r="151" spans="1:7" x14ac:dyDescent="0.25">
      <c r="A151" s="13" t="s">
        <v>1544</v>
      </c>
      <c r="B151" s="33" t="s">
        <v>1545</v>
      </c>
      <c r="C151" s="33" t="s">
        <v>1252</v>
      </c>
      <c r="D151" s="14">
        <v>4220</v>
      </c>
      <c r="E151" s="15">
        <v>18.13</v>
      </c>
      <c r="F151" s="16">
        <v>2.8E-3</v>
      </c>
      <c r="G151" s="16"/>
    </row>
    <row r="152" spans="1:7" x14ac:dyDescent="0.25">
      <c r="A152" s="13" t="s">
        <v>2525</v>
      </c>
      <c r="B152" s="33" t="s">
        <v>2526</v>
      </c>
      <c r="C152" s="33" t="s">
        <v>1233</v>
      </c>
      <c r="D152" s="14">
        <v>383</v>
      </c>
      <c r="E152" s="15">
        <v>17.989999999999998</v>
      </c>
      <c r="F152" s="16">
        <v>2.8E-3</v>
      </c>
      <c r="G152" s="16"/>
    </row>
    <row r="153" spans="1:7" x14ac:dyDescent="0.25">
      <c r="A153" s="13" t="s">
        <v>2527</v>
      </c>
      <c r="B153" s="33" t="s">
        <v>2528</v>
      </c>
      <c r="C153" s="33" t="s">
        <v>1192</v>
      </c>
      <c r="D153" s="14">
        <v>1748</v>
      </c>
      <c r="E153" s="15">
        <v>17.89</v>
      </c>
      <c r="F153" s="16">
        <v>2.7000000000000001E-3</v>
      </c>
      <c r="G153" s="16"/>
    </row>
    <row r="154" spans="1:7" x14ac:dyDescent="0.25">
      <c r="A154" s="13" t="s">
        <v>2529</v>
      </c>
      <c r="B154" s="33" t="s">
        <v>2530</v>
      </c>
      <c r="C154" s="33" t="s">
        <v>1823</v>
      </c>
      <c r="D154" s="14">
        <v>3714</v>
      </c>
      <c r="E154" s="15">
        <v>17.84</v>
      </c>
      <c r="F154" s="16">
        <v>2.7000000000000001E-3</v>
      </c>
      <c r="G154" s="16"/>
    </row>
    <row r="155" spans="1:7" x14ac:dyDescent="0.25">
      <c r="A155" s="13" t="s">
        <v>2531</v>
      </c>
      <c r="B155" s="33" t="s">
        <v>2532</v>
      </c>
      <c r="C155" s="33" t="s">
        <v>1195</v>
      </c>
      <c r="D155" s="14">
        <v>27748</v>
      </c>
      <c r="E155" s="15">
        <v>17.84</v>
      </c>
      <c r="F155" s="16">
        <v>2.7000000000000001E-3</v>
      </c>
      <c r="G155" s="16"/>
    </row>
    <row r="156" spans="1:7" x14ac:dyDescent="0.25">
      <c r="A156" s="13" t="s">
        <v>2533</v>
      </c>
      <c r="B156" s="33" t="s">
        <v>2534</v>
      </c>
      <c r="C156" s="33" t="s">
        <v>2154</v>
      </c>
      <c r="D156" s="14">
        <v>1774</v>
      </c>
      <c r="E156" s="15">
        <v>17.829999999999998</v>
      </c>
      <c r="F156" s="16">
        <v>2.7000000000000001E-3</v>
      </c>
      <c r="G156" s="16"/>
    </row>
    <row r="157" spans="1:7" x14ac:dyDescent="0.25">
      <c r="A157" s="13" t="s">
        <v>2535</v>
      </c>
      <c r="B157" s="33" t="s">
        <v>2536</v>
      </c>
      <c r="C157" s="33" t="s">
        <v>1192</v>
      </c>
      <c r="D157" s="14">
        <v>2020</v>
      </c>
      <c r="E157" s="15">
        <v>17.71</v>
      </c>
      <c r="F157" s="16">
        <v>2.7000000000000001E-3</v>
      </c>
      <c r="G157" s="16"/>
    </row>
    <row r="158" spans="1:7" x14ac:dyDescent="0.25">
      <c r="A158" s="13" t="s">
        <v>2537</v>
      </c>
      <c r="B158" s="33" t="s">
        <v>2538</v>
      </c>
      <c r="C158" s="33" t="s">
        <v>1295</v>
      </c>
      <c r="D158" s="14">
        <v>2025</v>
      </c>
      <c r="E158" s="15">
        <v>17.68</v>
      </c>
      <c r="F158" s="16">
        <v>2.7000000000000001E-3</v>
      </c>
      <c r="G158" s="16"/>
    </row>
    <row r="159" spans="1:7" x14ac:dyDescent="0.25">
      <c r="A159" s="13" t="s">
        <v>2539</v>
      </c>
      <c r="B159" s="33" t="s">
        <v>2540</v>
      </c>
      <c r="C159" s="33" t="s">
        <v>1189</v>
      </c>
      <c r="D159" s="14">
        <v>968</v>
      </c>
      <c r="E159" s="15">
        <v>17.649999999999999</v>
      </c>
      <c r="F159" s="16">
        <v>2.7000000000000001E-3</v>
      </c>
      <c r="G159" s="16"/>
    </row>
    <row r="160" spans="1:7" x14ac:dyDescent="0.25">
      <c r="A160" s="13" t="s">
        <v>2034</v>
      </c>
      <c r="B160" s="33" t="s">
        <v>2035</v>
      </c>
      <c r="C160" s="33" t="s">
        <v>1227</v>
      </c>
      <c r="D160" s="14">
        <v>5058</v>
      </c>
      <c r="E160" s="15">
        <v>17.64</v>
      </c>
      <c r="F160" s="16">
        <v>2.7000000000000001E-3</v>
      </c>
      <c r="G160" s="16"/>
    </row>
    <row r="161" spans="1:7" x14ac:dyDescent="0.25">
      <c r="A161" s="13" t="s">
        <v>1904</v>
      </c>
      <c r="B161" s="33" t="s">
        <v>1905</v>
      </c>
      <c r="C161" s="33" t="s">
        <v>1292</v>
      </c>
      <c r="D161" s="14">
        <v>1697</v>
      </c>
      <c r="E161" s="15">
        <v>17.57</v>
      </c>
      <c r="F161" s="16">
        <v>2.7000000000000001E-3</v>
      </c>
      <c r="G161" s="16"/>
    </row>
    <row r="162" spans="1:7" x14ac:dyDescent="0.25">
      <c r="A162" s="13" t="s">
        <v>2541</v>
      </c>
      <c r="B162" s="33" t="s">
        <v>2542</v>
      </c>
      <c r="C162" s="33" t="s">
        <v>1304</v>
      </c>
      <c r="D162" s="14">
        <v>218</v>
      </c>
      <c r="E162" s="15">
        <v>17.38</v>
      </c>
      <c r="F162" s="16">
        <v>2.7000000000000001E-3</v>
      </c>
      <c r="G162" s="16"/>
    </row>
    <row r="163" spans="1:7" x14ac:dyDescent="0.25">
      <c r="A163" s="13" t="s">
        <v>2543</v>
      </c>
      <c r="B163" s="33" t="s">
        <v>2544</v>
      </c>
      <c r="C163" s="33" t="s">
        <v>1198</v>
      </c>
      <c r="D163" s="14">
        <v>1749</v>
      </c>
      <c r="E163" s="15">
        <v>17.18</v>
      </c>
      <c r="F163" s="16">
        <v>2.5999999999999999E-3</v>
      </c>
      <c r="G163" s="16"/>
    </row>
    <row r="164" spans="1:7" x14ac:dyDescent="0.25">
      <c r="A164" s="13" t="s">
        <v>2545</v>
      </c>
      <c r="B164" s="33" t="s">
        <v>2546</v>
      </c>
      <c r="C164" s="33" t="s">
        <v>1233</v>
      </c>
      <c r="D164" s="14">
        <v>2561</v>
      </c>
      <c r="E164" s="15">
        <v>17.14</v>
      </c>
      <c r="F164" s="16">
        <v>2.5999999999999999E-3</v>
      </c>
      <c r="G164" s="16"/>
    </row>
    <row r="165" spans="1:7" x14ac:dyDescent="0.25">
      <c r="A165" s="13" t="s">
        <v>2547</v>
      </c>
      <c r="B165" s="33" t="s">
        <v>2548</v>
      </c>
      <c r="C165" s="33" t="s">
        <v>1823</v>
      </c>
      <c r="D165" s="14">
        <v>44886</v>
      </c>
      <c r="E165" s="15">
        <v>17.09</v>
      </c>
      <c r="F165" s="16">
        <v>2.5999999999999999E-3</v>
      </c>
      <c r="G165" s="16"/>
    </row>
    <row r="166" spans="1:7" x14ac:dyDescent="0.25">
      <c r="A166" s="13" t="s">
        <v>2549</v>
      </c>
      <c r="B166" s="33" t="s">
        <v>2550</v>
      </c>
      <c r="C166" s="33" t="s">
        <v>1227</v>
      </c>
      <c r="D166" s="14">
        <v>2469</v>
      </c>
      <c r="E166" s="15">
        <v>17.07</v>
      </c>
      <c r="F166" s="16">
        <v>2.5999999999999999E-3</v>
      </c>
      <c r="G166" s="16"/>
    </row>
    <row r="167" spans="1:7" x14ac:dyDescent="0.25">
      <c r="A167" s="13" t="s">
        <v>1966</v>
      </c>
      <c r="B167" s="33" t="s">
        <v>1967</v>
      </c>
      <c r="C167" s="33" t="s">
        <v>1238</v>
      </c>
      <c r="D167" s="14">
        <v>2201</v>
      </c>
      <c r="E167" s="15">
        <v>16.809999999999999</v>
      </c>
      <c r="F167" s="16">
        <v>2.5999999999999999E-3</v>
      </c>
      <c r="G167" s="16"/>
    </row>
    <row r="168" spans="1:7" x14ac:dyDescent="0.25">
      <c r="A168" s="13" t="s">
        <v>2244</v>
      </c>
      <c r="B168" s="33" t="s">
        <v>2245</v>
      </c>
      <c r="C168" s="33" t="s">
        <v>1207</v>
      </c>
      <c r="D168" s="14">
        <v>1046</v>
      </c>
      <c r="E168" s="15">
        <v>16.71</v>
      </c>
      <c r="F168" s="16">
        <v>2.5999999999999999E-3</v>
      </c>
      <c r="G168" s="16"/>
    </row>
    <row r="169" spans="1:7" x14ac:dyDescent="0.25">
      <c r="A169" s="13" t="s">
        <v>2551</v>
      </c>
      <c r="B169" s="33" t="s">
        <v>2552</v>
      </c>
      <c r="C169" s="33" t="s">
        <v>1381</v>
      </c>
      <c r="D169" s="14">
        <v>2455</v>
      </c>
      <c r="E169" s="15">
        <v>16.63</v>
      </c>
      <c r="F169" s="16">
        <v>2.5999999999999999E-3</v>
      </c>
      <c r="G169" s="16"/>
    </row>
    <row r="170" spans="1:7" x14ac:dyDescent="0.25">
      <c r="A170" s="13" t="s">
        <v>1900</v>
      </c>
      <c r="B170" s="33" t="s">
        <v>1901</v>
      </c>
      <c r="C170" s="33" t="s">
        <v>1204</v>
      </c>
      <c r="D170" s="14">
        <v>2297</v>
      </c>
      <c r="E170" s="15">
        <v>16.440000000000001</v>
      </c>
      <c r="F170" s="16">
        <v>2.5000000000000001E-3</v>
      </c>
      <c r="G170" s="16"/>
    </row>
    <row r="171" spans="1:7" x14ac:dyDescent="0.25">
      <c r="A171" s="13" t="s">
        <v>2553</v>
      </c>
      <c r="B171" s="33" t="s">
        <v>2554</v>
      </c>
      <c r="C171" s="33" t="s">
        <v>1381</v>
      </c>
      <c r="D171" s="14">
        <v>6372</v>
      </c>
      <c r="E171" s="15">
        <v>16.329999999999998</v>
      </c>
      <c r="F171" s="16">
        <v>2.5000000000000001E-3</v>
      </c>
      <c r="G171" s="16"/>
    </row>
    <row r="172" spans="1:7" x14ac:dyDescent="0.25">
      <c r="A172" s="13" t="s">
        <v>2555</v>
      </c>
      <c r="B172" s="33" t="s">
        <v>2556</v>
      </c>
      <c r="C172" s="33" t="s">
        <v>1307</v>
      </c>
      <c r="D172" s="14">
        <v>2731</v>
      </c>
      <c r="E172" s="15">
        <v>16.29</v>
      </c>
      <c r="F172" s="16">
        <v>2.5000000000000001E-3</v>
      </c>
      <c r="G172" s="16"/>
    </row>
    <row r="173" spans="1:7" x14ac:dyDescent="0.25">
      <c r="A173" s="13" t="s">
        <v>1976</v>
      </c>
      <c r="B173" s="33" t="s">
        <v>1977</v>
      </c>
      <c r="C173" s="33" t="s">
        <v>1868</v>
      </c>
      <c r="D173" s="14">
        <v>1221</v>
      </c>
      <c r="E173" s="15">
        <v>16.11</v>
      </c>
      <c r="F173" s="16">
        <v>2.5000000000000001E-3</v>
      </c>
      <c r="G173" s="16"/>
    </row>
    <row r="174" spans="1:7" x14ac:dyDescent="0.25">
      <c r="A174" s="13" t="s">
        <v>2557</v>
      </c>
      <c r="B174" s="33" t="s">
        <v>2558</v>
      </c>
      <c r="C174" s="33" t="s">
        <v>1361</v>
      </c>
      <c r="D174" s="14">
        <v>325</v>
      </c>
      <c r="E174" s="15">
        <v>16.100000000000001</v>
      </c>
      <c r="F174" s="16">
        <v>2.5000000000000001E-3</v>
      </c>
      <c r="G174" s="16"/>
    </row>
    <row r="175" spans="1:7" x14ac:dyDescent="0.25">
      <c r="A175" s="13" t="s">
        <v>2559</v>
      </c>
      <c r="B175" s="33" t="s">
        <v>2560</v>
      </c>
      <c r="C175" s="33" t="s">
        <v>1230</v>
      </c>
      <c r="D175" s="14">
        <v>3689</v>
      </c>
      <c r="E175" s="15">
        <v>15.97</v>
      </c>
      <c r="F175" s="16">
        <v>2.5000000000000001E-3</v>
      </c>
      <c r="G175" s="16"/>
    </row>
    <row r="176" spans="1:7" x14ac:dyDescent="0.25">
      <c r="A176" s="13" t="s">
        <v>1788</v>
      </c>
      <c r="B176" s="33" t="s">
        <v>1789</v>
      </c>
      <c r="C176" s="33" t="s">
        <v>1233</v>
      </c>
      <c r="D176" s="14">
        <v>911</v>
      </c>
      <c r="E176" s="15">
        <v>15.86</v>
      </c>
      <c r="F176" s="16">
        <v>2.3999999999999998E-3</v>
      </c>
      <c r="G176" s="16"/>
    </row>
    <row r="177" spans="1:7" x14ac:dyDescent="0.25">
      <c r="A177" s="13" t="s">
        <v>2065</v>
      </c>
      <c r="B177" s="33" t="s">
        <v>2066</v>
      </c>
      <c r="C177" s="33" t="s">
        <v>1252</v>
      </c>
      <c r="D177" s="14">
        <v>2597</v>
      </c>
      <c r="E177" s="15">
        <v>15.35</v>
      </c>
      <c r="F177" s="16">
        <v>2.3999999999999998E-3</v>
      </c>
      <c r="G177" s="16"/>
    </row>
    <row r="178" spans="1:7" x14ac:dyDescent="0.25">
      <c r="A178" s="13" t="s">
        <v>2561</v>
      </c>
      <c r="B178" s="33" t="s">
        <v>2562</v>
      </c>
      <c r="C178" s="33" t="s">
        <v>1823</v>
      </c>
      <c r="D178" s="14">
        <v>9985</v>
      </c>
      <c r="E178" s="15">
        <v>15.34</v>
      </c>
      <c r="F178" s="16">
        <v>2.3999999999999998E-3</v>
      </c>
      <c r="G178" s="16"/>
    </row>
    <row r="179" spans="1:7" x14ac:dyDescent="0.25">
      <c r="A179" s="13" t="s">
        <v>2563</v>
      </c>
      <c r="B179" s="33" t="s">
        <v>2564</v>
      </c>
      <c r="C179" s="33" t="s">
        <v>1515</v>
      </c>
      <c r="D179" s="14">
        <v>2760</v>
      </c>
      <c r="E179" s="15">
        <v>15.33</v>
      </c>
      <c r="F179" s="16">
        <v>2.3999999999999998E-3</v>
      </c>
      <c r="G179" s="16"/>
    </row>
    <row r="180" spans="1:7" x14ac:dyDescent="0.25">
      <c r="A180" s="13" t="s">
        <v>2565</v>
      </c>
      <c r="B180" s="33" t="s">
        <v>2566</v>
      </c>
      <c r="C180" s="33" t="s">
        <v>2372</v>
      </c>
      <c r="D180" s="14">
        <v>2798</v>
      </c>
      <c r="E180" s="15">
        <v>15.17</v>
      </c>
      <c r="F180" s="16">
        <v>2.3E-3</v>
      </c>
      <c r="G180" s="16"/>
    </row>
    <row r="181" spans="1:7" x14ac:dyDescent="0.25">
      <c r="A181" s="13" t="s">
        <v>2567</v>
      </c>
      <c r="B181" s="33" t="s">
        <v>2568</v>
      </c>
      <c r="C181" s="33" t="s">
        <v>1255</v>
      </c>
      <c r="D181" s="14">
        <v>738</v>
      </c>
      <c r="E181" s="15">
        <v>15.14</v>
      </c>
      <c r="F181" s="16">
        <v>2.3E-3</v>
      </c>
      <c r="G181" s="16"/>
    </row>
    <row r="182" spans="1:7" x14ac:dyDescent="0.25">
      <c r="A182" s="13" t="s">
        <v>2569</v>
      </c>
      <c r="B182" s="33" t="s">
        <v>2570</v>
      </c>
      <c r="C182" s="33" t="s">
        <v>1348</v>
      </c>
      <c r="D182" s="14">
        <v>555</v>
      </c>
      <c r="E182" s="15">
        <v>15.13</v>
      </c>
      <c r="F182" s="16">
        <v>2.3E-3</v>
      </c>
      <c r="G182" s="16"/>
    </row>
    <row r="183" spans="1:7" x14ac:dyDescent="0.25">
      <c r="A183" s="13" t="s">
        <v>2571</v>
      </c>
      <c r="B183" s="33" t="s">
        <v>2572</v>
      </c>
      <c r="C183" s="33" t="s">
        <v>1361</v>
      </c>
      <c r="D183" s="14">
        <v>1495</v>
      </c>
      <c r="E183" s="15">
        <v>14.96</v>
      </c>
      <c r="F183" s="16">
        <v>2.3E-3</v>
      </c>
      <c r="G183" s="16"/>
    </row>
    <row r="184" spans="1:7" x14ac:dyDescent="0.25">
      <c r="A184" s="13" t="s">
        <v>2573</v>
      </c>
      <c r="B184" s="33" t="s">
        <v>2574</v>
      </c>
      <c r="C184" s="33" t="s">
        <v>1338</v>
      </c>
      <c r="D184" s="14">
        <v>4232</v>
      </c>
      <c r="E184" s="15">
        <v>14.84</v>
      </c>
      <c r="F184" s="16">
        <v>2.3E-3</v>
      </c>
      <c r="G184" s="16"/>
    </row>
    <row r="185" spans="1:7" x14ac:dyDescent="0.25">
      <c r="A185" s="13" t="s">
        <v>2575</v>
      </c>
      <c r="B185" s="33" t="s">
        <v>2576</v>
      </c>
      <c r="C185" s="33" t="s">
        <v>1189</v>
      </c>
      <c r="D185" s="14">
        <v>3180</v>
      </c>
      <c r="E185" s="15">
        <v>14.8</v>
      </c>
      <c r="F185" s="16">
        <v>2.3E-3</v>
      </c>
      <c r="G185" s="16"/>
    </row>
    <row r="186" spans="1:7" x14ac:dyDescent="0.25">
      <c r="A186" s="13" t="s">
        <v>2577</v>
      </c>
      <c r="B186" s="33" t="s">
        <v>2578</v>
      </c>
      <c r="C186" s="33" t="s">
        <v>1238</v>
      </c>
      <c r="D186" s="14">
        <v>716</v>
      </c>
      <c r="E186" s="15">
        <v>14.59</v>
      </c>
      <c r="F186" s="16">
        <v>2.2000000000000001E-3</v>
      </c>
      <c r="G186" s="16"/>
    </row>
    <row r="187" spans="1:7" x14ac:dyDescent="0.25">
      <c r="A187" s="13" t="s">
        <v>2579</v>
      </c>
      <c r="B187" s="33" t="s">
        <v>2580</v>
      </c>
      <c r="C187" s="33" t="s">
        <v>1189</v>
      </c>
      <c r="D187" s="14">
        <v>18655</v>
      </c>
      <c r="E187" s="15">
        <v>14.5</v>
      </c>
      <c r="F187" s="16">
        <v>2.2000000000000001E-3</v>
      </c>
      <c r="G187" s="16"/>
    </row>
    <row r="188" spans="1:7" x14ac:dyDescent="0.25">
      <c r="A188" s="13" t="s">
        <v>2581</v>
      </c>
      <c r="B188" s="33" t="s">
        <v>2582</v>
      </c>
      <c r="C188" s="33" t="s">
        <v>1192</v>
      </c>
      <c r="D188" s="14">
        <v>229</v>
      </c>
      <c r="E188" s="15">
        <v>14.31</v>
      </c>
      <c r="F188" s="16">
        <v>2.2000000000000001E-3</v>
      </c>
      <c r="G188" s="16"/>
    </row>
    <row r="189" spans="1:7" x14ac:dyDescent="0.25">
      <c r="A189" s="13" t="s">
        <v>2583</v>
      </c>
      <c r="B189" s="33" t="s">
        <v>2584</v>
      </c>
      <c r="C189" s="33" t="s">
        <v>1252</v>
      </c>
      <c r="D189" s="14">
        <v>28901</v>
      </c>
      <c r="E189" s="15">
        <v>14.17</v>
      </c>
      <c r="F189" s="16">
        <v>2.2000000000000001E-3</v>
      </c>
      <c r="G189" s="16"/>
    </row>
    <row r="190" spans="1:7" x14ac:dyDescent="0.25">
      <c r="A190" s="13" t="s">
        <v>2585</v>
      </c>
      <c r="B190" s="33" t="s">
        <v>2586</v>
      </c>
      <c r="C190" s="33" t="s">
        <v>1999</v>
      </c>
      <c r="D190" s="14">
        <v>2344</v>
      </c>
      <c r="E190" s="15">
        <v>14.11</v>
      </c>
      <c r="F190" s="16">
        <v>2.2000000000000001E-3</v>
      </c>
      <c r="G190" s="16"/>
    </row>
    <row r="191" spans="1:7" x14ac:dyDescent="0.25">
      <c r="A191" s="13" t="s">
        <v>2028</v>
      </c>
      <c r="B191" s="33" t="s">
        <v>2029</v>
      </c>
      <c r="C191" s="33" t="s">
        <v>1233</v>
      </c>
      <c r="D191" s="14">
        <v>2198</v>
      </c>
      <c r="E191" s="15">
        <v>14</v>
      </c>
      <c r="F191" s="16">
        <v>2.2000000000000001E-3</v>
      </c>
      <c r="G191" s="16"/>
    </row>
    <row r="192" spans="1:7" x14ac:dyDescent="0.25">
      <c r="A192" s="13" t="s">
        <v>2587</v>
      </c>
      <c r="B192" s="33" t="s">
        <v>2588</v>
      </c>
      <c r="C192" s="33" t="s">
        <v>1195</v>
      </c>
      <c r="D192" s="14">
        <v>22299</v>
      </c>
      <c r="E192" s="15">
        <v>14</v>
      </c>
      <c r="F192" s="16">
        <v>2.2000000000000001E-3</v>
      </c>
      <c r="G192" s="16"/>
    </row>
    <row r="193" spans="1:7" x14ac:dyDescent="0.25">
      <c r="A193" s="13" t="s">
        <v>1988</v>
      </c>
      <c r="B193" s="33" t="s">
        <v>1989</v>
      </c>
      <c r="C193" s="33" t="s">
        <v>1381</v>
      </c>
      <c r="D193" s="14">
        <v>2689</v>
      </c>
      <c r="E193" s="15">
        <v>13.95</v>
      </c>
      <c r="F193" s="16">
        <v>2.0999999999999999E-3</v>
      </c>
      <c r="G193" s="16"/>
    </row>
    <row r="194" spans="1:7" x14ac:dyDescent="0.25">
      <c r="A194" s="13" t="s">
        <v>2014</v>
      </c>
      <c r="B194" s="33" t="s">
        <v>2015</v>
      </c>
      <c r="C194" s="33" t="s">
        <v>1255</v>
      </c>
      <c r="D194" s="14">
        <v>2896</v>
      </c>
      <c r="E194" s="15">
        <v>13.94</v>
      </c>
      <c r="F194" s="16">
        <v>2.0999999999999999E-3</v>
      </c>
      <c r="G194" s="16"/>
    </row>
    <row r="195" spans="1:7" x14ac:dyDescent="0.25">
      <c r="A195" s="13" t="s">
        <v>2589</v>
      </c>
      <c r="B195" s="33" t="s">
        <v>2590</v>
      </c>
      <c r="C195" s="33" t="s">
        <v>1381</v>
      </c>
      <c r="D195" s="14">
        <v>2611</v>
      </c>
      <c r="E195" s="15">
        <v>13.93</v>
      </c>
      <c r="F195" s="16">
        <v>2.0999999999999999E-3</v>
      </c>
      <c r="G195" s="16"/>
    </row>
    <row r="196" spans="1:7" x14ac:dyDescent="0.25">
      <c r="A196" s="13" t="s">
        <v>2591</v>
      </c>
      <c r="B196" s="33" t="s">
        <v>2592</v>
      </c>
      <c r="C196" s="33" t="s">
        <v>1198</v>
      </c>
      <c r="D196" s="14">
        <v>6432</v>
      </c>
      <c r="E196" s="15">
        <v>13.79</v>
      </c>
      <c r="F196" s="16">
        <v>2.0999999999999999E-3</v>
      </c>
      <c r="G196" s="16"/>
    </row>
    <row r="197" spans="1:7" x14ac:dyDescent="0.25">
      <c r="A197" s="13" t="s">
        <v>2593</v>
      </c>
      <c r="B197" s="33" t="s">
        <v>2594</v>
      </c>
      <c r="C197" s="33" t="s">
        <v>1238</v>
      </c>
      <c r="D197" s="14">
        <v>4876</v>
      </c>
      <c r="E197" s="15">
        <v>13.76</v>
      </c>
      <c r="F197" s="16">
        <v>2.0999999999999999E-3</v>
      </c>
      <c r="G197" s="16"/>
    </row>
    <row r="198" spans="1:7" x14ac:dyDescent="0.25">
      <c r="A198" s="13" t="s">
        <v>2595</v>
      </c>
      <c r="B198" s="33" t="s">
        <v>2596</v>
      </c>
      <c r="C198" s="33" t="s">
        <v>1381</v>
      </c>
      <c r="D198" s="14">
        <v>281</v>
      </c>
      <c r="E198" s="15">
        <v>13.74</v>
      </c>
      <c r="F198" s="16">
        <v>2.0999999999999999E-3</v>
      </c>
      <c r="G198" s="16"/>
    </row>
    <row r="199" spans="1:7" x14ac:dyDescent="0.25">
      <c r="A199" s="13" t="s">
        <v>2597</v>
      </c>
      <c r="B199" s="33" t="s">
        <v>2598</v>
      </c>
      <c r="C199" s="33" t="s">
        <v>1233</v>
      </c>
      <c r="D199" s="14">
        <v>2438</v>
      </c>
      <c r="E199" s="15">
        <v>13.69</v>
      </c>
      <c r="F199" s="16">
        <v>2.0999999999999999E-3</v>
      </c>
      <c r="G199" s="16"/>
    </row>
    <row r="200" spans="1:7" x14ac:dyDescent="0.25">
      <c r="A200" s="13" t="s">
        <v>2599</v>
      </c>
      <c r="B200" s="33" t="s">
        <v>2600</v>
      </c>
      <c r="C200" s="33" t="s">
        <v>1233</v>
      </c>
      <c r="D200" s="14">
        <v>623</v>
      </c>
      <c r="E200" s="15">
        <v>13.48</v>
      </c>
      <c r="F200" s="16">
        <v>2.0999999999999999E-3</v>
      </c>
      <c r="G200" s="16"/>
    </row>
    <row r="201" spans="1:7" x14ac:dyDescent="0.25">
      <c r="A201" s="13" t="s">
        <v>2601</v>
      </c>
      <c r="B201" s="33" t="s">
        <v>2602</v>
      </c>
      <c r="C201" s="33" t="s">
        <v>1996</v>
      </c>
      <c r="D201" s="14">
        <v>9842</v>
      </c>
      <c r="E201" s="15">
        <v>13.47</v>
      </c>
      <c r="F201" s="16">
        <v>2.0999999999999999E-3</v>
      </c>
      <c r="G201" s="16"/>
    </row>
    <row r="202" spans="1:7" x14ac:dyDescent="0.25">
      <c r="A202" s="13" t="s">
        <v>2603</v>
      </c>
      <c r="B202" s="33" t="s">
        <v>2604</v>
      </c>
      <c r="C202" s="33" t="s">
        <v>1207</v>
      </c>
      <c r="D202" s="14">
        <v>4549</v>
      </c>
      <c r="E202" s="15">
        <v>13.35</v>
      </c>
      <c r="F202" s="16">
        <v>2.0999999999999999E-3</v>
      </c>
      <c r="G202" s="16"/>
    </row>
    <row r="203" spans="1:7" x14ac:dyDescent="0.25">
      <c r="A203" s="13" t="s">
        <v>2605</v>
      </c>
      <c r="B203" s="33" t="s">
        <v>2606</v>
      </c>
      <c r="C203" s="33" t="s">
        <v>1381</v>
      </c>
      <c r="D203" s="14">
        <v>1992</v>
      </c>
      <c r="E203" s="15">
        <v>13.33</v>
      </c>
      <c r="F203" s="16">
        <v>2E-3</v>
      </c>
      <c r="G203" s="16"/>
    </row>
    <row r="204" spans="1:7" x14ac:dyDescent="0.25">
      <c r="A204" s="13" t="s">
        <v>2607</v>
      </c>
      <c r="B204" s="33" t="s">
        <v>2608</v>
      </c>
      <c r="C204" s="33" t="s">
        <v>1207</v>
      </c>
      <c r="D204" s="14">
        <v>3669</v>
      </c>
      <c r="E204" s="15">
        <v>13.32</v>
      </c>
      <c r="F204" s="16">
        <v>2E-3</v>
      </c>
      <c r="G204" s="16"/>
    </row>
    <row r="205" spans="1:7" x14ac:dyDescent="0.25">
      <c r="A205" s="13" t="s">
        <v>2609</v>
      </c>
      <c r="B205" s="33" t="s">
        <v>2610</v>
      </c>
      <c r="C205" s="33" t="s">
        <v>1281</v>
      </c>
      <c r="D205" s="14">
        <v>711</v>
      </c>
      <c r="E205" s="15">
        <v>13.21</v>
      </c>
      <c r="F205" s="16">
        <v>2E-3</v>
      </c>
      <c r="G205" s="16"/>
    </row>
    <row r="206" spans="1:7" x14ac:dyDescent="0.25">
      <c r="A206" s="13" t="s">
        <v>2611</v>
      </c>
      <c r="B206" s="33" t="s">
        <v>2612</v>
      </c>
      <c r="C206" s="33" t="s">
        <v>1338</v>
      </c>
      <c r="D206" s="14">
        <v>13120</v>
      </c>
      <c r="E206" s="15">
        <v>13.04</v>
      </c>
      <c r="F206" s="16">
        <v>2E-3</v>
      </c>
      <c r="G206" s="16"/>
    </row>
    <row r="207" spans="1:7" x14ac:dyDescent="0.25">
      <c r="A207" s="13" t="s">
        <v>2613</v>
      </c>
      <c r="B207" s="33" t="s">
        <v>2614</v>
      </c>
      <c r="C207" s="33" t="s">
        <v>1440</v>
      </c>
      <c r="D207" s="14">
        <v>1732</v>
      </c>
      <c r="E207" s="15">
        <v>12.97</v>
      </c>
      <c r="F207" s="16">
        <v>2E-3</v>
      </c>
      <c r="G207" s="16"/>
    </row>
    <row r="208" spans="1:7" x14ac:dyDescent="0.25">
      <c r="A208" s="13" t="s">
        <v>2615</v>
      </c>
      <c r="B208" s="33" t="s">
        <v>2616</v>
      </c>
      <c r="C208" s="33" t="s">
        <v>1204</v>
      </c>
      <c r="D208" s="14">
        <v>640</v>
      </c>
      <c r="E208" s="15">
        <v>12.96</v>
      </c>
      <c r="F208" s="16">
        <v>2E-3</v>
      </c>
      <c r="G208" s="16"/>
    </row>
    <row r="209" spans="1:7" x14ac:dyDescent="0.25">
      <c r="A209" s="13" t="s">
        <v>2617</v>
      </c>
      <c r="B209" s="33" t="s">
        <v>2618</v>
      </c>
      <c r="C209" s="33" t="s">
        <v>1292</v>
      </c>
      <c r="D209" s="14">
        <v>14727</v>
      </c>
      <c r="E209" s="15">
        <v>12.89</v>
      </c>
      <c r="F209" s="16">
        <v>2E-3</v>
      </c>
      <c r="G209" s="16"/>
    </row>
    <row r="210" spans="1:7" x14ac:dyDescent="0.25">
      <c r="A210" s="13" t="s">
        <v>2277</v>
      </c>
      <c r="B210" s="33" t="s">
        <v>2278</v>
      </c>
      <c r="C210" s="33" t="s">
        <v>1348</v>
      </c>
      <c r="D210" s="14">
        <v>2570</v>
      </c>
      <c r="E210" s="15">
        <v>12.88</v>
      </c>
      <c r="F210" s="16">
        <v>2E-3</v>
      </c>
      <c r="G210" s="16"/>
    </row>
    <row r="211" spans="1:7" x14ac:dyDescent="0.25">
      <c r="A211" s="13" t="s">
        <v>2619</v>
      </c>
      <c r="B211" s="33" t="s">
        <v>2620</v>
      </c>
      <c r="C211" s="33" t="s">
        <v>1823</v>
      </c>
      <c r="D211" s="14">
        <v>45556</v>
      </c>
      <c r="E211" s="15">
        <v>12.72</v>
      </c>
      <c r="F211" s="16">
        <v>2E-3</v>
      </c>
      <c r="G211" s="16"/>
    </row>
    <row r="212" spans="1:7" x14ac:dyDescent="0.25">
      <c r="A212" s="13" t="s">
        <v>2621</v>
      </c>
      <c r="B212" s="33" t="s">
        <v>2622</v>
      </c>
      <c r="C212" s="33" t="s">
        <v>1252</v>
      </c>
      <c r="D212" s="14">
        <v>3133</v>
      </c>
      <c r="E212" s="15">
        <v>12.41</v>
      </c>
      <c r="F212" s="16">
        <v>1.9E-3</v>
      </c>
      <c r="G212" s="16"/>
    </row>
    <row r="213" spans="1:7" x14ac:dyDescent="0.25">
      <c r="A213" s="13" t="s">
        <v>2623</v>
      </c>
      <c r="B213" s="33" t="s">
        <v>2624</v>
      </c>
      <c r="C213" s="33" t="s">
        <v>1195</v>
      </c>
      <c r="D213" s="14">
        <v>21937</v>
      </c>
      <c r="E213" s="15">
        <v>12.02</v>
      </c>
      <c r="F213" s="16">
        <v>1.8E-3</v>
      </c>
      <c r="G213" s="16"/>
    </row>
    <row r="214" spans="1:7" x14ac:dyDescent="0.25">
      <c r="A214" s="13" t="s">
        <v>2625</v>
      </c>
      <c r="B214" s="33" t="s">
        <v>2626</v>
      </c>
      <c r="C214" s="33" t="s">
        <v>1392</v>
      </c>
      <c r="D214" s="14">
        <v>1755</v>
      </c>
      <c r="E214" s="15">
        <v>11.98</v>
      </c>
      <c r="F214" s="16">
        <v>1.8E-3</v>
      </c>
      <c r="G214" s="16"/>
    </row>
    <row r="215" spans="1:7" x14ac:dyDescent="0.25">
      <c r="A215" s="13" t="s">
        <v>2627</v>
      </c>
      <c r="B215" s="33" t="s">
        <v>2628</v>
      </c>
      <c r="C215" s="33" t="s">
        <v>1343</v>
      </c>
      <c r="D215" s="14">
        <v>3035</v>
      </c>
      <c r="E215" s="15">
        <v>11.93</v>
      </c>
      <c r="F215" s="16">
        <v>1.8E-3</v>
      </c>
      <c r="G215" s="16"/>
    </row>
    <row r="216" spans="1:7" x14ac:dyDescent="0.25">
      <c r="A216" s="13" t="s">
        <v>2629</v>
      </c>
      <c r="B216" s="33" t="s">
        <v>2630</v>
      </c>
      <c r="C216" s="33" t="s">
        <v>1238</v>
      </c>
      <c r="D216" s="14">
        <v>2449</v>
      </c>
      <c r="E216" s="15">
        <v>11.88</v>
      </c>
      <c r="F216" s="16">
        <v>1.8E-3</v>
      </c>
      <c r="G216" s="16"/>
    </row>
    <row r="217" spans="1:7" x14ac:dyDescent="0.25">
      <c r="A217" s="13" t="s">
        <v>2631</v>
      </c>
      <c r="B217" s="33" t="s">
        <v>2632</v>
      </c>
      <c r="C217" s="33" t="s">
        <v>1381</v>
      </c>
      <c r="D217" s="14">
        <v>819</v>
      </c>
      <c r="E217" s="15">
        <v>11.72</v>
      </c>
      <c r="F217" s="16">
        <v>1.8E-3</v>
      </c>
      <c r="G217" s="16"/>
    </row>
    <row r="218" spans="1:7" x14ac:dyDescent="0.25">
      <c r="A218" s="13" t="s">
        <v>2633</v>
      </c>
      <c r="B218" s="33" t="s">
        <v>2634</v>
      </c>
      <c r="C218" s="33" t="s">
        <v>1348</v>
      </c>
      <c r="D218" s="14">
        <v>496</v>
      </c>
      <c r="E218" s="15">
        <v>11.41</v>
      </c>
      <c r="F218" s="16">
        <v>1.8E-3</v>
      </c>
      <c r="G218" s="16"/>
    </row>
    <row r="219" spans="1:7" x14ac:dyDescent="0.25">
      <c r="A219" s="13" t="s">
        <v>2274</v>
      </c>
      <c r="B219" s="33" t="s">
        <v>2275</v>
      </c>
      <c r="C219" s="33" t="s">
        <v>2276</v>
      </c>
      <c r="D219" s="14">
        <v>557</v>
      </c>
      <c r="E219" s="15">
        <v>11.36</v>
      </c>
      <c r="F219" s="16">
        <v>1.6999999999999999E-3</v>
      </c>
      <c r="G219" s="16"/>
    </row>
    <row r="220" spans="1:7" x14ac:dyDescent="0.25">
      <c r="A220" s="13" t="s">
        <v>2046</v>
      </c>
      <c r="B220" s="33" t="s">
        <v>2047</v>
      </c>
      <c r="C220" s="33" t="s">
        <v>1195</v>
      </c>
      <c r="D220" s="14">
        <v>2992</v>
      </c>
      <c r="E220" s="15">
        <v>11.31</v>
      </c>
      <c r="F220" s="16">
        <v>1.6999999999999999E-3</v>
      </c>
      <c r="G220" s="16"/>
    </row>
    <row r="221" spans="1:7" x14ac:dyDescent="0.25">
      <c r="A221" s="13" t="s">
        <v>2635</v>
      </c>
      <c r="B221" s="33" t="s">
        <v>2636</v>
      </c>
      <c r="C221" s="33" t="s">
        <v>1338</v>
      </c>
      <c r="D221" s="14">
        <v>2446</v>
      </c>
      <c r="E221" s="15">
        <v>11.13</v>
      </c>
      <c r="F221" s="16">
        <v>1.6999999999999999E-3</v>
      </c>
      <c r="G221" s="16"/>
    </row>
    <row r="222" spans="1:7" x14ac:dyDescent="0.25">
      <c r="A222" s="13" t="s">
        <v>2637</v>
      </c>
      <c r="B222" s="33" t="s">
        <v>2638</v>
      </c>
      <c r="C222" s="33" t="s">
        <v>1307</v>
      </c>
      <c r="D222" s="14">
        <v>1989</v>
      </c>
      <c r="E222" s="15">
        <v>11.12</v>
      </c>
      <c r="F222" s="16">
        <v>1.6999999999999999E-3</v>
      </c>
      <c r="G222" s="16"/>
    </row>
    <row r="223" spans="1:7" x14ac:dyDescent="0.25">
      <c r="A223" s="13" t="s">
        <v>2287</v>
      </c>
      <c r="B223" s="33" t="s">
        <v>2288</v>
      </c>
      <c r="C223" s="33" t="s">
        <v>1238</v>
      </c>
      <c r="D223" s="14">
        <v>1246</v>
      </c>
      <c r="E223" s="15">
        <v>10.97</v>
      </c>
      <c r="F223" s="16">
        <v>1.6999999999999999E-3</v>
      </c>
      <c r="G223" s="16"/>
    </row>
    <row r="224" spans="1:7" x14ac:dyDescent="0.25">
      <c r="A224" s="13" t="s">
        <v>2639</v>
      </c>
      <c r="B224" s="33" t="s">
        <v>2640</v>
      </c>
      <c r="C224" s="33" t="s">
        <v>1996</v>
      </c>
      <c r="D224" s="14">
        <v>3526</v>
      </c>
      <c r="E224" s="15">
        <v>10.89</v>
      </c>
      <c r="F224" s="16">
        <v>1.6999999999999999E-3</v>
      </c>
      <c r="G224" s="16"/>
    </row>
    <row r="225" spans="1:7" x14ac:dyDescent="0.25">
      <c r="A225" s="13" t="s">
        <v>2641</v>
      </c>
      <c r="B225" s="33" t="s">
        <v>2642</v>
      </c>
      <c r="C225" s="33" t="s">
        <v>1381</v>
      </c>
      <c r="D225" s="14">
        <v>507</v>
      </c>
      <c r="E225" s="15">
        <v>10.83</v>
      </c>
      <c r="F225" s="16">
        <v>1.6999999999999999E-3</v>
      </c>
      <c r="G225" s="16"/>
    </row>
    <row r="226" spans="1:7" x14ac:dyDescent="0.25">
      <c r="A226" s="13" t="s">
        <v>2643</v>
      </c>
      <c r="B226" s="33" t="s">
        <v>2644</v>
      </c>
      <c r="C226" s="33" t="s">
        <v>1392</v>
      </c>
      <c r="D226" s="14">
        <v>12678</v>
      </c>
      <c r="E226" s="15">
        <v>10.7</v>
      </c>
      <c r="F226" s="16">
        <v>1.6000000000000001E-3</v>
      </c>
      <c r="G226" s="16"/>
    </row>
    <row r="227" spans="1:7" x14ac:dyDescent="0.25">
      <c r="A227" s="13" t="s">
        <v>2645</v>
      </c>
      <c r="B227" s="33" t="s">
        <v>2646</v>
      </c>
      <c r="C227" s="33" t="s">
        <v>1868</v>
      </c>
      <c r="D227" s="14">
        <v>2151</v>
      </c>
      <c r="E227" s="15">
        <v>10.69</v>
      </c>
      <c r="F227" s="16">
        <v>1.6000000000000001E-3</v>
      </c>
      <c r="G227" s="16"/>
    </row>
    <row r="228" spans="1:7" x14ac:dyDescent="0.25">
      <c r="A228" s="13" t="s">
        <v>2647</v>
      </c>
      <c r="B228" s="33" t="s">
        <v>2648</v>
      </c>
      <c r="C228" s="33" t="s">
        <v>1192</v>
      </c>
      <c r="D228" s="14">
        <v>725</v>
      </c>
      <c r="E228" s="15">
        <v>10.68</v>
      </c>
      <c r="F228" s="16">
        <v>1.6000000000000001E-3</v>
      </c>
      <c r="G228" s="16"/>
    </row>
    <row r="229" spans="1:7" x14ac:dyDescent="0.25">
      <c r="A229" s="13" t="s">
        <v>2649</v>
      </c>
      <c r="B229" s="33" t="s">
        <v>2650</v>
      </c>
      <c r="C229" s="33" t="s">
        <v>1233</v>
      </c>
      <c r="D229" s="14">
        <v>1542</v>
      </c>
      <c r="E229" s="15">
        <v>10.4</v>
      </c>
      <c r="F229" s="16">
        <v>1.6000000000000001E-3</v>
      </c>
      <c r="G229" s="16"/>
    </row>
    <row r="230" spans="1:7" x14ac:dyDescent="0.25">
      <c r="A230" s="13" t="s">
        <v>2651</v>
      </c>
      <c r="B230" s="33" t="s">
        <v>2652</v>
      </c>
      <c r="C230" s="33" t="s">
        <v>1515</v>
      </c>
      <c r="D230" s="14">
        <v>25168</v>
      </c>
      <c r="E230" s="15">
        <v>10.36</v>
      </c>
      <c r="F230" s="16">
        <v>1.6000000000000001E-3</v>
      </c>
      <c r="G230" s="16"/>
    </row>
    <row r="231" spans="1:7" x14ac:dyDescent="0.25">
      <c r="A231" s="13" t="s">
        <v>2653</v>
      </c>
      <c r="B231" s="33" t="s">
        <v>2654</v>
      </c>
      <c r="C231" s="33" t="s">
        <v>1233</v>
      </c>
      <c r="D231" s="14">
        <v>1525</v>
      </c>
      <c r="E231" s="15">
        <v>10</v>
      </c>
      <c r="F231" s="16">
        <v>1.5E-3</v>
      </c>
      <c r="G231" s="16"/>
    </row>
    <row r="232" spans="1:7" x14ac:dyDescent="0.25">
      <c r="A232" s="13" t="s">
        <v>2655</v>
      </c>
      <c r="B232" s="33" t="s">
        <v>2656</v>
      </c>
      <c r="C232" s="33" t="s">
        <v>1492</v>
      </c>
      <c r="D232" s="14">
        <v>5060</v>
      </c>
      <c r="E232" s="15">
        <v>9.7799999999999994</v>
      </c>
      <c r="F232" s="16">
        <v>1.5E-3</v>
      </c>
      <c r="G232" s="16"/>
    </row>
    <row r="233" spans="1:7" x14ac:dyDescent="0.25">
      <c r="A233" s="13" t="s">
        <v>2657</v>
      </c>
      <c r="B233" s="33" t="s">
        <v>2658</v>
      </c>
      <c r="C233" s="33" t="s">
        <v>1233</v>
      </c>
      <c r="D233" s="14">
        <v>4792</v>
      </c>
      <c r="E233" s="15">
        <v>9.49</v>
      </c>
      <c r="F233" s="16">
        <v>1.5E-3</v>
      </c>
      <c r="G233" s="16"/>
    </row>
    <row r="234" spans="1:7" x14ac:dyDescent="0.25">
      <c r="A234" s="13" t="s">
        <v>2659</v>
      </c>
      <c r="B234" s="33" t="s">
        <v>2660</v>
      </c>
      <c r="C234" s="33" t="s">
        <v>1255</v>
      </c>
      <c r="D234" s="14">
        <v>1402</v>
      </c>
      <c r="E234" s="15">
        <v>9.1300000000000008</v>
      </c>
      <c r="F234" s="16">
        <v>1.4E-3</v>
      </c>
      <c r="G234" s="16"/>
    </row>
    <row r="235" spans="1:7" x14ac:dyDescent="0.25">
      <c r="A235" s="13" t="s">
        <v>2661</v>
      </c>
      <c r="B235" s="33" t="s">
        <v>2662</v>
      </c>
      <c r="C235" s="33" t="s">
        <v>1304</v>
      </c>
      <c r="D235" s="14">
        <v>5014</v>
      </c>
      <c r="E235" s="15">
        <v>9.1</v>
      </c>
      <c r="F235" s="16">
        <v>1.4E-3</v>
      </c>
      <c r="G235" s="16"/>
    </row>
    <row r="236" spans="1:7" x14ac:dyDescent="0.25">
      <c r="A236" s="13" t="s">
        <v>2663</v>
      </c>
      <c r="B236" s="33" t="s">
        <v>2664</v>
      </c>
      <c r="C236" s="33" t="s">
        <v>1381</v>
      </c>
      <c r="D236" s="14">
        <v>392</v>
      </c>
      <c r="E236" s="15">
        <v>8.98</v>
      </c>
      <c r="F236" s="16">
        <v>1.4E-3</v>
      </c>
      <c r="G236" s="16"/>
    </row>
    <row r="237" spans="1:7" x14ac:dyDescent="0.25">
      <c r="A237" s="13" t="s">
        <v>2665</v>
      </c>
      <c r="B237" s="33" t="s">
        <v>2666</v>
      </c>
      <c r="C237" s="33" t="s">
        <v>1192</v>
      </c>
      <c r="D237" s="14">
        <v>3692</v>
      </c>
      <c r="E237" s="15">
        <v>8.8800000000000008</v>
      </c>
      <c r="F237" s="16">
        <v>1.4E-3</v>
      </c>
      <c r="G237" s="16"/>
    </row>
    <row r="238" spans="1:7" x14ac:dyDescent="0.25">
      <c r="A238" s="13" t="s">
        <v>2667</v>
      </c>
      <c r="B238" s="33" t="s">
        <v>2668</v>
      </c>
      <c r="C238" s="33" t="s">
        <v>1338</v>
      </c>
      <c r="D238" s="14">
        <v>21461</v>
      </c>
      <c r="E238" s="15">
        <v>8.84</v>
      </c>
      <c r="F238" s="16">
        <v>1.4E-3</v>
      </c>
      <c r="G238" s="16"/>
    </row>
    <row r="239" spans="1:7" x14ac:dyDescent="0.25">
      <c r="A239" s="13" t="s">
        <v>2669</v>
      </c>
      <c r="B239" s="33" t="s">
        <v>2670</v>
      </c>
      <c r="C239" s="33" t="s">
        <v>1233</v>
      </c>
      <c r="D239" s="14">
        <v>1725</v>
      </c>
      <c r="E239" s="15">
        <v>8.69</v>
      </c>
      <c r="F239" s="16">
        <v>1.2999999999999999E-3</v>
      </c>
      <c r="G239" s="16"/>
    </row>
    <row r="240" spans="1:7" x14ac:dyDescent="0.25">
      <c r="A240" s="13" t="s">
        <v>2671</v>
      </c>
      <c r="B240" s="33" t="s">
        <v>2672</v>
      </c>
      <c r="C240" s="33" t="s">
        <v>1204</v>
      </c>
      <c r="D240" s="14">
        <v>1450</v>
      </c>
      <c r="E240" s="15">
        <v>8.66</v>
      </c>
      <c r="F240" s="16">
        <v>1.2999999999999999E-3</v>
      </c>
      <c r="G240" s="16"/>
    </row>
    <row r="241" spans="1:7" x14ac:dyDescent="0.25">
      <c r="A241" s="13" t="s">
        <v>2673</v>
      </c>
      <c r="B241" s="33" t="s">
        <v>2674</v>
      </c>
      <c r="C241" s="33" t="s">
        <v>1238</v>
      </c>
      <c r="D241" s="14">
        <v>2914</v>
      </c>
      <c r="E241" s="15">
        <v>8.5</v>
      </c>
      <c r="F241" s="16">
        <v>1.2999999999999999E-3</v>
      </c>
      <c r="G241" s="16"/>
    </row>
    <row r="242" spans="1:7" x14ac:dyDescent="0.25">
      <c r="A242" s="13" t="s">
        <v>2675</v>
      </c>
      <c r="B242" s="33" t="s">
        <v>2676</v>
      </c>
      <c r="C242" s="33" t="s">
        <v>1392</v>
      </c>
      <c r="D242" s="14">
        <v>811</v>
      </c>
      <c r="E242" s="15">
        <v>8.34</v>
      </c>
      <c r="F242" s="16">
        <v>1.2999999999999999E-3</v>
      </c>
      <c r="G242" s="16"/>
    </row>
    <row r="243" spans="1:7" x14ac:dyDescent="0.25">
      <c r="A243" s="13" t="s">
        <v>2677</v>
      </c>
      <c r="B243" s="33" t="s">
        <v>2678</v>
      </c>
      <c r="C243" s="33" t="s">
        <v>1192</v>
      </c>
      <c r="D243" s="14">
        <v>1792</v>
      </c>
      <c r="E243" s="15">
        <v>8.2799999999999994</v>
      </c>
      <c r="F243" s="16">
        <v>1.2999999999999999E-3</v>
      </c>
      <c r="G243" s="16"/>
    </row>
    <row r="244" spans="1:7" x14ac:dyDescent="0.25">
      <c r="A244" s="13" t="s">
        <v>2272</v>
      </c>
      <c r="B244" s="33" t="s">
        <v>2273</v>
      </c>
      <c r="C244" s="33" t="s">
        <v>1292</v>
      </c>
      <c r="D244" s="14">
        <v>9853</v>
      </c>
      <c r="E244" s="15">
        <v>8.11</v>
      </c>
      <c r="F244" s="16">
        <v>1.1999999999999999E-3</v>
      </c>
      <c r="G244" s="16"/>
    </row>
    <row r="245" spans="1:7" x14ac:dyDescent="0.25">
      <c r="A245" s="13" t="s">
        <v>2679</v>
      </c>
      <c r="B245" s="33" t="s">
        <v>2680</v>
      </c>
      <c r="C245" s="33" t="s">
        <v>1381</v>
      </c>
      <c r="D245" s="14">
        <v>875</v>
      </c>
      <c r="E245" s="15">
        <v>8.07</v>
      </c>
      <c r="F245" s="16">
        <v>1.1999999999999999E-3</v>
      </c>
      <c r="G245" s="16"/>
    </row>
    <row r="246" spans="1:7" x14ac:dyDescent="0.25">
      <c r="A246" s="13" t="s">
        <v>2681</v>
      </c>
      <c r="B246" s="33" t="s">
        <v>2682</v>
      </c>
      <c r="C246" s="33" t="s">
        <v>1207</v>
      </c>
      <c r="D246" s="14">
        <v>4434</v>
      </c>
      <c r="E246" s="15">
        <v>7.76</v>
      </c>
      <c r="F246" s="16">
        <v>1.1999999999999999E-3</v>
      </c>
      <c r="G246" s="16"/>
    </row>
    <row r="247" spans="1:7" x14ac:dyDescent="0.25">
      <c r="A247" s="13" t="s">
        <v>2683</v>
      </c>
      <c r="B247" s="33" t="s">
        <v>2684</v>
      </c>
      <c r="C247" s="33" t="s">
        <v>1381</v>
      </c>
      <c r="D247" s="14">
        <v>3044</v>
      </c>
      <c r="E247" s="15">
        <v>7.63</v>
      </c>
      <c r="F247" s="16">
        <v>1.1999999999999999E-3</v>
      </c>
      <c r="G247" s="16"/>
    </row>
    <row r="248" spans="1:7" x14ac:dyDescent="0.25">
      <c r="A248" s="13" t="s">
        <v>2685</v>
      </c>
      <c r="B248" s="33" t="s">
        <v>2686</v>
      </c>
      <c r="C248" s="33" t="s">
        <v>1252</v>
      </c>
      <c r="D248" s="14">
        <v>2604</v>
      </c>
      <c r="E248" s="15">
        <v>7.39</v>
      </c>
      <c r="F248" s="16">
        <v>1.1000000000000001E-3</v>
      </c>
      <c r="G248" s="16"/>
    </row>
    <row r="249" spans="1:7" x14ac:dyDescent="0.25">
      <c r="A249" s="13" t="s">
        <v>2687</v>
      </c>
      <c r="B249" s="33" t="s">
        <v>2688</v>
      </c>
      <c r="C249" s="33" t="s">
        <v>1515</v>
      </c>
      <c r="D249" s="14">
        <v>9221</v>
      </c>
      <c r="E249" s="15">
        <v>7.34</v>
      </c>
      <c r="F249" s="16">
        <v>1.1000000000000001E-3</v>
      </c>
      <c r="G249" s="16"/>
    </row>
    <row r="250" spans="1:7" x14ac:dyDescent="0.25">
      <c r="A250" s="13" t="s">
        <v>2689</v>
      </c>
      <c r="B250" s="33" t="s">
        <v>2690</v>
      </c>
      <c r="C250" s="33" t="s">
        <v>1252</v>
      </c>
      <c r="D250" s="14">
        <v>5050</v>
      </c>
      <c r="E250" s="15">
        <v>6.88</v>
      </c>
      <c r="F250" s="16">
        <v>1.1000000000000001E-3</v>
      </c>
      <c r="G250" s="16"/>
    </row>
    <row r="251" spans="1:7" x14ac:dyDescent="0.25">
      <c r="A251" s="13" t="s">
        <v>2691</v>
      </c>
      <c r="B251" s="33" t="s">
        <v>2692</v>
      </c>
      <c r="C251" s="33" t="s">
        <v>1192</v>
      </c>
      <c r="D251" s="14">
        <v>764</v>
      </c>
      <c r="E251" s="15">
        <v>6.64</v>
      </c>
      <c r="F251" s="16">
        <v>1E-3</v>
      </c>
      <c r="G251" s="16"/>
    </row>
    <row r="252" spans="1:7" x14ac:dyDescent="0.25">
      <c r="A252" s="13" t="s">
        <v>2693</v>
      </c>
      <c r="B252" s="33" t="s">
        <v>2694</v>
      </c>
      <c r="C252" s="33" t="s">
        <v>1304</v>
      </c>
      <c r="D252" s="14">
        <v>10820</v>
      </c>
      <c r="E252" s="15">
        <v>6.55</v>
      </c>
      <c r="F252" s="16">
        <v>1E-3</v>
      </c>
      <c r="G252" s="16"/>
    </row>
    <row r="253" spans="1:7" x14ac:dyDescent="0.25">
      <c r="A253" s="13" t="s">
        <v>2695</v>
      </c>
      <c r="B253" s="33" t="s">
        <v>2696</v>
      </c>
      <c r="C253" s="33" t="s">
        <v>1381</v>
      </c>
      <c r="D253" s="14">
        <v>846</v>
      </c>
      <c r="E253" s="15">
        <v>6.47</v>
      </c>
      <c r="F253" s="16">
        <v>1E-3</v>
      </c>
      <c r="G253" s="16"/>
    </row>
    <row r="254" spans="1:7" x14ac:dyDescent="0.25">
      <c r="A254" s="13" t="s">
        <v>2697</v>
      </c>
      <c r="B254" s="33" t="s">
        <v>2698</v>
      </c>
      <c r="C254" s="33" t="s">
        <v>1238</v>
      </c>
      <c r="D254" s="14">
        <v>2009</v>
      </c>
      <c r="E254" s="15">
        <v>6.2</v>
      </c>
      <c r="F254" s="16">
        <v>1E-3</v>
      </c>
      <c r="G254" s="16"/>
    </row>
    <row r="255" spans="1:7" x14ac:dyDescent="0.25">
      <c r="A255" s="13" t="s">
        <v>2254</v>
      </c>
      <c r="B255" s="33" t="s">
        <v>2255</v>
      </c>
      <c r="C255" s="33" t="s">
        <v>1233</v>
      </c>
      <c r="D255" s="14">
        <v>449</v>
      </c>
      <c r="E255" s="15">
        <v>5.48</v>
      </c>
      <c r="F255" s="16">
        <v>8.0000000000000004E-4</v>
      </c>
      <c r="G255" s="16"/>
    </row>
    <row r="256" spans="1:7" x14ac:dyDescent="0.25">
      <c r="A256" s="13" t="s">
        <v>2699</v>
      </c>
      <c r="B256" s="33" t="s">
        <v>2700</v>
      </c>
      <c r="C256" s="33" t="s">
        <v>1238</v>
      </c>
      <c r="D256" s="14">
        <v>367</v>
      </c>
      <c r="E256" s="15">
        <v>5.04</v>
      </c>
      <c r="F256" s="16">
        <v>8.0000000000000004E-4</v>
      </c>
      <c r="G256" s="16"/>
    </row>
    <row r="257" spans="1:7" x14ac:dyDescent="0.25">
      <c r="A257" s="13" t="s">
        <v>2701</v>
      </c>
      <c r="B257" s="33" t="s">
        <v>2702</v>
      </c>
      <c r="C257" s="33" t="s">
        <v>1999</v>
      </c>
      <c r="D257" s="14">
        <v>5505</v>
      </c>
      <c r="E257" s="15">
        <v>4.3499999999999996</v>
      </c>
      <c r="F257" s="16">
        <v>6.9999999999999999E-4</v>
      </c>
      <c r="G257" s="16"/>
    </row>
    <row r="258" spans="1:7" x14ac:dyDescent="0.25">
      <c r="A258" s="13" t="s">
        <v>2703</v>
      </c>
      <c r="B258" s="33" t="s">
        <v>2704</v>
      </c>
      <c r="C258" s="33" t="s">
        <v>1307</v>
      </c>
      <c r="D258" s="14">
        <v>163</v>
      </c>
      <c r="E258" s="15">
        <v>0.5</v>
      </c>
      <c r="F258" s="16">
        <v>1E-4</v>
      </c>
      <c r="G258" s="16"/>
    </row>
    <row r="259" spans="1:7" x14ac:dyDescent="0.25">
      <c r="A259" s="17" t="s">
        <v>124</v>
      </c>
      <c r="B259" s="34"/>
      <c r="C259" s="34"/>
      <c r="D259" s="20"/>
      <c r="E259" s="79">
        <f>SUM(E8:E258)</f>
        <v>6480.7000000000035</v>
      </c>
      <c r="F259" s="80">
        <f>SUM(F8:F258)</f>
        <v>0.99519999999999975</v>
      </c>
      <c r="G259" s="23"/>
    </row>
    <row r="260" spans="1:7" x14ac:dyDescent="0.25">
      <c r="A260" s="13"/>
      <c r="B260" s="33"/>
      <c r="C260" s="33"/>
      <c r="D260" s="14"/>
      <c r="E260" s="15"/>
      <c r="F260" s="16"/>
      <c r="G260" s="16"/>
    </row>
    <row r="261" spans="1:7" x14ac:dyDescent="0.25">
      <c r="A261" s="17" t="s">
        <v>1265</v>
      </c>
      <c r="B261" s="33"/>
      <c r="C261" s="33"/>
      <c r="D261" s="14"/>
      <c r="E261" s="15"/>
      <c r="F261" s="16"/>
      <c r="G261" s="16"/>
    </row>
    <row r="262" spans="1:7" x14ac:dyDescent="0.25">
      <c r="A262" s="13" t="s">
        <v>2705</v>
      </c>
      <c r="B262" s="33" t="s">
        <v>2706</v>
      </c>
      <c r="C262" s="33" t="s">
        <v>1192</v>
      </c>
      <c r="D262" s="14">
        <v>316</v>
      </c>
      <c r="E262" s="15">
        <v>11.92</v>
      </c>
      <c r="F262" s="16">
        <v>1.8E-3</v>
      </c>
      <c r="G262" s="16"/>
    </row>
    <row r="263" spans="1:7" x14ac:dyDescent="0.25">
      <c r="A263" s="17" t="s">
        <v>124</v>
      </c>
      <c r="B263" s="34"/>
      <c r="C263" s="34"/>
      <c r="D263" s="20"/>
      <c r="E263" s="37">
        <v>11.92</v>
      </c>
      <c r="F263" s="38">
        <v>1.8E-3</v>
      </c>
      <c r="G263" s="23"/>
    </row>
    <row r="264" spans="1:7" x14ac:dyDescent="0.25">
      <c r="A264" s="24" t="s">
        <v>131</v>
      </c>
      <c r="B264" s="35"/>
      <c r="C264" s="35"/>
      <c r="D264" s="25"/>
      <c r="E264" s="30">
        <f>+E259+E263</f>
        <v>6492.6200000000035</v>
      </c>
      <c r="F264" s="31">
        <f>+F259+F263</f>
        <v>0.99699999999999978</v>
      </c>
      <c r="G264" s="23"/>
    </row>
    <row r="265" spans="1:7" x14ac:dyDescent="0.25">
      <c r="A265" s="13"/>
      <c r="B265" s="33"/>
      <c r="C265" s="33"/>
      <c r="D265" s="14"/>
      <c r="E265" s="15"/>
      <c r="F265" s="16"/>
      <c r="G265" s="16"/>
    </row>
    <row r="266" spans="1:7" x14ac:dyDescent="0.25">
      <c r="A266" s="13"/>
      <c r="B266" s="33"/>
      <c r="C266" s="33"/>
      <c r="D266" s="14"/>
      <c r="E266" s="15"/>
      <c r="F266" s="16"/>
      <c r="G266" s="16"/>
    </row>
    <row r="267" spans="1:7" x14ac:dyDescent="0.25">
      <c r="A267" s="17" t="s">
        <v>179</v>
      </c>
      <c r="B267" s="33"/>
      <c r="C267" s="33"/>
      <c r="D267" s="14"/>
      <c r="E267" s="15"/>
      <c r="F267" s="16"/>
      <c r="G267" s="16"/>
    </row>
    <row r="268" spans="1:7" x14ac:dyDescent="0.25">
      <c r="A268" s="13" t="s">
        <v>180</v>
      </c>
      <c r="B268" s="33"/>
      <c r="C268" s="33"/>
      <c r="D268" s="14"/>
      <c r="E268" s="15">
        <v>53.97</v>
      </c>
      <c r="F268" s="16">
        <v>8.3000000000000001E-3</v>
      </c>
      <c r="G268" s="16">
        <v>6.7234000000000002E-2</v>
      </c>
    </row>
    <row r="269" spans="1:7" x14ac:dyDescent="0.25">
      <c r="A269" s="17" t="s">
        <v>124</v>
      </c>
      <c r="B269" s="34"/>
      <c r="C269" s="34"/>
      <c r="D269" s="20"/>
      <c r="E269" s="37">
        <v>53.97</v>
      </c>
      <c r="F269" s="38">
        <v>8.3000000000000001E-3</v>
      </c>
      <c r="G269" s="23"/>
    </row>
    <row r="270" spans="1:7" x14ac:dyDescent="0.25">
      <c r="A270" s="13"/>
      <c r="B270" s="33"/>
      <c r="C270" s="33"/>
      <c r="D270" s="14"/>
      <c r="E270" s="15"/>
      <c r="F270" s="16"/>
      <c r="G270" s="16"/>
    </row>
    <row r="271" spans="1:7" x14ac:dyDescent="0.25">
      <c r="A271" s="24" t="s">
        <v>131</v>
      </c>
      <c r="B271" s="35"/>
      <c r="C271" s="35"/>
      <c r="D271" s="25"/>
      <c r="E271" s="21">
        <v>53.97</v>
      </c>
      <c r="F271" s="22">
        <v>8.3000000000000001E-3</v>
      </c>
      <c r="G271" s="23"/>
    </row>
    <row r="272" spans="1:7" x14ac:dyDescent="0.25">
      <c r="A272" s="13" t="s">
        <v>181</v>
      </c>
      <c r="B272" s="33"/>
      <c r="C272" s="33"/>
      <c r="D272" s="14"/>
      <c r="E272" s="15">
        <v>2.9824400000000001E-2</v>
      </c>
      <c r="F272" s="16">
        <v>3.9999999999999998E-6</v>
      </c>
      <c r="G272" s="16"/>
    </row>
    <row r="273" spans="1:7" x14ac:dyDescent="0.25">
      <c r="A273" s="13" t="s">
        <v>182</v>
      </c>
      <c r="B273" s="33"/>
      <c r="C273" s="33"/>
      <c r="D273" s="14"/>
      <c r="E273" s="26">
        <v>-35.679824400000001</v>
      </c>
      <c r="F273" s="27">
        <v>-5.3039999999999997E-3</v>
      </c>
      <c r="G273" s="16">
        <v>6.7234000000000002E-2</v>
      </c>
    </row>
    <row r="274" spans="1:7" x14ac:dyDescent="0.25">
      <c r="A274" s="28" t="s">
        <v>183</v>
      </c>
      <c r="B274" s="36"/>
      <c r="C274" s="36"/>
      <c r="D274" s="29"/>
      <c r="E274" s="30">
        <v>6510.94</v>
      </c>
      <c r="F274" s="31">
        <v>1</v>
      </c>
      <c r="G274" s="31"/>
    </row>
    <row r="279" spans="1:7" x14ac:dyDescent="0.25">
      <c r="A279" s="1" t="s">
        <v>186</v>
      </c>
    </row>
    <row r="280" spans="1:7" x14ac:dyDescent="0.25">
      <c r="A280" s="53" t="s">
        <v>187</v>
      </c>
      <c r="B280" s="3" t="s">
        <v>121</v>
      </c>
    </row>
    <row r="281" spans="1:7" x14ac:dyDescent="0.25">
      <c r="A281" t="s">
        <v>188</v>
      </c>
    </row>
    <row r="282" spans="1:7" x14ac:dyDescent="0.25">
      <c r="A282" t="s">
        <v>189</v>
      </c>
      <c r="B282" t="s">
        <v>190</v>
      </c>
      <c r="C282" t="s">
        <v>190</v>
      </c>
    </row>
    <row r="283" spans="1:7" x14ac:dyDescent="0.25">
      <c r="B283" s="54">
        <v>45443</v>
      </c>
      <c r="C283" s="54">
        <v>45471</v>
      </c>
    </row>
    <row r="284" spans="1:7" x14ac:dyDescent="0.25">
      <c r="A284" t="s">
        <v>709</v>
      </c>
      <c r="B284">
        <v>16.195699999999999</v>
      </c>
      <c r="C284">
        <v>17.735700000000001</v>
      </c>
      <c r="E284" s="2"/>
    </row>
    <row r="285" spans="1:7" x14ac:dyDescent="0.25">
      <c r="A285" t="s">
        <v>195</v>
      </c>
      <c r="B285">
        <v>16.196200000000001</v>
      </c>
      <c r="C285">
        <v>17.7362</v>
      </c>
      <c r="E285" s="2"/>
    </row>
    <row r="286" spans="1:7" x14ac:dyDescent="0.25">
      <c r="A286" t="s">
        <v>710</v>
      </c>
      <c r="B286">
        <v>16.027899999999999</v>
      </c>
      <c r="C286">
        <v>17.5426</v>
      </c>
      <c r="E286" s="2"/>
    </row>
    <row r="287" spans="1:7" x14ac:dyDescent="0.25">
      <c r="A287" t="s">
        <v>678</v>
      </c>
      <c r="B287">
        <v>16.027899999999999</v>
      </c>
      <c r="C287">
        <v>17.5425</v>
      </c>
      <c r="E287" s="2"/>
    </row>
    <row r="288" spans="1:7" x14ac:dyDescent="0.25">
      <c r="E288" s="2"/>
    </row>
    <row r="289" spans="1:4" x14ac:dyDescent="0.25">
      <c r="A289" t="s">
        <v>205</v>
      </c>
      <c r="B289" s="3" t="s">
        <v>121</v>
      </c>
    </row>
    <row r="290" spans="1:4" x14ac:dyDescent="0.25">
      <c r="A290" t="s">
        <v>206</v>
      </c>
      <c r="B290" s="3" t="s">
        <v>121</v>
      </c>
    </row>
    <row r="291" spans="1:4" ht="30" customHeight="1" x14ac:dyDescent="0.25">
      <c r="A291" s="53" t="s">
        <v>207</v>
      </c>
      <c r="B291" s="3" t="s">
        <v>121</v>
      </c>
    </row>
    <row r="292" spans="1:4" ht="30" customHeight="1" x14ac:dyDescent="0.25">
      <c r="A292" s="53" t="s">
        <v>208</v>
      </c>
      <c r="B292" s="3" t="s">
        <v>121</v>
      </c>
    </row>
    <row r="293" spans="1:4" x14ac:dyDescent="0.25">
      <c r="A293" t="s">
        <v>1266</v>
      </c>
      <c r="B293" s="55">
        <v>0.51273444817853797</v>
      </c>
    </row>
    <row r="294" spans="1:4" ht="45" customHeight="1" x14ac:dyDescent="0.25">
      <c r="A294" s="53" t="s">
        <v>210</v>
      </c>
      <c r="B294" s="3" t="s">
        <v>121</v>
      </c>
    </row>
    <row r="295" spans="1:4" ht="30" customHeight="1" x14ac:dyDescent="0.25">
      <c r="A295" s="53" t="s">
        <v>211</v>
      </c>
      <c r="B295" s="3" t="s">
        <v>121</v>
      </c>
    </row>
    <row r="296" spans="1:4" ht="30" customHeight="1" x14ac:dyDescent="0.25">
      <c r="A296" s="53" t="s">
        <v>212</v>
      </c>
      <c r="B296" s="3" t="s">
        <v>121</v>
      </c>
    </row>
    <row r="297" spans="1:4" x14ac:dyDescent="0.25">
      <c r="A297" t="s">
        <v>213</v>
      </c>
      <c r="B297" s="3" t="s">
        <v>121</v>
      </c>
    </row>
    <row r="298" spans="1:4" x14ac:dyDescent="0.25">
      <c r="A298" t="s">
        <v>214</v>
      </c>
      <c r="B298" s="3" t="s">
        <v>121</v>
      </c>
    </row>
    <row r="300" spans="1:4" ht="69.95" customHeight="1" x14ac:dyDescent="0.25">
      <c r="A300" s="81" t="s">
        <v>224</v>
      </c>
      <c r="B300" s="81" t="s">
        <v>225</v>
      </c>
      <c r="C300" s="81" t="s">
        <v>5</v>
      </c>
      <c r="D300" s="81" t="s">
        <v>6</v>
      </c>
    </row>
    <row r="301" spans="1:4" ht="69.95" customHeight="1" x14ac:dyDescent="0.25">
      <c r="A301" s="81" t="s">
        <v>2707</v>
      </c>
      <c r="B301" s="81"/>
      <c r="C301" s="81" t="s">
        <v>62</v>
      </c>
      <c r="D301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20"/>
  <sheetViews>
    <sheetView showGridLines="0" workbookViewId="0">
      <pane ySplit="4" topLeftCell="A97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2708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2709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1323</v>
      </c>
      <c r="B8" s="33" t="s">
        <v>1324</v>
      </c>
      <c r="C8" s="33" t="s">
        <v>1238</v>
      </c>
      <c r="D8" s="14">
        <v>240705</v>
      </c>
      <c r="E8" s="15">
        <v>28815.52</v>
      </c>
      <c r="F8" s="16">
        <v>4.3499999999999997E-2</v>
      </c>
      <c r="G8" s="16"/>
    </row>
    <row r="9" spans="1:8" x14ac:dyDescent="0.25">
      <c r="A9" s="13" t="s">
        <v>1441</v>
      </c>
      <c r="B9" s="33" t="s">
        <v>1442</v>
      </c>
      <c r="C9" s="33" t="s">
        <v>1348</v>
      </c>
      <c r="D9" s="14">
        <v>572512</v>
      </c>
      <c r="E9" s="15">
        <v>24282.81</v>
      </c>
      <c r="F9" s="16">
        <v>3.6700000000000003E-2</v>
      </c>
      <c r="G9" s="16"/>
    </row>
    <row r="10" spans="1:8" x14ac:dyDescent="0.25">
      <c r="A10" s="13" t="s">
        <v>1390</v>
      </c>
      <c r="B10" s="33" t="s">
        <v>1391</v>
      </c>
      <c r="C10" s="33" t="s">
        <v>1392</v>
      </c>
      <c r="D10" s="14">
        <v>424534</v>
      </c>
      <c r="E10" s="15">
        <v>23263.83</v>
      </c>
      <c r="F10" s="16">
        <v>3.5099999999999999E-2</v>
      </c>
      <c r="G10" s="16"/>
    </row>
    <row r="11" spans="1:8" x14ac:dyDescent="0.25">
      <c r="A11" s="13" t="s">
        <v>1231</v>
      </c>
      <c r="B11" s="33" t="s">
        <v>1232</v>
      </c>
      <c r="C11" s="33" t="s">
        <v>1233</v>
      </c>
      <c r="D11" s="14">
        <v>517473</v>
      </c>
      <c r="E11" s="15">
        <v>20527.38</v>
      </c>
      <c r="F11" s="16">
        <v>3.1E-2</v>
      </c>
      <c r="G11" s="16"/>
    </row>
    <row r="12" spans="1:8" x14ac:dyDescent="0.25">
      <c r="A12" s="13" t="s">
        <v>1892</v>
      </c>
      <c r="B12" s="33" t="s">
        <v>1893</v>
      </c>
      <c r="C12" s="33" t="s">
        <v>1219</v>
      </c>
      <c r="D12" s="14">
        <v>2723671</v>
      </c>
      <c r="E12" s="15">
        <v>20005.36</v>
      </c>
      <c r="F12" s="16">
        <v>3.0200000000000001E-2</v>
      </c>
      <c r="G12" s="16"/>
    </row>
    <row r="13" spans="1:8" x14ac:dyDescent="0.25">
      <c r="A13" s="13" t="s">
        <v>1792</v>
      </c>
      <c r="B13" s="33" t="s">
        <v>1793</v>
      </c>
      <c r="C13" s="33" t="s">
        <v>1195</v>
      </c>
      <c r="D13" s="14">
        <v>3298021</v>
      </c>
      <c r="E13" s="15">
        <v>17990.7</v>
      </c>
      <c r="F13" s="16">
        <v>2.7199999999999998E-2</v>
      </c>
      <c r="G13" s="16"/>
    </row>
    <row r="14" spans="1:8" x14ac:dyDescent="0.25">
      <c r="A14" s="13" t="s">
        <v>1902</v>
      </c>
      <c r="B14" s="33" t="s">
        <v>1903</v>
      </c>
      <c r="C14" s="33" t="s">
        <v>1281</v>
      </c>
      <c r="D14" s="14">
        <v>1071474</v>
      </c>
      <c r="E14" s="15">
        <v>17107.150000000001</v>
      </c>
      <c r="F14" s="16">
        <v>2.58E-2</v>
      </c>
      <c r="G14" s="16"/>
    </row>
    <row r="15" spans="1:8" x14ac:dyDescent="0.25">
      <c r="A15" s="13" t="s">
        <v>1344</v>
      </c>
      <c r="B15" s="33" t="s">
        <v>1345</v>
      </c>
      <c r="C15" s="33" t="s">
        <v>1195</v>
      </c>
      <c r="D15" s="14">
        <v>9637857</v>
      </c>
      <c r="E15" s="15">
        <v>17083.099999999999</v>
      </c>
      <c r="F15" s="16">
        <v>2.58E-2</v>
      </c>
      <c r="G15" s="16"/>
    </row>
    <row r="16" spans="1:8" x14ac:dyDescent="0.25">
      <c r="A16" s="13" t="s">
        <v>2096</v>
      </c>
      <c r="B16" s="33" t="s">
        <v>2097</v>
      </c>
      <c r="C16" s="33" t="s">
        <v>1381</v>
      </c>
      <c r="D16" s="14">
        <v>169704</v>
      </c>
      <c r="E16" s="15">
        <v>17005.7</v>
      </c>
      <c r="F16" s="16">
        <v>2.5700000000000001E-2</v>
      </c>
      <c r="G16" s="16"/>
    </row>
    <row r="17" spans="1:7" x14ac:dyDescent="0.25">
      <c r="A17" s="13" t="s">
        <v>1800</v>
      </c>
      <c r="B17" s="33" t="s">
        <v>1801</v>
      </c>
      <c r="C17" s="33" t="s">
        <v>1802</v>
      </c>
      <c r="D17" s="14">
        <v>1084888</v>
      </c>
      <c r="E17" s="15">
        <v>15158.6</v>
      </c>
      <c r="F17" s="16">
        <v>2.29E-2</v>
      </c>
      <c r="G17" s="16"/>
    </row>
    <row r="18" spans="1:7" x14ac:dyDescent="0.25">
      <c r="A18" s="13" t="s">
        <v>1871</v>
      </c>
      <c r="B18" s="33" t="s">
        <v>1872</v>
      </c>
      <c r="C18" s="33" t="s">
        <v>1255</v>
      </c>
      <c r="D18" s="14">
        <v>1367980</v>
      </c>
      <c r="E18" s="15">
        <v>14939.03</v>
      </c>
      <c r="F18" s="16">
        <v>2.2599999999999999E-2</v>
      </c>
      <c r="G18" s="16"/>
    </row>
    <row r="19" spans="1:7" x14ac:dyDescent="0.25">
      <c r="A19" s="13" t="s">
        <v>1349</v>
      </c>
      <c r="B19" s="33" t="s">
        <v>1350</v>
      </c>
      <c r="C19" s="33" t="s">
        <v>1281</v>
      </c>
      <c r="D19" s="14">
        <v>4372024</v>
      </c>
      <c r="E19" s="15">
        <v>13374.02</v>
      </c>
      <c r="F19" s="16">
        <v>2.0199999999999999E-2</v>
      </c>
      <c r="G19" s="16"/>
    </row>
    <row r="20" spans="1:7" x14ac:dyDescent="0.25">
      <c r="A20" s="13" t="s">
        <v>1243</v>
      </c>
      <c r="B20" s="33" t="s">
        <v>1244</v>
      </c>
      <c r="C20" s="33" t="s">
        <v>1201</v>
      </c>
      <c r="D20" s="14">
        <v>536537</v>
      </c>
      <c r="E20" s="15">
        <v>12688.3</v>
      </c>
      <c r="F20" s="16">
        <v>1.9199999999999998E-2</v>
      </c>
      <c r="G20" s="16"/>
    </row>
    <row r="21" spans="1:7" x14ac:dyDescent="0.25">
      <c r="A21" s="13" t="s">
        <v>1296</v>
      </c>
      <c r="B21" s="33" t="s">
        <v>1297</v>
      </c>
      <c r="C21" s="33" t="s">
        <v>1238</v>
      </c>
      <c r="D21" s="14">
        <v>848655</v>
      </c>
      <c r="E21" s="15">
        <v>12493.9</v>
      </c>
      <c r="F21" s="16">
        <v>1.89E-2</v>
      </c>
      <c r="G21" s="16"/>
    </row>
    <row r="22" spans="1:7" x14ac:dyDescent="0.25">
      <c r="A22" s="13" t="s">
        <v>1556</v>
      </c>
      <c r="B22" s="33" t="s">
        <v>1557</v>
      </c>
      <c r="C22" s="33" t="s">
        <v>1307</v>
      </c>
      <c r="D22" s="14">
        <v>383557</v>
      </c>
      <c r="E22" s="15">
        <v>12304.13</v>
      </c>
      <c r="F22" s="16">
        <v>1.8599999999999998E-2</v>
      </c>
      <c r="G22" s="16"/>
    </row>
    <row r="23" spans="1:7" x14ac:dyDescent="0.25">
      <c r="A23" s="13" t="s">
        <v>1916</v>
      </c>
      <c r="B23" s="33" t="s">
        <v>1917</v>
      </c>
      <c r="C23" s="33" t="s">
        <v>1255</v>
      </c>
      <c r="D23" s="14">
        <v>448137</v>
      </c>
      <c r="E23" s="15">
        <v>12001.78</v>
      </c>
      <c r="F23" s="16">
        <v>1.8100000000000002E-2</v>
      </c>
      <c r="G23" s="16"/>
    </row>
    <row r="24" spans="1:7" x14ac:dyDescent="0.25">
      <c r="A24" s="13" t="s">
        <v>1811</v>
      </c>
      <c r="B24" s="33" t="s">
        <v>1812</v>
      </c>
      <c r="C24" s="33" t="s">
        <v>1361</v>
      </c>
      <c r="D24" s="14">
        <v>464232</v>
      </c>
      <c r="E24" s="15">
        <v>11989.02</v>
      </c>
      <c r="F24" s="16">
        <v>1.8100000000000002E-2</v>
      </c>
      <c r="G24" s="16"/>
    </row>
    <row r="25" spans="1:7" x14ac:dyDescent="0.25">
      <c r="A25" s="13" t="s">
        <v>2140</v>
      </c>
      <c r="B25" s="33" t="s">
        <v>2141</v>
      </c>
      <c r="C25" s="33" t="s">
        <v>1255</v>
      </c>
      <c r="D25" s="14">
        <v>15881891</v>
      </c>
      <c r="E25" s="15">
        <v>11960.65</v>
      </c>
      <c r="F25" s="16">
        <v>1.8100000000000002E-2</v>
      </c>
      <c r="G25" s="16"/>
    </row>
    <row r="26" spans="1:7" x14ac:dyDescent="0.25">
      <c r="A26" s="13" t="s">
        <v>1784</v>
      </c>
      <c r="B26" s="33" t="s">
        <v>1785</v>
      </c>
      <c r="C26" s="33" t="s">
        <v>1338</v>
      </c>
      <c r="D26" s="14">
        <v>1894109</v>
      </c>
      <c r="E26" s="15">
        <v>11839.13</v>
      </c>
      <c r="F26" s="16">
        <v>1.7899999999999999E-2</v>
      </c>
      <c r="G26" s="16"/>
    </row>
    <row r="27" spans="1:7" x14ac:dyDescent="0.25">
      <c r="A27" s="13" t="s">
        <v>1910</v>
      </c>
      <c r="B27" s="33" t="s">
        <v>1911</v>
      </c>
      <c r="C27" s="33" t="s">
        <v>1224</v>
      </c>
      <c r="D27" s="14">
        <v>1600665</v>
      </c>
      <c r="E27" s="15">
        <v>11279.89</v>
      </c>
      <c r="F27" s="16">
        <v>1.7000000000000001E-2</v>
      </c>
      <c r="G27" s="16"/>
    </row>
    <row r="28" spans="1:7" x14ac:dyDescent="0.25">
      <c r="A28" s="13" t="s">
        <v>1516</v>
      </c>
      <c r="B28" s="33" t="s">
        <v>1517</v>
      </c>
      <c r="C28" s="33" t="s">
        <v>1207</v>
      </c>
      <c r="D28" s="14">
        <v>253527</v>
      </c>
      <c r="E28" s="15">
        <v>11127.3</v>
      </c>
      <c r="F28" s="16">
        <v>1.6799999999999999E-2</v>
      </c>
      <c r="G28" s="16"/>
    </row>
    <row r="29" spans="1:7" x14ac:dyDescent="0.25">
      <c r="A29" s="13" t="s">
        <v>1558</v>
      </c>
      <c r="B29" s="33" t="s">
        <v>1559</v>
      </c>
      <c r="C29" s="33" t="s">
        <v>1348</v>
      </c>
      <c r="D29" s="14">
        <v>199521</v>
      </c>
      <c r="E29" s="15">
        <v>10891.45</v>
      </c>
      <c r="F29" s="16">
        <v>1.6400000000000001E-2</v>
      </c>
      <c r="G29" s="16"/>
    </row>
    <row r="30" spans="1:7" x14ac:dyDescent="0.25">
      <c r="A30" s="13" t="s">
        <v>1339</v>
      </c>
      <c r="B30" s="33" t="s">
        <v>1340</v>
      </c>
      <c r="C30" s="33" t="s">
        <v>1224</v>
      </c>
      <c r="D30" s="14">
        <v>3420250</v>
      </c>
      <c r="E30" s="15">
        <v>10289.82</v>
      </c>
      <c r="F30" s="16">
        <v>1.55E-2</v>
      </c>
      <c r="G30" s="16"/>
    </row>
    <row r="31" spans="1:7" x14ac:dyDescent="0.25">
      <c r="A31" s="13" t="s">
        <v>1908</v>
      </c>
      <c r="B31" s="33" t="s">
        <v>1909</v>
      </c>
      <c r="C31" s="33" t="s">
        <v>1238</v>
      </c>
      <c r="D31" s="14">
        <v>724016</v>
      </c>
      <c r="E31" s="15">
        <v>10195.23</v>
      </c>
      <c r="F31" s="16">
        <v>1.54E-2</v>
      </c>
      <c r="G31" s="16"/>
    </row>
    <row r="32" spans="1:7" x14ac:dyDescent="0.25">
      <c r="A32" s="13" t="s">
        <v>1898</v>
      </c>
      <c r="B32" s="33" t="s">
        <v>1899</v>
      </c>
      <c r="C32" s="33" t="s">
        <v>1868</v>
      </c>
      <c r="D32" s="14">
        <v>235974</v>
      </c>
      <c r="E32" s="15">
        <v>10103.11</v>
      </c>
      <c r="F32" s="16">
        <v>1.5299999999999999E-2</v>
      </c>
      <c r="G32" s="16"/>
    </row>
    <row r="33" spans="1:7" x14ac:dyDescent="0.25">
      <c r="A33" s="13" t="s">
        <v>1896</v>
      </c>
      <c r="B33" s="33" t="s">
        <v>1897</v>
      </c>
      <c r="C33" s="33" t="s">
        <v>1868</v>
      </c>
      <c r="D33" s="14">
        <v>542164</v>
      </c>
      <c r="E33" s="15">
        <v>10083.44</v>
      </c>
      <c r="F33" s="16">
        <v>1.52E-2</v>
      </c>
      <c r="G33" s="16"/>
    </row>
    <row r="34" spans="1:7" x14ac:dyDescent="0.25">
      <c r="A34" s="13" t="s">
        <v>1947</v>
      </c>
      <c r="B34" s="33" t="s">
        <v>1948</v>
      </c>
      <c r="C34" s="33" t="s">
        <v>1440</v>
      </c>
      <c r="D34" s="14">
        <v>1037360</v>
      </c>
      <c r="E34" s="15">
        <v>9757.93</v>
      </c>
      <c r="F34" s="16">
        <v>1.47E-2</v>
      </c>
      <c r="G34" s="16"/>
    </row>
    <row r="35" spans="1:7" x14ac:dyDescent="0.25">
      <c r="A35" s="13" t="s">
        <v>1341</v>
      </c>
      <c r="B35" s="33" t="s">
        <v>1342</v>
      </c>
      <c r="C35" s="33" t="s">
        <v>1343</v>
      </c>
      <c r="D35" s="14">
        <v>3954644</v>
      </c>
      <c r="E35" s="15">
        <v>9730.4</v>
      </c>
      <c r="F35" s="16">
        <v>1.47E-2</v>
      </c>
      <c r="G35" s="16"/>
    </row>
    <row r="36" spans="1:7" x14ac:dyDescent="0.25">
      <c r="A36" s="13" t="s">
        <v>1914</v>
      </c>
      <c r="B36" s="33" t="s">
        <v>1915</v>
      </c>
      <c r="C36" s="33" t="s">
        <v>1233</v>
      </c>
      <c r="D36" s="14">
        <v>623908</v>
      </c>
      <c r="E36" s="15">
        <v>9703.64</v>
      </c>
      <c r="F36" s="16">
        <v>1.46E-2</v>
      </c>
      <c r="G36" s="16"/>
    </row>
    <row r="37" spans="1:7" x14ac:dyDescent="0.25">
      <c r="A37" s="13" t="s">
        <v>1920</v>
      </c>
      <c r="B37" s="33" t="s">
        <v>1921</v>
      </c>
      <c r="C37" s="33" t="s">
        <v>1192</v>
      </c>
      <c r="D37" s="14">
        <v>551711</v>
      </c>
      <c r="E37" s="15">
        <v>9680.6</v>
      </c>
      <c r="F37" s="16">
        <v>1.46E-2</v>
      </c>
      <c r="G37" s="16"/>
    </row>
    <row r="38" spans="1:7" x14ac:dyDescent="0.25">
      <c r="A38" s="13" t="s">
        <v>1906</v>
      </c>
      <c r="B38" s="33" t="s">
        <v>1907</v>
      </c>
      <c r="C38" s="33" t="s">
        <v>1437</v>
      </c>
      <c r="D38" s="14">
        <v>534716</v>
      </c>
      <c r="E38" s="15">
        <v>9552.43</v>
      </c>
      <c r="F38" s="16">
        <v>1.44E-2</v>
      </c>
      <c r="G38" s="16"/>
    </row>
    <row r="39" spans="1:7" x14ac:dyDescent="0.25">
      <c r="A39" s="13" t="s">
        <v>1951</v>
      </c>
      <c r="B39" s="33" t="s">
        <v>1952</v>
      </c>
      <c r="C39" s="33" t="s">
        <v>1192</v>
      </c>
      <c r="D39" s="14">
        <v>415888</v>
      </c>
      <c r="E39" s="15">
        <v>9512.19</v>
      </c>
      <c r="F39" s="16">
        <v>1.44E-2</v>
      </c>
      <c r="G39" s="16"/>
    </row>
    <row r="40" spans="1:7" x14ac:dyDescent="0.25">
      <c r="A40" s="13" t="s">
        <v>1497</v>
      </c>
      <c r="B40" s="33" t="s">
        <v>1498</v>
      </c>
      <c r="C40" s="33" t="s">
        <v>1292</v>
      </c>
      <c r="D40" s="14">
        <v>637708</v>
      </c>
      <c r="E40" s="15">
        <v>9077.77</v>
      </c>
      <c r="F40" s="16">
        <v>1.37E-2</v>
      </c>
      <c r="G40" s="16"/>
    </row>
    <row r="41" spans="1:7" x14ac:dyDescent="0.25">
      <c r="A41" s="13" t="s">
        <v>1813</v>
      </c>
      <c r="B41" s="33" t="s">
        <v>1814</v>
      </c>
      <c r="C41" s="33" t="s">
        <v>1292</v>
      </c>
      <c r="D41" s="14">
        <v>190303</v>
      </c>
      <c r="E41" s="15">
        <v>8928.83</v>
      </c>
      <c r="F41" s="16">
        <v>1.35E-2</v>
      </c>
      <c r="G41" s="16"/>
    </row>
    <row r="42" spans="1:7" x14ac:dyDescent="0.25">
      <c r="A42" s="13" t="s">
        <v>1534</v>
      </c>
      <c r="B42" s="33" t="s">
        <v>1535</v>
      </c>
      <c r="C42" s="33" t="s">
        <v>1207</v>
      </c>
      <c r="D42" s="14">
        <v>487250</v>
      </c>
      <c r="E42" s="15">
        <v>8836.0400000000009</v>
      </c>
      <c r="F42" s="16">
        <v>1.3299999999999999E-2</v>
      </c>
      <c r="G42" s="16"/>
    </row>
    <row r="43" spans="1:7" x14ac:dyDescent="0.25">
      <c r="A43" s="13" t="s">
        <v>1405</v>
      </c>
      <c r="B43" s="33" t="s">
        <v>1406</v>
      </c>
      <c r="C43" s="33" t="s">
        <v>1292</v>
      </c>
      <c r="D43" s="14">
        <v>272901</v>
      </c>
      <c r="E43" s="15">
        <v>7945.51</v>
      </c>
      <c r="F43" s="16">
        <v>1.2E-2</v>
      </c>
      <c r="G43" s="16"/>
    </row>
    <row r="44" spans="1:7" x14ac:dyDescent="0.25">
      <c r="A44" s="13" t="s">
        <v>1894</v>
      </c>
      <c r="B44" s="33" t="s">
        <v>1895</v>
      </c>
      <c r="C44" s="33" t="s">
        <v>1233</v>
      </c>
      <c r="D44" s="14">
        <v>177401</v>
      </c>
      <c r="E44" s="15">
        <v>7840.95</v>
      </c>
      <c r="F44" s="16">
        <v>1.18E-2</v>
      </c>
      <c r="G44" s="16"/>
    </row>
    <row r="45" spans="1:7" x14ac:dyDescent="0.25">
      <c r="A45" s="13" t="s">
        <v>1526</v>
      </c>
      <c r="B45" s="33" t="s">
        <v>1527</v>
      </c>
      <c r="C45" s="33" t="s">
        <v>1292</v>
      </c>
      <c r="D45" s="14">
        <v>774966</v>
      </c>
      <c r="E45" s="15">
        <v>7092.49</v>
      </c>
      <c r="F45" s="16">
        <v>1.0699999999999999E-2</v>
      </c>
      <c r="G45" s="16"/>
    </row>
    <row r="46" spans="1:7" x14ac:dyDescent="0.25">
      <c r="A46" s="13" t="s">
        <v>1425</v>
      </c>
      <c r="B46" s="33" t="s">
        <v>1426</v>
      </c>
      <c r="C46" s="33" t="s">
        <v>1361</v>
      </c>
      <c r="D46" s="14">
        <v>174093</v>
      </c>
      <c r="E46" s="15">
        <v>6831.24</v>
      </c>
      <c r="F46" s="16">
        <v>1.03E-2</v>
      </c>
      <c r="G46" s="16"/>
    </row>
    <row r="47" spans="1:7" x14ac:dyDescent="0.25">
      <c r="A47" s="13" t="s">
        <v>1900</v>
      </c>
      <c r="B47" s="33" t="s">
        <v>1901</v>
      </c>
      <c r="C47" s="33" t="s">
        <v>1204</v>
      </c>
      <c r="D47" s="14">
        <v>940695</v>
      </c>
      <c r="E47" s="15">
        <v>6731.61</v>
      </c>
      <c r="F47" s="16">
        <v>1.0200000000000001E-2</v>
      </c>
      <c r="G47" s="16"/>
    </row>
    <row r="48" spans="1:7" x14ac:dyDescent="0.25">
      <c r="A48" s="13" t="s">
        <v>1450</v>
      </c>
      <c r="B48" s="33" t="s">
        <v>1451</v>
      </c>
      <c r="C48" s="33" t="s">
        <v>1295</v>
      </c>
      <c r="D48" s="14">
        <v>641623</v>
      </c>
      <c r="E48" s="15">
        <v>6701.11</v>
      </c>
      <c r="F48" s="16">
        <v>1.01E-2</v>
      </c>
      <c r="G48" s="16"/>
    </row>
    <row r="49" spans="1:7" x14ac:dyDescent="0.25">
      <c r="A49" s="13" t="s">
        <v>1798</v>
      </c>
      <c r="B49" s="33" t="s">
        <v>1799</v>
      </c>
      <c r="C49" s="33" t="s">
        <v>1307</v>
      </c>
      <c r="D49" s="14">
        <v>186433</v>
      </c>
      <c r="E49" s="15">
        <v>6689.78</v>
      </c>
      <c r="F49" s="16">
        <v>1.01E-2</v>
      </c>
      <c r="G49" s="16"/>
    </row>
    <row r="50" spans="1:7" x14ac:dyDescent="0.25">
      <c r="A50" s="13" t="s">
        <v>1949</v>
      </c>
      <c r="B50" s="33" t="s">
        <v>1950</v>
      </c>
      <c r="C50" s="33" t="s">
        <v>1258</v>
      </c>
      <c r="D50" s="14">
        <v>872266</v>
      </c>
      <c r="E50" s="15">
        <v>6306.92</v>
      </c>
      <c r="F50" s="16">
        <v>9.4999999999999998E-3</v>
      </c>
      <c r="G50" s="16"/>
    </row>
    <row r="51" spans="1:7" x14ac:dyDescent="0.25">
      <c r="A51" s="13" t="s">
        <v>1912</v>
      </c>
      <c r="B51" s="33" t="s">
        <v>1913</v>
      </c>
      <c r="C51" s="33" t="s">
        <v>1195</v>
      </c>
      <c r="D51" s="14">
        <v>2906404</v>
      </c>
      <c r="E51" s="15">
        <v>6008.41</v>
      </c>
      <c r="F51" s="16">
        <v>9.1000000000000004E-3</v>
      </c>
      <c r="G51" s="16"/>
    </row>
    <row r="52" spans="1:7" x14ac:dyDescent="0.25">
      <c r="A52" s="13" t="s">
        <v>1931</v>
      </c>
      <c r="B52" s="33" t="s">
        <v>1932</v>
      </c>
      <c r="C52" s="33" t="s">
        <v>1233</v>
      </c>
      <c r="D52" s="14">
        <v>238961</v>
      </c>
      <c r="E52" s="15">
        <v>5689.18</v>
      </c>
      <c r="F52" s="16">
        <v>8.6E-3</v>
      </c>
      <c r="G52" s="16"/>
    </row>
    <row r="53" spans="1:7" x14ac:dyDescent="0.25">
      <c r="A53" s="13" t="s">
        <v>1962</v>
      </c>
      <c r="B53" s="33" t="s">
        <v>1963</v>
      </c>
      <c r="C53" s="33" t="s">
        <v>1233</v>
      </c>
      <c r="D53" s="14">
        <v>208117</v>
      </c>
      <c r="E53" s="15">
        <v>5689.09</v>
      </c>
      <c r="F53" s="16">
        <v>8.6E-3</v>
      </c>
      <c r="G53" s="16"/>
    </row>
    <row r="54" spans="1:7" x14ac:dyDescent="0.25">
      <c r="A54" s="13" t="s">
        <v>1386</v>
      </c>
      <c r="B54" s="33" t="s">
        <v>1387</v>
      </c>
      <c r="C54" s="33" t="s">
        <v>1348</v>
      </c>
      <c r="D54" s="14">
        <v>225075</v>
      </c>
      <c r="E54" s="15">
        <v>5529.08</v>
      </c>
      <c r="F54" s="16">
        <v>8.3000000000000001E-3</v>
      </c>
      <c r="G54" s="16"/>
    </row>
    <row r="55" spans="1:7" x14ac:dyDescent="0.25">
      <c r="A55" s="13" t="s">
        <v>1429</v>
      </c>
      <c r="B55" s="33" t="s">
        <v>1430</v>
      </c>
      <c r="C55" s="33" t="s">
        <v>1255</v>
      </c>
      <c r="D55" s="14">
        <v>164398</v>
      </c>
      <c r="E55" s="15">
        <v>5308.41</v>
      </c>
      <c r="F55" s="16">
        <v>8.0000000000000002E-3</v>
      </c>
      <c r="G55" s="16"/>
    </row>
    <row r="56" spans="1:7" x14ac:dyDescent="0.25">
      <c r="A56" s="13" t="s">
        <v>1274</v>
      </c>
      <c r="B56" s="33" t="s">
        <v>1275</v>
      </c>
      <c r="C56" s="33" t="s">
        <v>1189</v>
      </c>
      <c r="D56" s="14">
        <v>1410424</v>
      </c>
      <c r="E56" s="15">
        <v>5293.32</v>
      </c>
      <c r="F56" s="16">
        <v>8.0000000000000002E-3</v>
      </c>
      <c r="G56" s="16"/>
    </row>
    <row r="57" spans="1:7" x14ac:dyDescent="0.25">
      <c r="A57" s="13" t="s">
        <v>1417</v>
      </c>
      <c r="B57" s="33" t="s">
        <v>1418</v>
      </c>
      <c r="C57" s="33" t="s">
        <v>1255</v>
      </c>
      <c r="D57" s="14">
        <v>314444</v>
      </c>
      <c r="E57" s="15">
        <v>5252.32</v>
      </c>
      <c r="F57" s="16">
        <v>7.9000000000000008E-3</v>
      </c>
      <c r="G57" s="16"/>
    </row>
    <row r="58" spans="1:7" x14ac:dyDescent="0.25">
      <c r="A58" s="13" t="s">
        <v>1960</v>
      </c>
      <c r="B58" s="33" t="s">
        <v>1961</v>
      </c>
      <c r="C58" s="33" t="s">
        <v>1338</v>
      </c>
      <c r="D58" s="14">
        <v>910893</v>
      </c>
      <c r="E58" s="15">
        <v>5130.6000000000004</v>
      </c>
      <c r="F58" s="16">
        <v>7.7000000000000002E-3</v>
      </c>
      <c r="G58" s="16"/>
    </row>
    <row r="59" spans="1:7" x14ac:dyDescent="0.25">
      <c r="A59" s="13" t="s">
        <v>1413</v>
      </c>
      <c r="B59" s="33" t="s">
        <v>1414</v>
      </c>
      <c r="C59" s="33" t="s">
        <v>1381</v>
      </c>
      <c r="D59" s="14">
        <v>739764</v>
      </c>
      <c r="E59" s="15">
        <v>5076.63</v>
      </c>
      <c r="F59" s="16">
        <v>7.7000000000000002E-3</v>
      </c>
      <c r="G59" s="16"/>
    </row>
    <row r="60" spans="1:7" x14ac:dyDescent="0.25">
      <c r="A60" s="13" t="s">
        <v>1300</v>
      </c>
      <c r="B60" s="33" t="s">
        <v>1301</v>
      </c>
      <c r="C60" s="33" t="s">
        <v>1292</v>
      </c>
      <c r="D60" s="14">
        <v>898813</v>
      </c>
      <c r="E60" s="15">
        <v>4360.1400000000003</v>
      </c>
      <c r="F60" s="16">
        <v>6.6E-3</v>
      </c>
      <c r="G60" s="16"/>
    </row>
    <row r="61" spans="1:7" x14ac:dyDescent="0.25">
      <c r="A61" s="13" t="s">
        <v>1974</v>
      </c>
      <c r="B61" s="33" t="s">
        <v>1975</v>
      </c>
      <c r="C61" s="33" t="s">
        <v>1224</v>
      </c>
      <c r="D61" s="14">
        <v>638586</v>
      </c>
      <c r="E61" s="15">
        <v>3962.43</v>
      </c>
      <c r="F61" s="16">
        <v>6.0000000000000001E-3</v>
      </c>
      <c r="G61" s="16"/>
    </row>
    <row r="62" spans="1:7" x14ac:dyDescent="0.25">
      <c r="A62" s="13" t="s">
        <v>1334</v>
      </c>
      <c r="B62" s="33" t="s">
        <v>1335</v>
      </c>
      <c r="C62" s="33" t="s">
        <v>1307</v>
      </c>
      <c r="D62" s="14">
        <v>222949</v>
      </c>
      <c r="E62" s="15">
        <v>3936.72</v>
      </c>
      <c r="F62" s="16">
        <v>5.8999999999999999E-3</v>
      </c>
      <c r="G62" s="16"/>
    </row>
    <row r="63" spans="1:7" x14ac:dyDescent="0.25">
      <c r="A63" s="13" t="s">
        <v>1873</v>
      </c>
      <c r="B63" s="33" t="s">
        <v>1874</v>
      </c>
      <c r="C63" s="33" t="s">
        <v>1361</v>
      </c>
      <c r="D63" s="14">
        <v>156512</v>
      </c>
      <c r="E63" s="15">
        <v>3736.33</v>
      </c>
      <c r="F63" s="16">
        <v>5.5999999999999999E-3</v>
      </c>
      <c r="G63" s="16"/>
    </row>
    <row r="64" spans="1:7" x14ac:dyDescent="0.25">
      <c r="A64" s="13" t="s">
        <v>1955</v>
      </c>
      <c r="B64" s="33" t="s">
        <v>1956</v>
      </c>
      <c r="C64" s="33" t="s">
        <v>1338</v>
      </c>
      <c r="D64" s="14">
        <v>192511</v>
      </c>
      <c r="E64" s="15">
        <v>3663.29</v>
      </c>
      <c r="F64" s="16">
        <v>5.4999999999999997E-3</v>
      </c>
      <c r="G64" s="16"/>
    </row>
    <row r="65" spans="1:7" x14ac:dyDescent="0.25">
      <c r="A65" s="13" t="s">
        <v>1929</v>
      </c>
      <c r="B65" s="33" t="s">
        <v>1930</v>
      </c>
      <c r="C65" s="33" t="s">
        <v>1192</v>
      </c>
      <c r="D65" s="14">
        <v>236232</v>
      </c>
      <c r="E65" s="15">
        <v>3659.35</v>
      </c>
      <c r="F65" s="16">
        <v>5.4999999999999997E-3</v>
      </c>
      <c r="G65" s="16"/>
    </row>
    <row r="66" spans="1:7" x14ac:dyDescent="0.25">
      <c r="A66" s="13" t="s">
        <v>1368</v>
      </c>
      <c r="B66" s="33" t="s">
        <v>1369</v>
      </c>
      <c r="C66" s="33" t="s">
        <v>1370</v>
      </c>
      <c r="D66" s="14">
        <v>1501479</v>
      </c>
      <c r="E66" s="15">
        <v>3631.93</v>
      </c>
      <c r="F66" s="16">
        <v>5.4999999999999997E-3</v>
      </c>
      <c r="G66" s="16"/>
    </row>
    <row r="67" spans="1:7" x14ac:dyDescent="0.25">
      <c r="A67" s="13" t="s">
        <v>2008</v>
      </c>
      <c r="B67" s="33" t="s">
        <v>2009</v>
      </c>
      <c r="C67" s="33" t="s">
        <v>1224</v>
      </c>
      <c r="D67" s="14">
        <v>32992</v>
      </c>
      <c r="E67" s="15">
        <v>3630.37</v>
      </c>
      <c r="F67" s="16">
        <v>5.4999999999999997E-3</v>
      </c>
      <c r="G67" s="16"/>
    </row>
    <row r="68" spans="1:7" x14ac:dyDescent="0.25">
      <c r="A68" s="13" t="s">
        <v>1536</v>
      </c>
      <c r="B68" s="33" t="s">
        <v>1537</v>
      </c>
      <c r="C68" s="33" t="s">
        <v>1249</v>
      </c>
      <c r="D68" s="14">
        <v>373457</v>
      </c>
      <c r="E68" s="15">
        <v>3628.88</v>
      </c>
      <c r="F68" s="16">
        <v>5.4999999999999997E-3</v>
      </c>
      <c r="G68" s="16"/>
    </row>
    <row r="69" spans="1:7" x14ac:dyDescent="0.25">
      <c r="A69" s="13" t="s">
        <v>1866</v>
      </c>
      <c r="B69" s="33" t="s">
        <v>1867</v>
      </c>
      <c r="C69" s="33" t="s">
        <v>1868</v>
      </c>
      <c r="D69" s="14">
        <v>265444</v>
      </c>
      <c r="E69" s="15">
        <v>3595.44</v>
      </c>
      <c r="F69" s="16">
        <v>5.4000000000000003E-3</v>
      </c>
      <c r="G69" s="16"/>
    </row>
    <row r="70" spans="1:7" x14ac:dyDescent="0.25">
      <c r="A70" s="13" t="s">
        <v>1904</v>
      </c>
      <c r="B70" s="33" t="s">
        <v>1905</v>
      </c>
      <c r="C70" s="33" t="s">
        <v>1292</v>
      </c>
      <c r="D70" s="14">
        <v>322545</v>
      </c>
      <c r="E70" s="15">
        <v>3339.95</v>
      </c>
      <c r="F70" s="16">
        <v>5.0000000000000001E-3</v>
      </c>
      <c r="G70" s="16"/>
    </row>
    <row r="71" spans="1:7" x14ac:dyDescent="0.25">
      <c r="A71" s="13" t="s">
        <v>1937</v>
      </c>
      <c r="B71" s="33" t="s">
        <v>1938</v>
      </c>
      <c r="C71" s="33" t="s">
        <v>1292</v>
      </c>
      <c r="D71" s="14">
        <v>1092620</v>
      </c>
      <c r="E71" s="15">
        <v>3284.42</v>
      </c>
      <c r="F71" s="16">
        <v>5.0000000000000001E-3</v>
      </c>
      <c r="G71" s="16"/>
    </row>
    <row r="72" spans="1:7" x14ac:dyDescent="0.25">
      <c r="A72" s="13" t="s">
        <v>1968</v>
      </c>
      <c r="B72" s="33" t="s">
        <v>1969</v>
      </c>
      <c r="C72" s="33" t="s">
        <v>1440</v>
      </c>
      <c r="D72" s="14">
        <v>683757</v>
      </c>
      <c r="E72" s="15">
        <v>3250.24</v>
      </c>
      <c r="F72" s="16">
        <v>4.8999999999999998E-3</v>
      </c>
      <c r="G72" s="16"/>
    </row>
    <row r="73" spans="1:7" x14ac:dyDescent="0.25">
      <c r="A73" s="13" t="s">
        <v>1943</v>
      </c>
      <c r="B73" s="33" t="s">
        <v>1944</v>
      </c>
      <c r="C73" s="33" t="s">
        <v>1868</v>
      </c>
      <c r="D73" s="14">
        <v>84183</v>
      </c>
      <c r="E73" s="15">
        <v>3243.91</v>
      </c>
      <c r="F73" s="16">
        <v>4.8999999999999998E-3</v>
      </c>
      <c r="G73" s="16"/>
    </row>
    <row r="74" spans="1:7" x14ac:dyDescent="0.25">
      <c r="A74" s="13" t="s">
        <v>1817</v>
      </c>
      <c r="B74" s="33" t="s">
        <v>1818</v>
      </c>
      <c r="C74" s="33" t="s">
        <v>1292</v>
      </c>
      <c r="D74" s="14">
        <v>240615</v>
      </c>
      <c r="E74" s="15">
        <v>3181.17</v>
      </c>
      <c r="F74" s="16">
        <v>4.7999999999999996E-3</v>
      </c>
      <c r="G74" s="16"/>
    </row>
    <row r="75" spans="1:7" x14ac:dyDescent="0.25">
      <c r="A75" s="13" t="s">
        <v>1918</v>
      </c>
      <c r="B75" s="33" t="s">
        <v>1919</v>
      </c>
      <c r="C75" s="33" t="s">
        <v>1227</v>
      </c>
      <c r="D75" s="14">
        <v>63167</v>
      </c>
      <c r="E75" s="15">
        <v>3123.26</v>
      </c>
      <c r="F75" s="16">
        <v>4.7000000000000002E-3</v>
      </c>
      <c r="G75" s="16"/>
    </row>
    <row r="76" spans="1:7" x14ac:dyDescent="0.25">
      <c r="A76" s="13" t="s">
        <v>1546</v>
      </c>
      <c r="B76" s="33" t="s">
        <v>1547</v>
      </c>
      <c r="C76" s="33" t="s">
        <v>1392</v>
      </c>
      <c r="D76" s="14">
        <v>45513</v>
      </c>
      <c r="E76" s="15">
        <v>3088.44</v>
      </c>
      <c r="F76" s="16">
        <v>4.7000000000000002E-3</v>
      </c>
      <c r="G76" s="16"/>
    </row>
    <row r="77" spans="1:7" x14ac:dyDescent="0.25">
      <c r="A77" s="13" t="s">
        <v>1499</v>
      </c>
      <c r="B77" s="33" t="s">
        <v>1500</v>
      </c>
      <c r="C77" s="33" t="s">
        <v>1192</v>
      </c>
      <c r="D77" s="14">
        <v>259943</v>
      </c>
      <c r="E77" s="15">
        <v>2936.58</v>
      </c>
      <c r="F77" s="16">
        <v>4.4000000000000003E-3</v>
      </c>
      <c r="G77" s="16"/>
    </row>
    <row r="78" spans="1:7" x14ac:dyDescent="0.25">
      <c r="A78" s="13" t="s">
        <v>2018</v>
      </c>
      <c r="B78" s="33" t="s">
        <v>2019</v>
      </c>
      <c r="C78" s="33" t="s">
        <v>1823</v>
      </c>
      <c r="D78" s="14">
        <v>239525</v>
      </c>
      <c r="E78" s="15">
        <v>2112.9699999999998</v>
      </c>
      <c r="F78" s="16">
        <v>3.2000000000000002E-3</v>
      </c>
      <c r="G78" s="16"/>
    </row>
    <row r="79" spans="1:7" x14ac:dyDescent="0.25">
      <c r="A79" s="13" t="s">
        <v>2179</v>
      </c>
      <c r="B79" s="33" t="s">
        <v>2180</v>
      </c>
      <c r="C79" s="33" t="s">
        <v>1392</v>
      </c>
      <c r="D79" s="14">
        <v>113534</v>
      </c>
      <c r="E79" s="15">
        <v>1193.98</v>
      </c>
      <c r="F79" s="16">
        <v>1.8E-3</v>
      </c>
      <c r="G79" s="16"/>
    </row>
    <row r="80" spans="1:7" x14ac:dyDescent="0.25">
      <c r="A80" s="17" t="s">
        <v>124</v>
      </c>
      <c r="B80" s="34"/>
      <c r="C80" s="34"/>
      <c r="D80" s="20"/>
      <c r="E80" s="37">
        <v>645256.63</v>
      </c>
      <c r="F80" s="38">
        <v>0.97409999999999997</v>
      </c>
      <c r="G80" s="23"/>
    </row>
    <row r="81" spans="1:7" x14ac:dyDescent="0.25">
      <c r="A81" s="17" t="s">
        <v>1265</v>
      </c>
      <c r="B81" s="33"/>
      <c r="C81" s="33"/>
      <c r="D81" s="14"/>
      <c r="E81" s="15"/>
      <c r="F81" s="16"/>
      <c r="G81" s="16"/>
    </row>
    <row r="82" spans="1:7" x14ac:dyDescent="0.25">
      <c r="A82" s="17" t="s">
        <v>124</v>
      </c>
      <c r="B82" s="33"/>
      <c r="C82" s="33"/>
      <c r="D82" s="14"/>
      <c r="E82" s="39" t="s">
        <v>121</v>
      </c>
      <c r="F82" s="40" t="s">
        <v>121</v>
      </c>
      <c r="G82" s="16"/>
    </row>
    <row r="83" spans="1:7" x14ac:dyDescent="0.25">
      <c r="A83" s="24" t="s">
        <v>131</v>
      </c>
      <c r="B83" s="35"/>
      <c r="C83" s="35"/>
      <c r="D83" s="25"/>
      <c r="E83" s="30">
        <v>645256.63</v>
      </c>
      <c r="F83" s="31">
        <v>0.97409999999999997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17" t="s">
        <v>179</v>
      </c>
      <c r="B86" s="33"/>
      <c r="C86" s="33"/>
      <c r="D86" s="14"/>
      <c r="E86" s="15"/>
      <c r="F86" s="16"/>
      <c r="G86" s="16"/>
    </row>
    <row r="87" spans="1:7" x14ac:dyDescent="0.25">
      <c r="A87" s="13" t="s">
        <v>180</v>
      </c>
      <c r="B87" s="33"/>
      <c r="C87" s="33"/>
      <c r="D87" s="14"/>
      <c r="E87" s="15">
        <v>15081.67</v>
      </c>
      <c r="F87" s="16">
        <v>2.2800000000000001E-2</v>
      </c>
      <c r="G87" s="16">
        <v>6.7234000000000002E-2</v>
      </c>
    </row>
    <row r="88" spans="1:7" x14ac:dyDescent="0.25">
      <c r="A88" s="17" t="s">
        <v>124</v>
      </c>
      <c r="B88" s="34"/>
      <c r="C88" s="34"/>
      <c r="D88" s="20"/>
      <c r="E88" s="37">
        <v>15081.67</v>
      </c>
      <c r="F88" s="38">
        <v>2.2800000000000001E-2</v>
      </c>
      <c r="G88" s="23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24" t="s">
        <v>131</v>
      </c>
      <c r="B90" s="35"/>
      <c r="C90" s="35"/>
      <c r="D90" s="25"/>
      <c r="E90" s="21">
        <v>15081.67</v>
      </c>
      <c r="F90" s="22">
        <v>2.2800000000000001E-2</v>
      </c>
      <c r="G90" s="23"/>
    </row>
    <row r="91" spans="1:7" x14ac:dyDescent="0.25">
      <c r="A91" s="13" t="s">
        <v>181</v>
      </c>
      <c r="B91" s="33"/>
      <c r="C91" s="33"/>
      <c r="D91" s="14"/>
      <c r="E91" s="15">
        <v>8.3342524000000004</v>
      </c>
      <c r="F91" s="16">
        <v>1.2E-5</v>
      </c>
      <c r="G91" s="16"/>
    </row>
    <row r="92" spans="1:7" x14ac:dyDescent="0.25">
      <c r="A92" s="13" t="s">
        <v>182</v>
      </c>
      <c r="B92" s="33"/>
      <c r="C92" s="33"/>
      <c r="D92" s="14"/>
      <c r="E92" s="15">
        <v>2125.0957475999999</v>
      </c>
      <c r="F92" s="16">
        <v>3.088E-3</v>
      </c>
      <c r="G92" s="16">
        <v>6.7234000000000002E-2</v>
      </c>
    </row>
    <row r="93" spans="1:7" x14ac:dyDescent="0.25">
      <c r="A93" s="28" t="s">
        <v>183</v>
      </c>
      <c r="B93" s="36"/>
      <c r="C93" s="36"/>
      <c r="D93" s="29"/>
      <c r="E93" s="30">
        <v>662471.73</v>
      </c>
      <c r="F93" s="31">
        <v>1</v>
      </c>
      <c r="G93" s="31"/>
    </row>
    <row r="98" spans="1:5" x14ac:dyDescent="0.25">
      <c r="A98" s="1" t="s">
        <v>186</v>
      </c>
    </row>
    <row r="99" spans="1:5" x14ac:dyDescent="0.25">
      <c r="A99" s="53" t="s">
        <v>187</v>
      </c>
      <c r="B99" s="3" t="s">
        <v>121</v>
      </c>
    </row>
    <row r="100" spans="1:5" x14ac:dyDescent="0.25">
      <c r="A100" t="s">
        <v>188</v>
      </c>
    </row>
    <row r="101" spans="1:5" x14ac:dyDescent="0.25">
      <c r="A101" t="s">
        <v>189</v>
      </c>
      <c r="B101" t="s">
        <v>190</v>
      </c>
      <c r="C101" t="s">
        <v>190</v>
      </c>
    </row>
    <row r="102" spans="1:5" x14ac:dyDescent="0.25">
      <c r="B102" s="54">
        <v>45443</v>
      </c>
      <c r="C102" s="54">
        <v>45471</v>
      </c>
    </row>
    <row r="103" spans="1:5" x14ac:dyDescent="0.25">
      <c r="A103" t="s">
        <v>194</v>
      </c>
      <c r="B103">
        <v>96.513000000000005</v>
      </c>
      <c r="C103">
        <v>106.809</v>
      </c>
      <c r="E103" s="2"/>
    </row>
    <row r="104" spans="1:5" x14ac:dyDescent="0.25">
      <c r="A104" t="s">
        <v>195</v>
      </c>
      <c r="B104">
        <v>70.375</v>
      </c>
      <c r="C104">
        <v>77.882999999999996</v>
      </c>
      <c r="E104" s="2"/>
    </row>
    <row r="105" spans="1:5" x14ac:dyDescent="0.25">
      <c r="A105" t="s">
        <v>677</v>
      </c>
      <c r="B105">
        <v>83.926000000000002</v>
      </c>
      <c r="C105">
        <v>92.784999999999997</v>
      </c>
      <c r="E105" s="2"/>
    </row>
    <row r="106" spans="1:5" x14ac:dyDescent="0.25">
      <c r="A106" t="s">
        <v>678</v>
      </c>
      <c r="B106">
        <v>48.386000000000003</v>
      </c>
      <c r="C106">
        <v>53.494</v>
      </c>
      <c r="E106" s="2"/>
    </row>
    <row r="107" spans="1:5" x14ac:dyDescent="0.25">
      <c r="E107" s="2"/>
    </row>
    <row r="108" spans="1:5" x14ac:dyDescent="0.25">
      <c r="A108" t="s">
        <v>205</v>
      </c>
      <c r="B108" s="3" t="s">
        <v>121</v>
      </c>
    </row>
    <row r="109" spans="1:5" x14ac:dyDescent="0.25">
      <c r="A109" t="s">
        <v>206</v>
      </c>
      <c r="B109" s="3" t="s">
        <v>121</v>
      </c>
    </row>
    <row r="110" spans="1:5" ht="30" customHeight="1" x14ac:dyDescent="0.25">
      <c r="A110" s="53" t="s">
        <v>207</v>
      </c>
      <c r="B110" s="3" t="s">
        <v>121</v>
      </c>
    </row>
    <row r="111" spans="1:5" ht="30" customHeight="1" x14ac:dyDescent="0.25">
      <c r="A111" s="53" t="s">
        <v>208</v>
      </c>
      <c r="B111" s="3" t="s">
        <v>121</v>
      </c>
    </row>
    <row r="112" spans="1:5" x14ac:dyDescent="0.25">
      <c r="A112" t="s">
        <v>1266</v>
      </c>
      <c r="B112" s="55">
        <v>0.516869859741106</v>
      </c>
    </row>
    <row r="113" spans="1:4" ht="45" customHeight="1" x14ac:dyDescent="0.25">
      <c r="A113" s="53" t="s">
        <v>210</v>
      </c>
      <c r="B113" s="3" t="s">
        <v>121</v>
      </c>
    </row>
    <row r="114" spans="1:4" ht="30" customHeight="1" x14ac:dyDescent="0.25">
      <c r="A114" s="53" t="s">
        <v>211</v>
      </c>
      <c r="B114" s="3" t="s">
        <v>121</v>
      </c>
    </row>
    <row r="115" spans="1:4" ht="30" customHeight="1" x14ac:dyDescent="0.25">
      <c r="A115" s="53" t="s">
        <v>212</v>
      </c>
      <c r="B115" s="3" t="s">
        <v>121</v>
      </c>
    </row>
    <row r="116" spans="1:4" x14ac:dyDescent="0.25">
      <c r="A116" t="s">
        <v>213</v>
      </c>
      <c r="B116" s="3" t="s">
        <v>121</v>
      </c>
    </row>
    <row r="117" spans="1:4" x14ac:dyDescent="0.25">
      <c r="A117" t="s">
        <v>214</v>
      </c>
      <c r="B117" s="3" t="s">
        <v>121</v>
      </c>
    </row>
    <row r="119" spans="1:4" ht="69.95" customHeight="1" x14ac:dyDescent="0.25">
      <c r="A119" s="81" t="s">
        <v>224</v>
      </c>
      <c r="B119" s="81" t="s">
        <v>225</v>
      </c>
      <c r="C119" s="81" t="s">
        <v>5</v>
      </c>
      <c r="D119" s="81" t="s">
        <v>6</v>
      </c>
    </row>
    <row r="120" spans="1:4" ht="69.95" customHeight="1" x14ac:dyDescent="0.25">
      <c r="A120" s="81" t="s">
        <v>2710</v>
      </c>
      <c r="B120" s="81"/>
      <c r="C120" s="81" t="s">
        <v>85</v>
      </c>
      <c r="D120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32"/>
  <sheetViews>
    <sheetView showGridLines="0" workbookViewId="0">
      <pane ySplit="4" topLeftCell="A119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2711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2712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1187</v>
      </c>
      <c r="B8" s="33" t="s">
        <v>1188</v>
      </c>
      <c r="C8" s="33" t="s">
        <v>1189</v>
      </c>
      <c r="D8" s="14">
        <v>342540</v>
      </c>
      <c r="E8" s="15">
        <v>4946.45</v>
      </c>
      <c r="F8" s="16">
        <v>9.1399999999999995E-2</v>
      </c>
      <c r="G8" s="16"/>
    </row>
    <row r="9" spans="1:8" x14ac:dyDescent="0.25">
      <c r="A9" s="13" t="s">
        <v>1464</v>
      </c>
      <c r="B9" s="33" t="s">
        <v>1465</v>
      </c>
      <c r="C9" s="33" t="s">
        <v>1348</v>
      </c>
      <c r="D9" s="14">
        <v>294690</v>
      </c>
      <c r="E9" s="15">
        <v>4617.0600000000004</v>
      </c>
      <c r="F9" s="16">
        <v>8.5300000000000001E-2</v>
      </c>
      <c r="G9" s="16"/>
    </row>
    <row r="10" spans="1:8" x14ac:dyDescent="0.25">
      <c r="A10" s="13" t="s">
        <v>1458</v>
      </c>
      <c r="B10" s="33" t="s">
        <v>1459</v>
      </c>
      <c r="C10" s="33" t="s">
        <v>1348</v>
      </c>
      <c r="D10" s="14">
        <v>178046</v>
      </c>
      <c r="E10" s="15">
        <v>2546.6799999999998</v>
      </c>
      <c r="F10" s="16">
        <v>4.7100000000000003E-2</v>
      </c>
      <c r="G10" s="16"/>
    </row>
    <row r="11" spans="1:8" x14ac:dyDescent="0.25">
      <c r="A11" s="13" t="s">
        <v>1786</v>
      </c>
      <c r="B11" s="33" t="s">
        <v>1787</v>
      </c>
      <c r="C11" s="33" t="s">
        <v>1392</v>
      </c>
      <c r="D11" s="14">
        <v>1000972</v>
      </c>
      <c r="E11" s="15">
        <v>2007.55</v>
      </c>
      <c r="F11" s="16">
        <v>3.7100000000000001E-2</v>
      </c>
      <c r="G11" s="16"/>
    </row>
    <row r="12" spans="1:8" x14ac:dyDescent="0.25">
      <c r="A12" s="13" t="s">
        <v>1382</v>
      </c>
      <c r="B12" s="33" t="s">
        <v>1383</v>
      </c>
      <c r="C12" s="33" t="s">
        <v>1348</v>
      </c>
      <c r="D12" s="14">
        <v>50605</v>
      </c>
      <c r="E12" s="15">
        <v>1975.7</v>
      </c>
      <c r="F12" s="16">
        <v>3.6499999999999998E-2</v>
      </c>
      <c r="G12" s="16"/>
    </row>
    <row r="13" spans="1:8" x14ac:dyDescent="0.25">
      <c r="A13" s="13" t="s">
        <v>1800</v>
      </c>
      <c r="B13" s="33" t="s">
        <v>1801</v>
      </c>
      <c r="C13" s="33" t="s">
        <v>1802</v>
      </c>
      <c r="D13" s="14">
        <v>123287</v>
      </c>
      <c r="E13" s="15">
        <v>1722.63</v>
      </c>
      <c r="F13" s="16">
        <v>3.1800000000000002E-2</v>
      </c>
      <c r="G13" s="16"/>
    </row>
    <row r="14" spans="1:8" x14ac:dyDescent="0.25">
      <c r="A14" s="13" t="s">
        <v>1554</v>
      </c>
      <c r="B14" s="33" t="s">
        <v>1555</v>
      </c>
      <c r="C14" s="33" t="s">
        <v>1348</v>
      </c>
      <c r="D14" s="14">
        <v>117199</v>
      </c>
      <c r="E14" s="15">
        <v>1710.64</v>
      </c>
      <c r="F14" s="16">
        <v>3.1600000000000003E-2</v>
      </c>
      <c r="G14" s="16"/>
    </row>
    <row r="15" spans="1:8" x14ac:dyDescent="0.25">
      <c r="A15" s="13" t="s">
        <v>1441</v>
      </c>
      <c r="B15" s="33" t="s">
        <v>1442</v>
      </c>
      <c r="C15" s="33" t="s">
        <v>1348</v>
      </c>
      <c r="D15" s="14">
        <v>39719</v>
      </c>
      <c r="E15" s="15">
        <v>1684.66</v>
      </c>
      <c r="F15" s="16">
        <v>3.1099999999999999E-2</v>
      </c>
      <c r="G15" s="16"/>
    </row>
    <row r="16" spans="1:8" x14ac:dyDescent="0.25">
      <c r="A16" s="13" t="s">
        <v>1558</v>
      </c>
      <c r="B16" s="33" t="s">
        <v>1559</v>
      </c>
      <c r="C16" s="33" t="s">
        <v>1348</v>
      </c>
      <c r="D16" s="14">
        <v>23642</v>
      </c>
      <c r="E16" s="15">
        <v>1290.57</v>
      </c>
      <c r="F16" s="16">
        <v>2.3800000000000002E-2</v>
      </c>
      <c r="G16" s="16"/>
    </row>
    <row r="17" spans="1:7" x14ac:dyDescent="0.25">
      <c r="A17" s="13" t="s">
        <v>1922</v>
      </c>
      <c r="B17" s="33" t="s">
        <v>1923</v>
      </c>
      <c r="C17" s="33" t="s">
        <v>1348</v>
      </c>
      <c r="D17" s="14">
        <v>155315</v>
      </c>
      <c r="E17" s="15">
        <v>1160.75</v>
      </c>
      <c r="F17" s="16">
        <v>2.1399999999999999E-2</v>
      </c>
      <c r="G17" s="16"/>
    </row>
    <row r="18" spans="1:7" x14ac:dyDescent="0.25">
      <c r="A18" s="13" t="s">
        <v>1386</v>
      </c>
      <c r="B18" s="33" t="s">
        <v>1387</v>
      </c>
      <c r="C18" s="33" t="s">
        <v>1348</v>
      </c>
      <c r="D18" s="14">
        <v>46973</v>
      </c>
      <c r="E18" s="15">
        <v>1153.92</v>
      </c>
      <c r="F18" s="16">
        <v>2.1299999999999999E-2</v>
      </c>
      <c r="G18" s="16"/>
    </row>
    <row r="19" spans="1:7" x14ac:dyDescent="0.25">
      <c r="A19" s="13" t="s">
        <v>1892</v>
      </c>
      <c r="B19" s="33" t="s">
        <v>1893</v>
      </c>
      <c r="C19" s="33" t="s">
        <v>1219</v>
      </c>
      <c r="D19" s="14">
        <v>156049</v>
      </c>
      <c r="E19" s="15">
        <v>1146.18</v>
      </c>
      <c r="F19" s="16">
        <v>2.12E-2</v>
      </c>
      <c r="G19" s="16"/>
    </row>
    <row r="20" spans="1:7" x14ac:dyDescent="0.25">
      <c r="A20" s="13" t="s">
        <v>2354</v>
      </c>
      <c r="B20" s="33" t="s">
        <v>2355</v>
      </c>
      <c r="C20" s="33" t="s">
        <v>1980</v>
      </c>
      <c r="D20" s="14">
        <v>61644</v>
      </c>
      <c r="E20" s="15">
        <v>1132.4000000000001</v>
      </c>
      <c r="F20" s="16">
        <v>2.0899999999999998E-2</v>
      </c>
      <c r="G20" s="16"/>
    </row>
    <row r="21" spans="1:7" x14ac:dyDescent="0.25">
      <c r="A21" s="13" t="s">
        <v>1323</v>
      </c>
      <c r="B21" s="33" t="s">
        <v>1324</v>
      </c>
      <c r="C21" s="33" t="s">
        <v>1238</v>
      </c>
      <c r="D21" s="14">
        <v>9161</v>
      </c>
      <c r="E21" s="15">
        <v>1096.69</v>
      </c>
      <c r="F21" s="16">
        <v>2.0299999999999999E-2</v>
      </c>
      <c r="G21" s="16"/>
    </row>
    <row r="22" spans="1:7" x14ac:dyDescent="0.25">
      <c r="A22" s="13" t="s">
        <v>1468</v>
      </c>
      <c r="B22" s="33" t="s">
        <v>1469</v>
      </c>
      <c r="C22" s="33" t="s">
        <v>1348</v>
      </c>
      <c r="D22" s="14">
        <v>18965</v>
      </c>
      <c r="E22" s="15">
        <v>1021.27</v>
      </c>
      <c r="F22" s="16">
        <v>1.89E-2</v>
      </c>
      <c r="G22" s="16"/>
    </row>
    <row r="23" spans="1:7" x14ac:dyDescent="0.25">
      <c r="A23" s="13" t="s">
        <v>1445</v>
      </c>
      <c r="B23" s="33" t="s">
        <v>1446</v>
      </c>
      <c r="C23" s="33" t="s">
        <v>1348</v>
      </c>
      <c r="D23" s="14">
        <v>133810</v>
      </c>
      <c r="E23" s="15">
        <v>923.69</v>
      </c>
      <c r="F23" s="16">
        <v>1.7100000000000001E-2</v>
      </c>
      <c r="G23" s="16"/>
    </row>
    <row r="24" spans="1:7" x14ac:dyDescent="0.25">
      <c r="A24" s="13" t="s">
        <v>1994</v>
      </c>
      <c r="B24" s="33" t="s">
        <v>1995</v>
      </c>
      <c r="C24" s="33" t="s">
        <v>1996</v>
      </c>
      <c r="D24" s="14">
        <v>58830</v>
      </c>
      <c r="E24" s="15">
        <v>831.33</v>
      </c>
      <c r="F24" s="16">
        <v>1.54E-2</v>
      </c>
      <c r="G24" s="16"/>
    </row>
    <row r="25" spans="1:7" x14ac:dyDescent="0.25">
      <c r="A25" s="13" t="s">
        <v>1486</v>
      </c>
      <c r="B25" s="33" t="s">
        <v>1487</v>
      </c>
      <c r="C25" s="33" t="s">
        <v>1224</v>
      </c>
      <c r="D25" s="14">
        <v>9504</v>
      </c>
      <c r="E25" s="15">
        <v>806.98</v>
      </c>
      <c r="F25" s="16">
        <v>1.49E-2</v>
      </c>
      <c r="G25" s="16"/>
    </row>
    <row r="26" spans="1:7" x14ac:dyDescent="0.25">
      <c r="A26" s="13" t="s">
        <v>1239</v>
      </c>
      <c r="B26" s="33" t="s">
        <v>1240</v>
      </c>
      <c r="C26" s="33" t="s">
        <v>1201</v>
      </c>
      <c r="D26" s="14">
        <v>74746</v>
      </c>
      <c r="E26" s="15">
        <v>739.8</v>
      </c>
      <c r="F26" s="16">
        <v>1.37E-2</v>
      </c>
      <c r="G26" s="16"/>
    </row>
    <row r="27" spans="1:7" x14ac:dyDescent="0.25">
      <c r="A27" s="13" t="s">
        <v>2260</v>
      </c>
      <c r="B27" s="33" t="s">
        <v>2261</v>
      </c>
      <c r="C27" s="33" t="s">
        <v>1868</v>
      </c>
      <c r="D27" s="14">
        <v>94573</v>
      </c>
      <c r="E27" s="15">
        <v>706.7</v>
      </c>
      <c r="F27" s="16">
        <v>1.3100000000000001E-2</v>
      </c>
      <c r="G27" s="16"/>
    </row>
    <row r="28" spans="1:7" x14ac:dyDescent="0.25">
      <c r="A28" s="13" t="s">
        <v>1997</v>
      </c>
      <c r="B28" s="33" t="s">
        <v>1998</v>
      </c>
      <c r="C28" s="33" t="s">
        <v>1999</v>
      </c>
      <c r="D28" s="14">
        <v>23642</v>
      </c>
      <c r="E28" s="15">
        <v>699.15</v>
      </c>
      <c r="F28" s="16">
        <v>1.29E-2</v>
      </c>
      <c r="G28" s="16"/>
    </row>
    <row r="29" spans="1:7" x14ac:dyDescent="0.25">
      <c r="A29" s="13" t="s">
        <v>1904</v>
      </c>
      <c r="B29" s="33" t="s">
        <v>1905</v>
      </c>
      <c r="C29" s="33" t="s">
        <v>1292</v>
      </c>
      <c r="D29" s="14">
        <v>65909</v>
      </c>
      <c r="E29" s="15">
        <v>682.49</v>
      </c>
      <c r="F29" s="16">
        <v>1.26E-2</v>
      </c>
      <c r="G29" s="16"/>
    </row>
    <row r="30" spans="1:7" x14ac:dyDescent="0.25">
      <c r="A30" s="13" t="s">
        <v>1346</v>
      </c>
      <c r="B30" s="33" t="s">
        <v>1347</v>
      </c>
      <c r="C30" s="33" t="s">
        <v>1348</v>
      </c>
      <c r="D30" s="14">
        <v>6757</v>
      </c>
      <c r="E30" s="15">
        <v>667.74</v>
      </c>
      <c r="F30" s="16">
        <v>1.23E-2</v>
      </c>
      <c r="G30" s="16"/>
    </row>
    <row r="31" spans="1:7" x14ac:dyDescent="0.25">
      <c r="A31" s="13" t="s">
        <v>1964</v>
      </c>
      <c r="B31" s="33" t="s">
        <v>1965</v>
      </c>
      <c r="C31" s="33" t="s">
        <v>1255</v>
      </c>
      <c r="D31" s="14">
        <v>103564</v>
      </c>
      <c r="E31" s="15">
        <v>663.85</v>
      </c>
      <c r="F31" s="16">
        <v>1.23E-2</v>
      </c>
      <c r="G31" s="16"/>
    </row>
    <row r="32" spans="1:7" x14ac:dyDescent="0.25">
      <c r="A32" s="13" t="s">
        <v>1805</v>
      </c>
      <c r="B32" s="33" t="s">
        <v>1806</v>
      </c>
      <c r="C32" s="33" t="s">
        <v>1348</v>
      </c>
      <c r="D32" s="14">
        <v>38638</v>
      </c>
      <c r="E32" s="15">
        <v>631.63</v>
      </c>
      <c r="F32" s="16">
        <v>1.17E-2</v>
      </c>
      <c r="G32" s="16"/>
    </row>
    <row r="33" spans="1:7" x14ac:dyDescent="0.25">
      <c r="A33" s="13" t="s">
        <v>2281</v>
      </c>
      <c r="B33" s="33" t="s">
        <v>2282</v>
      </c>
      <c r="C33" s="33" t="s">
        <v>1281</v>
      </c>
      <c r="D33" s="14">
        <v>20449</v>
      </c>
      <c r="E33" s="15">
        <v>613.76</v>
      </c>
      <c r="F33" s="16">
        <v>1.1299999999999999E-2</v>
      </c>
      <c r="G33" s="16"/>
    </row>
    <row r="34" spans="1:7" x14ac:dyDescent="0.25">
      <c r="A34" s="13" t="s">
        <v>1411</v>
      </c>
      <c r="B34" s="33" t="s">
        <v>1412</v>
      </c>
      <c r="C34" s="33" t="s">
        <v>1189</v>
      </c>
      <c r="D34" s="14">
        <v>32449</v>
      </c>
      <c r="E34" s="15">
        <v>601.75</v>
      </c>
      <c r="F34" s="16">
        <v>1.11E-2</v>
      </c>
      <c r="G34" s="16"/>
    </row>
    <row r="35" spans="1:7" x14ac:dyDescent="0.25">
      <c r="A35" s="13" t="s">
        <v>1225</v>
      </c>
      <c r="B35" s="33" t="s">
        <v>1226</v>
      </c>
      <c r="C35" s="33" t="s">
        <v>1227</v>
      </c>
      <c r="D35" s="14">
        <v>14895</v>
      </c>
      <c r="E35" s="15">
        <v>528.54</v>
      </c>
      <c r="F35" s="16">
        <v>9.7999999999999997E-3</v>
      </c>
      <c r="G35" s="16"/>
    </row>
    <row r="36" spans="1:7" x14ac:dyDescent="0.25">
      <c r="A36" s="13" t="s">
        <v>2024</v>
      </c>
      <c r="B36" s="33" t="s">
        <v>2025</v>
      </c>
      <c r="C36" s="33" t="s">
        <v>1348</v>
      </c>
      <c r="D36" s="14">
        <v>60845</v>
      </c>
      <c r="E36" s="15">
        <v>454.06</v>
      </c>
      <c r="F36" s="16">
        <v>8.3999999999999995E-3</v>
      </c>
      <c r="G36" s="16"/>
    </row>
    <row r="37" spans="1:7" x14ac:dyDescent="0.25">
      <c r="A37" s="13" t="s">
        <v>1955</v>
      </c>
      <c r="B37" s="33" t="s">
        <v>1956</v>
      </c>
      <c r="C37" s="33" t="s">
        <v>1338</v>
      </c>
      <c r="D37" s="14">
        <v>16647</v>
      </c>
      <c r="E37" s="15">
        <v>316.77999999999997</v>
      </c>
      <c r="F37" s="16">
        <v>5.8999999999999999E-3</v>
      </c>
      <c r="G37" s="16"/>
    </row>
    <row r="38" spans="1:7" x14ac:dyDescent="0.25">
      <c r="A38" s="17" t="s">
        <v>124</v>
      </c>
      <c r="B38" s="34"/>
      <c r="C38" s="34"/>
      <c r="D38" s="20"/>
      <c r="E38" s="37">
        <f>SUM(E8:E37)</f>
        <v>39081.399999999994</v>
      </c>
      <c r="F38" s="38">
        <f>SUM(F8:F37)</f>
        <v>0.72219999999999995</v>
      </c>
      <c r="G38" s="23"/>
    </row>
    <row r="39" spans="1:7" x14ac:dyDescent="0.25">
      <c r="A39" s="17" t="s">
        <v>1265</v>
      </c>
      <c r="B39" s="33"/>
      <c r="C39" s="33"/>
      <c r="D39" s="14"/>
      <c r="E39" s="15"/>
      <c r="F39" s="16"/>
      <c r="G39" s="16"/>
    </row>
    <row r="40" spans="1:7" x14ac:dyDescent="0.25">
      <c r="A40" s="17" t="s">
        <v>124</v>
      </c>
      <c r="B40" s="33"/>
      <c r="C40" s="33"/>
      <c r="D40" s="14"/>
      <c r="E40" s="39" t="s">
        <v>121</v>
      </c>
      <c r="F40" s="40" t="s">
        <v>121</v>
      </c>
      <c r="G40" s="16"/>
    </row>
    <row r="41" spans="1:7" x14ac:dyDescent="0.25">
      <c r="A41" s="17" t="s">
        <v>2713</v>
      </c>
      <c r="B41" s="33"/>
      <c r="C41" s="33"/>
      <c r="D41" s="14"/>
      <c r="E41" s="59"/>
      <c r="F41" s="60"/>
      <c r="G41" s="16"/>
    </row>
    <row r="42" spans="1:7" x14ac:dyDescent="0.25">
      <c r="A42" s="13" t="s">
        <v>2714</v>
      </c>
      <c r="B42" s="33" t="s">
        <v>2715</v>
      </c>
      <c r="C42" s="33" t="s">
        <v>1348</v>
      </c>
      <c r="D42" s="14">
        <v>8155</v>
      </c>
      <c r="E42" s="15">
        <v>3041.77</v>
      </c>
      <c r="F42" s="16">
        <v>5.62E-2</v>
      </c>
      <c r="G42" s="16"/>
    </row>
    <row r="43" spans="1:7" x14ac:dyDescent="0.25">
      <c r="A43" s="13" t="s">
        <v>2716</v>
      </c>
      <c r="B43" s="33" t="s">
        <v>2717</v>
      </c>
      <c r="C43" s="33" t="s">
        <v>2718</v>
      </c>
      <c r="D43" s="14">
        <v>16958</v>
      </c>
      <c r="E43" s="15">
        <v>2980.7</v>
      </c>
      <c r="F43" s="16">
        <v>5.5100000000000003E-2</v>
      </c>
      <c r="G43" s="16"/>
    </row>
    <row r="44" spans="1:7" x14ac:dyDescent="0.25">
      <c r="A44" s="13" t="s">
        <v>2719</v>
      </c>
      <c r="B44" s="33" t="s">
        <v>2720</v>
      </c>
      <c r="C44" s="33" t="s">
        <v>2718</v>
      </c>
      <c r="D44" s="14">
        <v>25610</v>
      </c>
      <c r="E44" s="15">
        <v>2640.35</v>
      </c>
      <c r="F44" s="16">
        <v>4.8800000000000003E-2</v>
      </c>
      <c r="G44" s="16"/>
    </row>
    <row r="45" spans="1:7" x14ac:dyDescent="0.25">
      <c r="A45" s="13" t="s">
        <v>2721</v>
      </c>
      <c r="B45" s="33" t="s">
        <v>2722</v>
      </c>
      <c r="C45" s="33" t="s">
        <v>2718</v>
      </c>
      <c r="D45" s="14">
        <v>524</v>
      </c>
      <c r="E45" s="15">
        <v>702.09</v>
      </c>
      <c r="F45" s="16">
        <v>1.2999999999999999E-2</v>
      </c>
      <c r="G45" s="16"/>
    </row>
    <row r="46" spans="1:7" x14ac:dyDescent="0.25">
      <c r="A46" s="13" t="s">
        <v>2723</v>
      </c>
      <c r="B46" s="33" t="s">
        <v>2724</v>
      </c>
      <c r="C46" s="33" t="s">
        <v>1348</v>
      </c>
      <c r="D46" s="14">
        <v>529</v>
      </c>
      <c r="E46" s="15">
        <v>245.25</v>
      </c>
      <c r="F46" s="16">
        <v>4.4999999999999997E-3</v>
      </c>
      <c r="G46" s="16"/>
    </row>
    <row r="47" spans="1:7" x14ac:dyDescent="0.25">
      <c r="A47" s="13" t="s">
        <v>2725</v>
      </c>
      <c r="B47" s="33" t="s">
        <v>2726</v>
      </c>
      <c r="C47" s="33" t="s">
        <v>2718</v>
      </c>
      <c r="D47" s="14">
        <v>1767</v>
      </c>
      <c r="E47" s="15">
        <v>239.2</v>
      </c>
      <c r="F47" s="16">
        <v>4.4000000000000003E-3</v>
      </c>
      <c r="G47" s="16"/>
    </row>
    <row r="48" spans="1:7" x14ac:dyDescent="0.25">
      <c r="A48" s="13" t="s">
        <v>2727</v>
      </c>
      <c r="B48" s="33" t="s">
        <v>2728</v>
      </c>
      <c r="C48" s="33" t="s">
        <v>1348</v>
      </c>
      <c r="D48" s="14">
        <v>1099</v>
      </c>
      <c r="E48" s="15">
        <v>235.8</v>
      </c>
      <c r="F48" s="16">
        <v>4.4000000000000003E-3</v>
      </c>
      <c r="G48" s="16"/>
    </row>
    <row r="49" spans="1:7" x14ac:dyDescent="0.25">
      <c r="A49" s="13" t="s">
        <v>2729</v>
      </c>
      <c r="B49" s="33" t="s">
        <v>2730</v>
      </c>
      <c r="C49" s="33" t="s">
        <v>1348</v>
      </c>
      <c r="D49" s="14">
        <v>1826</v>
      </c>
      <c r="E49" s="15">
        <v>215.17</v>
      </c>
      <c r="F49" s="16">
        <v>4.0000000000000001E-3</v>
      </c>
      <c r="G49" s="16"/>
    </row>
    <row r="50" spans="1:7" x14ac:dyDescent="0.25">
      <c r="A50" s="13" t="s">
        <v>2731</v>
      </c>
      <c r="B50" s="33" t="s">
        <v>2732</v>
      </c>
      <c r="C50" s="33" t="s">
        <v>2718</v>
      </c>
      <c r="D50" s="14">
        <v>1222</v>
      </c>
      <c r="E50" s="15">
        <v>203.12</v>
      </c>
      <c r="F50" s="16">
        <v>3.8E-3</v>
      </c>
      <c r="G50" s="16"/>
    </row>
    <row r="51" spans="1:7" x14ac:dyDescent="0.25">
      <c r="A51" s="13" t="s">
        <v>2733</v>
      </c>
      <c r="B51" s="33" t="s">
        <v>2734</v>
      </c>
      <c r="C51" s="33" t="s">
        <v>1348</v>
      </c>
      <c r="D51" s="14">
        <v>755</v>
      </c>
      <c r="E51" s="15">
        <v>191.17</v>
      </c>
      <c r="F51" s="16">
        <v>3.5000000000000001E-3</v>
      </c>
      <c r="G51" s="16"/>
    </row>
    <row r="52" spans="1:7" x14ac:dyDescent="0.25">
      <c r="A52" s="13" t="s">
        <v>2735</v>
      </c>
      <c r="B52" s="33" t="s">
        <v>2736</v>
      </c>
      <c r="C52" s="33" t="s">
        <v>2718</v>
      </c>
      <c r="D52" s="14">
        <v>921</v>
      </c>
      <c r="E52" s="15">
        <v>181.38</v>
      </c>
      <c r="F52" s="16">
        <v>3.3999999999999998E-3</v>
      </c>
      <c r="G52" s="16"/>
    </row>
    <row r="53" spans="1:7" x14ac:dyDescent="0.25">
      <c r="A53" s="13" t="s">
        <v>2737</v>
      </c>
      <c r="B53" s="33" t="s">
        <v>2738</v>
      </c>
      <c r="C53" s="33" t="s">
        <v>1348</v>
      </c>
      <c r="D53" s="14">
        <v>316</v>
      </c>
      <c r="E53" s="15">
        <v>173.31</v>
      </c>
      <c r="F53" s="16">
        <v>3.2000000000000002E-3</v>
      </c>
      <c r="G53" s="16"/>
    </row>
    <row r="54" spans="1:7" x14ac:dyDescent="0.25">
      <c r="A54" s="13" t="s">
        <v>2739</v>
      </c>
      <c r="B54" s="33" t="s">
        <v>2740</v>
      </c>
      <c r="C54" s="33" t="s">
        <v>1996</v>
      </c>
      <c r="D54" s="14">
        <v>4179</v>
      </c>
      <c r="E54" s="15">
        <v>165.69</v>
      </c>
      <c r="F54" s="16">
        <v>3.0999999999999999E-3</v>
      </c>
      <c r="G54" s="16"/>
    </row>
    <row r="55" spans="1:7" x14ac:dyDescent="0.25">
      <c r="A55" s="13" t="s">
        <v>2741</v>
      </c>
      <c r="B55" s="33" t="s">
        <v>2742</v>
      </c>
      <c r="C55" s="33" t="s">
        <v>2718</v>
      </c>
      <c r="D55" s="14">
        <v>1017</v>
      </c>
      <c r="E55" s="15">
        <v>165.1</v>
      </c>
      <c r="F55" s="16">
        <v>3.0999999999999999E-3</v>
      </c>
      <c r="G55" s="16"/>
    </row>
    <row r="56" spans="1:7" x14ac:dyDescent="0.25">
      <c r="A56" s="13" t="s">
        <v>2743</v>
      </c>
      <c r="B56" s="33" t="s">
        <v>2744</v>
      </c>
      <c r="C56" s="33" t="s">
        <v>1348</v>
      </c>
      <c r="D56" s="14">
        <v>241</v>
      </c>
      <c r="E56" s="15">
        <v>158.22</v>
      </c>
      <c r="F56" s="16">
        <v>2.8999999999999998E-3</v>
      </c>
      <c r="G56" s="16"/>
    </row>
    <row r="57" spans="1:7" x14ac:dyDescent="0.25">
      <c r="A57" s="13" t="s">
        <v>2745</v>
      </c>
      <c r="B57" s="33" t="s">
        <v>2746</v>
      </c>
      <c r="C57" s="33" t="s">
        <v>1348</v>
      </c>
      <c r="D57" s="14">
        <v>1019</v>
      </c>
      <c r="E57" s="15">
        <v>147.07</v>
      </c>
      <c r="F57" s="16">
        <v>2.7000000000000001E-3</v>
      </c>
      <c r="G57" s="16"/>
    </row>
    <row r="58" spans="1:7" x14ac:dyDescent="0.25">
      <c r="A58" s="13" t="s">
        <v>2747</v>
      </c>
      <c r="B58" s="33" t="s">
        <v>2748</v>
      </c>
      <c r="C58" s="33" t="s">
        <v>2718</v>
      </c>
      <c r="D58" s="14">
        <v>1224</v>
      </c>
      <c r="E58" s="15">
        <v>134.35</v>
      </c>
      <c r="F58" s="16">
        <v>2.5000000000000001E-3</v>
      </c>
      <c r="G58" s="16"/>
    </row>
    <row r="59" spans="1:7" x14ac:dyDescent="0.25">
      <c r="A59" s="13" t="s">
        <v>2749</v>
      </c>
      <c r="B59" s="33" t="s">
        <v>2750</v>
      </c>
      <c r="C59" s="33" t="s">
        <v>2718</v>
      </c>
      <c r="D59" s="14">
        <v>145</v>
      </c>
      <c r="E59" s="15">
        <v>128.85</v>
      </c>
      <c r="F59" s="16">
        <v>2.3999999999999998E-3</v>
      </c>
      <c r="G59" s="16"/>
    </row>
    <row r="60" spans="1:7" x14ac:dyDescent="0.25">
      <c r="A60" s="13" t="s">
        <v>2751</v>
      </c>
      <c r="B60" s="33" t="s">
        <v>2752</v>
      </c>
      <c r="C60" s="33" t="s">
        <v>2718</v>
      </c>
      <c r="D60" s="14">
        <v>4805</v>
      </c>
      <c r="E60" s="15">
        <v>124.19</v>
      </c>
      <c r="F60" s="16">
        <v>2.3E-3</v>
      </c>
      <c r="G60" s="16"/>
    </row>
    <row r="61" spans="1:7" x14ac:dyDescent="0.25">
      <c r="A61" s="13" t="s">
        <v>2753</v>
      </c>
      <c r="B61" s="33" t="s">
        <v>2754</v>
      </c>
      <c r="C61" s="33" t="s">
        <v>2718</v>
      </c>
      <c r="D61" s="14">
        <v>557</v>
      </c>
      <c r="E61" s="15">
        <v>106.1</v>
      </c>
      <c r="F61" s="16">
        <v>2E-3</v>
      </c>
      <c r="G61" s="16"/>
    </row>
    <row r="62" spans="1:7" x14ac:dyDescent="0.25">
      <c r="A62" s="13" t="s">
        <v>2755</v>
      </c>
      <c r="B62" s="33" t="s">
        <v>2756</v>
      </c>
      <c r="C62" s="33" t="s">
        <v>1348</v>
      </c>
      <c r="D62" s="14">
        <v>372</v>
      </c>
      <c r="E62" s="15">
        <v>105.24</v>
      </c>
      <c r="F62" s="16">
        <v>1.9E-3</v>
      </c>
      <c r="G62" s="16"/>
    </row>
    <row r="63" spans="1:7" x14ac:dyDescent="0.25">
      <c r="A63" s="13" t="s">
        <v>2757</v>
      </c>
      <c r="B63" s="33" t="s">
        <v>2758</v>
      </c>
      <c r="C63" s="33" t="s">
        <v>2718</v>
      </c>
      <c r="D63" s="14">
        <v>152</v>
      </c>
      <c r="E63" s="15">
        <v>104.59</v>
      </c>
      <c r="F63" s="16">
        <v>1.9E-3</v>
      </c>
      <c r="G63" s="16"/>
    </row>
    <row r="64" spans="1:7" x14ac:dyDescent="0.25">
      <c r="A64" s="13" t="s">
        <v>2759</v>
      </c>
      <c r="B64" s="33" t="s">
        <v>2760</v>
      </c>
      <c r="C64" s="33" t="s">
        <v>1348</v>
      </c>
      <c r="D64" s="14">
        <v>175</v>
      </c>
      <c r="E64" s="15">
        <v>86.9</v>
      </c>
      <c r="F64" s="16">
        <v>1.6000000000000001E-3</v>
      </c>
      <c r="G64" s="16"/>
    </row>
    <row r="65" spans="1:7" x14ac:dyDescent="0.25">
      <c r="A65" s="13" t="s">
        <v>2761</v>
      </c>
      <c r="B65" s="33" t="s">
        <v>2762</v>
      </c>
      <c r="C65" s="33" t="s">
        <v>1996</v>
      </c>
      <c r="D65" s="14">
        <v>276</v>
      </c>
      <c r="E65" s="15">
        <v>80.73</v>
      </c>
      <c r="F65" s="16">
        <v>1.5E-3</v>
      </c>
      <c r="G65" s="16"/>
    </row>
    <row r="66" spans="1:7" x14ac:dyDescent="0.25">
      <c r="A66" s="13" t="s">
        <v>2763</v>
      </c>
      <c r="B66" s="33" t="s">
        <v>2764</v>
      </c>
      <c r="C66" s="33" t="s">
        <v>1348</v>
      </c>
      <c r="D66" s="14">
        <v>306</v>
      </c>
      <c r="E66" s="15">
        <v>78.59</v>
      </c>
      <c r="F66" s="16">
        <v>1.5E-3</v>
      </c>
      <c r="G66" s="16"/>
    </row>
    <row r="67" spans="1:7" x14ac:dyDescent="0.25">
      <c r="A67" s="13" t="s">
        <v>2765</v>
      </c>
      <c r="B67" s="33" t="s">
        <v>2766</v>
      </c>
      <c r="C67" s="33" t="s">
        <v>2718</v>
      </c>
      <c r="D67" s="14">
        <v>1360</v>
      </c>
      <c r="E67" s="15">
        <v>76.459999999999994</v>
      </c>
      <c r="F67" s="16">
        <v>1.4E-3</v>
      </c>
      <c r="G67" s="16"/>
    </row>
    <row r="68" spans="1:7" x14ac:dyDescent="0.25">
      <c r="A68" s="13" t="s">
        <v>2767</v>
      </c>
      <c r="B68" s="33" t="s">
        <v>2768</v>
      </c>
      <c r="C68" s="33" t="s">
        <v>2718</v>
      </c>
      <c r="D68" s="14">
        <v>285</v>
      </c>
      <c r="E68" s="15">
        <v>64</v>
      </c>
      <c r="F68" s="16">
        <v>1.1999999999999999E-3</v>
      </c>
      <c r="G68" s="16"/>
    </row>
    <row r="69" spans="1:7" x14ac:dyDescent="0.25">
      <c r="A69" s="13" t="s">
        <v>2769</v>
      </c>
      <c r="B69" s="33" t="s">
        <v>2770</v>
      </c>
      <c r="C69" s="33" t="s">
        <v>1996</v>
      </c>
      <c r="D69" s="14">
        <v>186</v>
      </c>
      <c r="E69" s="15">
        <v>59.92</v>
      </c>
      <c r="F69" s="16">
        <v>1.1000000000000001E-3</v>
      </c>
      <c r="G69" s="16"/>
    </row>
    <row r="70" spans="1:7" x14ac:dyDescent="0.25">
      <c r="A70" s="13" t="s">
        <v>2771</v>
      </c>
      <c r="B70" s="33" t="s">
        <v>2772</v>
      </c>
      <c r="C70" s="33" t="s">
        <v>1348</v>
      </c>
      <c r="D70" s="14">
        <v>121</v>
      </c>
      <c r="E70" s="15">
        <v>56.92</v>
      </c>
      <c r="F70" s="16">
        <v>1.1000000000000001E-3</v>
      </c>
      <c r="G70" s="16"/>
    </row>
    <row r="71" spans="1:7" x14ac:dyDescent="0.25">
      <c r="A71" s="13" t="s">
        <v>2773</v>
      </c>
      <c r="B71" s="33" t="s">
        <v>2774</v>
      </c>
      <c r="C71" s="33" t="s">
        <v>1348</v>
      </c>
      <c r="D71" s="14">
        <v>249</v>
      </c>
      <c r="E71" s="15">
        <v>51.42</v>
      </c>
      <c r="F71" s="16">
        <v>1E-3</v>
      </c>
      <c r="G71" s="16"/>
    </row>
    <row r="72" spans="1:7" x14ac:dyDescent="0.25">
      <c r="A72" s="13" t="s">
        <v>2775</v>
      </c>
      <c r="B72" s="33" t="s">
        <v>2776</v>
      </c>
      <c r="C72" s="33" t="s">
        <v>2718</v>
      </c>
      <c r="D72" s="14">
        <v>351</v>
      </c>
      <c r="E72" s="15">
        <v>44.06</v>
      </c>
      <c r="F72" s="16">
        <v>8.0000000000000004E-4</v>
      </c>
      <c r="G72" s="16"/>
    </row>
    <row r="73" spans="1:7" x14ac:dyDescent="0.25">
      <c r="A73" s="13" t="s">
        <v>2777</v>
      </c>
      <c r="B73" s="33" t="s">
        <v>2778</v>
      </c>
      <c r="C73" s="33" t="s">
        <v>2718</v>
      </c>
      <c r="D73" s="14">
        <v>573</v>
      </c>
      <c r="E73" s="15">
        <v>43.75</v>
      </c>
      <c r="F73" s="16">
        <v>8.0000000000000004E-4</v>
      </c>
      <c r="G73" s="16"/>
    </row>
    <row r="74" spans="1:7" x14ac:dyDescent="0.25">
      <c r="A74" s="13" t="s">
        <v>2779</v>
      </c>
      <c r="B74" s="33" t="s">
        <v>2780</v>
      </c>
      <c r="C74" s="33" t="s">
        <v>1348</v>
      </c>
      <c r="D74" s="14">
        <v>708</v>
      </c>
      <c r="E74" s="15">
        <v>35.61</v>
      </c>
      <c r="F74" s="16">
        <v>6.9999999999999999E-4</v>
      </c>
      <c r="G74" s="16"/>
    </row>
    <row r="75" spans="1:7" x14ac:dyDescent="0.25">
      <c r="A75" s="13" t="s">
        <v>2781</v>
      </c>
      <c r="B75" s="33" t="s">
        <v>2782</v>
      </c>
      <c r="C75" s="33" t="s">
        <v>2718</v>
      </c>
      <c r="D75" s="14">
        <v>51</v>
      </c>
      <c r="E75" s="15">
        <v>34.97</v>
      </c>
      <c r="F75" s="16">
        <v>5.9999999999999995E-4</v>
      </c>
      <c r="G75" s="16"/>
    </row>
    <row r="76" spans="1:7" x14ac:dyDescent="0.25">
      <c r="A76" s="13" t="s">
        <v>2783</v>
      </c>
      <c r="B76" s="33" t="s">
        <v>2784</v>
      </c>
      <c r="C76" s="33" t="s">
        <v>1348</v>
      </c>
      <c r="D76" s="14">
        <v>27</v>
      </c>
      <c r="E76" s="15">
        <v>33.54</v>
      </c>
      <c r="F76" s="16">
        <v>5.9999999999999995E-4</v>
      </c>
      <c r="G76" s="16"/>
    </row>
    <row r="77" spans="1:7" x14ac:dyDescent="0.25">
      <c r="A77" s="13" t="s">
        <v>2785</v>
      </c>
      <c r="B77" s="33" t="s">
        <v>2786</v>
      </c>
      <c r="C77" s="33" t="s">
        <v>1348</v>
      </c>
      <c r="D77" s="14">
        <v>572</v>
      </c>
      <c r="E77" s="15">
        <v>32.46</v>
      </c>
      <c r="F77" s="16">
        <v>5.9999999999999995E-4</v>
      </c>
      <c r="G77" s="16"/>
    </row>
    <row r="78" spans="1:7" x14ac:dyDescent="0.25">
      <c r="A78" s="13" t="s">
        <v>2787</v>
      </c>
      <c r="B78" s="33" t="s">
        <v>2788</v>
      </c>
      <c r="C78" s="33" t="s">
        <v>1348</v>
      </c>
      <c r="D78" s="14">
        <v>85</v>
      </c>
      <c r="E78" s="15">
        <v>31.85</v>
      </c>
      <c r="F78" s="16">
        <v>5.9999999999999995E-4</v>
      </c>
      <c r="G78" s="16"/>
    </row>
    <row r="79" spans="1:7" x14ac:dyDescent="0.25">
      <c r="A79" s="13" t="s">
        <v>2789</v>
      </c>
      <c r="B79" s="33" t="s">
        <v>2790</v>
      </c>
      <c r="C79" s="33" t="s">
        <v>2718</v>
      </c>
      <c r="D79" s="14">
        <v>1036</v>
      </c>
      <c r="E79" s="15">
        <v>30.28</v>
      </c>
      <c r="F79" s="16">
        <v>5.9999999999999995E-4</v>
      </c>
      <c r="G79" s="16"/>
    </row>
    <row r="80" spans="1:7" x14ac:dyDescent="0.25">
      <c r="A80" s="13" t="s">
        <v>2791</v>
      </c>
      <c r="B80" s="33" t="s">
        <v>2792</v>
      </c>
      <c r="C80" s="33" t="s">
        <v>2718</v>
      </c>
      <c r="D80" s="14">
        <v>887</v>
      </c>
      <c r="E80" s="15">
        <v>28.76</v>
      </c>
      <c r="F80" s="16">
        <v>5.0000000000000001E-4</v>
      </c>
      <c r="G80" s="16"/>
    </row>
    <row r="81" spans="1:7" x14ac:dyDescent="0.25">
      <c r="A81" s="13" t="s">
        <v>2793</v>
      </c>
      <c r="B81" s="33" t="s">
        <v>2794</v>
      </c>
      <c r="C81" s="33" t="s">
        <v>1980</v>
      </c>
      <c r="D81" s="14">
        <v>151</v>
      </c>
      <c r="E81" s="15">
        <v>28.21</v>
      </c>
      <c r="F81" s="16">
        <v>5.0000000000000001E-4</v>
      </c>
      <c r="G81" s="16"/>
    </row>
    <row r="82" spans="1:7" x14ac:dyDescent="0.25">
      <c r="A82" s="13" t="s">
        <v>2795</v>
      </c>
      <c r="B82" s="33" t="s">
        <v>2796</v>
      </c>
      <c r="C82" s="33" t="s">
        <v>2718</v>
      </c>
      <c r="D82" s="14">
        <v>474</v>
      </c>
      <c r="E82" s="15">
        <v>27.12</v>
      </c>
      <c r="F82" s="16">
        <v>5.0000000000000001E-4</v>
      </c>
      <c r="G82" s="16"/>
    </row>
    <row r="83" spans="1:7" x14ac:dyDescent="0.25">
      <c r="A83" s="13" t="s">
        <v>2797</v>
      </c>
      <c r="B83" s="33" t="s">
        <v>2798</v>
      </c>
      <c r="C83" s="33" t="s">
        <v>1348</v>
      </c>
      <c r="D83" s="14">
        <v>99</v>
      </c>
      <c r="E83" s="15">
        <v>26.56</v>
      </c>
      <c r="F83" s="16">
        <v>5.0000000000000001E-4</v>
      </c>
      <c r="G83" s="16"/>
    </row>
    <row r="84" spans="1:7" x14ac:dyDescent="0.25">
      <c r="A84" s="13" t="s">
        <v>2799</v>
      </c>
      <c r="B84" s="33" t="s">
        <v>2800</v>
      </c>
      <c r="C84" s="33" t="s">
        <v>2718</v>
      </c>
      <c r="D84" s="14">
        <v>228</v>
      </c>
      <c r="E84" s="15">
        <v>24.51</v>
      </c>
      <c r="F84" s="16">
        <v>5.0000000000000001E-4</v>
      </c>
      <c r="G84" s="16"/>
    </row>
    <row r="85" spans="1:7" x14ac:dyDescent="0.25">
      <c r="A85" s="13" t="s">
        <v>2801</v>
      </c>
      <c r="B85" s="33" t="s">
        <v>2802</v>
      </c>
      <c r="C85" s="33" t="s">
        <v>2718</v>
      </c>
      <c r="D85" s="14">
        <v>1338</v>
      </c>
      <c r="E85" s="15">
        <v>23.64</v>
      </c>
      <c r="F85" s="16">
        <v>4.0000000000000002E-4</v>
      </c>
      <c r="G85" s="16"/>
    </row>
    <row r="86" spans="1:7" x14ac:dyDescent="0.25">
      <c r="A86" s="13" t="s">
        <v>2803</v>
      </c>
      <c r="B86" s="33" t="s">
        <v>2804</v>
      </c>
      <c r="C86" s="33" t="s">
        <v>2718</v>
      </c>
      <c r="D86" s="14">
        <v>363</v>
      </c>
      <c r="E86" s="15">
        <v>22.95</v>
      </c>
      <c r="F86" s="16">
        <v>4.0000000000000002E-4</v>
      </c>
      <c r="G86" s="16"/>
    </row>
    <row r="87" spans="1:7" x14ac:dyDescent="0.25">
      <c r="A87" s="13" t="s">
        <v>2805</v>
      </c>
      <c r="B87" s="33" t="s">
        <v>2806</v>
      </c>
      <c r="C87" s="33" t="s">
        <v>2718</v>
      </c>
      <c r="D87" s="14">
        <v>196</v>
      </c>
      <c r="E87" s="15">
        <v>22.37</v>
      </c>
      <c r="F87" s="16">
        <v>4.0000000000000002E-4</v>
      </c>
      <c r="G87" s="16"/>
    </row>
    <row r="88" spans="1:7" x14ac:dyDescent="0.25">
      <c r="A88" s="13" t="s">
        <v>2807</v>
      </c>
      <c r="B88" s="33" t="s">
        <v>2808</v>
      </c>
      <c r="C88" s="33" t="s">
        <v>2718</v>
      </c>
      <c r="D88" s="14">
        <v>235</v>
      </c>
      <c r="E88" s="15">
        <v>20.25</v>
      </c>
      <c r="F88" s="16">
        <v>4.0000000000000002E-4</v>
      </c>
      <c r="G88" s="16"/>
    </row>
    <row r="89" spans="1:7" x14ac:dyDescent="0.25">
      <c r="A89" s="13" t="s">
        <v>2809</v>
      </c>
      <c r="B89" s="33" t="s">
        <v>2810</v>
      </c>
      <c r="C89" s="33" t="s">
        <v>1348</v>
      </c>
      <c r="D89" s="14">
        <v>129</v>
      </c>
      <c r="E89" s="15">
        <v>19.559999999999999</v>
      </c>
      <c r="F89" s="16">
        <v>4.0000000000000002E-4</v>
      </c>
      <c r="G89" s="16"/>
    </row>
    <row r="90" spans="1:7" x14ac:dyDescent="0.25">
      <c r="A90" s="13" t="s">
        <v>2811</v>
      </c>
      <c r="B90" s="33" t="s">
        <v>2812</v>
      </c>
      <c r="C90" s="33" t="s">
        <v>2718</v>
      </c>
      <c r="D90" s="14">
        <v>53</v>
      </c>
      <c r="E90" s="15">
        <v>17.16</v>
      </c>
      <c r="F90" s="16">
        <v>2.9999999999999997E-4</v>
      </c>
      <c r="G90" s="16"/>
    </row>
    <row r="91" spans="1:7" x14ac:dyDescent="0.25">
      <c r="A91" s="13" t="s">
        <v>2813</v>
      </c>
      <c r="B91" s="33" t="s">
        <v>2814</v>
      </c>
      <c r="C91" s="33" t="s">
        <v>1980</v>
      </c>
      <c r="D91" s="14">
        <v>99</v>
      </c>
      <c r="E91" s="15">
        <v>14.69</v>
      </c>
      <c r="F91" s="16">
        <v>2.9999999999999997E-4</v>
      </c>
      <c r="G91" s="16"/>
    </row>
    <row r="92" spans="1:7" x14ac:dyDescent="0.25">
      <c r="A92" s="17" t="s">
        <v>124</v>
      </c>
      <c r="B92" s="34"/>
      <c r="C92" s="34"/>
      <c r="D92" s="20"/>
      <c r="E92" s="47">
        <f>SUM(E42:E91)</f>
        <v>13505.95</v>
      </c>
      <c r="F92" s="48">
        <f>SUM(F42:F91)</f>
        <v>0.24990000000000001</v>
      </c>
      <c r="G92" s="16"/>
    </row>
    <row r="93" spans="1:7" x14ac:dyDescent="0.25">
      <c r="A93" s="17"/>
      <c r="B93" s="33"/>
      <c r="C93" s="33"/>
      <c r="D93" s="14"/>
      <c r="E93" s="59"/>
      <c r="F93" s="60"/>
      <c r="G93" s="16"/>
    </row>
    <row r="94" spans="1:7" x14ac:dyDescent="0.25">
      <c r="A94" s="24" t="s">
        <v>131</v>
      </c>
      <c r="B94" s="35"/>
      <c r="C94" s="35"/>
      <c r="D94" s="25"/>
      <c r="E94" s="30">
        <v>52587.35</v>
      </c>
      <c r="F94" s="31">
        <v>0.97209999999999996</v>
      </c>
      <c r="G94" s="23"/>
    </row>
    <row r="95" spans="1:7" x14ac:dyDescent="0.25">
      <c r="A95" s="13"/>
      <c r="B95" s="33"/>
      <c r="C95" s="33"/>
      <c r="D95" s="14"/>
      <c r="E95" s="15"/>
      <c r="F95" s="16"/>
      <c r="G95" s="16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7" t="s">
        <v>179</v>
      </c>
      <c r="B97" s="33"/>
      <c r="C97" s="33"/>
      <c r="D97" s="14"/>
      <c r="E97" s="15"/>
      <c r="F97" s="16"/>
      <c r="G97" s="16"/>
    </row>
    <row r="98" spans="1:7" x14ac:dyDescent="0.25">
      <c r="A98" s="13" t="s">
        <v>180</v>
      </c>
      <c r="B98" s="33"/>
      <c r="C98" s="33"/>
      <c r="D98" s="14"/>
      <c r="E98" s="15">
        <v>1460.19</v>
      </c>
      <c r="F98" s="16">
        <v>2.7E-2</v>
      </c>
      <c r="G98" s="16">
        <v>6.7234000000000002E-2</v>
      </c>
    </row>
    <row r="99" spans="1:7" x14ac:dyDescent="0.25">
      <c r="A99" s="17" t="s">
        <v>124</v>
      </c>
      <c r="B99" s="34"/>
      <c r="C99" s="34"/>
      <c r="D99" s="20"/>
      <c r="E99" s="37">
        <v>1460.19</v>
      </c>
      <c r="F99" s="38">
        <v>2.7E-2</v>
      </c>
      <c r="G99" s="23"/>
    </row>
    <row r="100" spans="1:7" x14ac:dyDescent="0.25">
      <c r="A100" s="13"/>
      <c r="B100" s="33"/>
      <c r="C100" s="33"/>
      <c r="D100" s="14"/>
      <c r="E100" s="15"/>
      <c r="F100" s="16"/>
      <c r="G100" s="16"/>
    </row>
    <row r="101" spans="1:7" x14ac:dyDescent="0.25">
      <c r="A101" s="24" t="s">
        <v>131</v>
      </c>
      <c r="B101" s="35"/>
      <c r="C101" s="35"/>
      <c r="D101" s="25"/>
      <c r="E101" s="21">
        <v>1460.19</v>
      </c>
      <c r="F101" s="22">
        <v>2.7E-2</v>
      </c>
      <c r="G101" s="23"/>
    </row>
    <row r="102" spans="1:7" x14ac:dyDescent="0.25">
      <c r="A102" s="13" t="s">
        <v>181</v>
      </c>
      <c r="B102" s="33"/>
      <c r="C102" s="33"/>
      <c r="D102" s="14"/>
      <c r="E102" s="15">
        <v>0.80691469999999998</v>
      </c>
      <c r="F102" s="16">
        <v>1.4E-5</v>
      </c>
      <c r="G102" s="16"/>
    </row>
    <row r="103" spans="1:7" x14ac:dyDescent="0.25">
      <c r="A103" s="13" t="s">
        <v>182</v>
      </c>
      <c r="B103" s="33"/>
      <c r="C103" s="33"/>
      <c r="D103" s="14"/>
      <c r="E103" s="15">
        <v>73.7630853</v>
      </c>
      <c r="F103" s="16">
        <v>8.8599999999999996E-4</v>
      </c>
      <c r="G103" s="16">
        <v>6.7234000000000002E-2</v>
      </c>
    </row>
    <row r="104" spans="1:7" x14ac:dyDescent="0.25">
      <c r="A104" s="28" t="s">
        <v>183</v>
      </c>
      <c r="B104" s="36"/>
      <c r="C104" s="36"/>
      <c r="D104" s="29"/>
      <c r="E104" s="30">
        <v>54122.11</v>
      </c>
      <c r="F104" s="31">
        <v>1</v>
      </c>
      <c r="G104" s="31"/>
    </row>
    <row r="109" spans="1:7" x14ac:dyDescent="0.25">
      <c r="A109" s="1" t="s">
        <v>186</v>
      </c>
    </row>
    <row r="110" spans="1:7" x14ac:dyDescent="0.25">
      <c r="A110" s="53" t="s">
        <v>187</v>
      </c>
      <c r="B110" s="3" t="s">
        <v>121</v>
      </c>
    </row>
    <row r="111" spans="1:7" x14ac:dyDescent="0.25">
      <c r="A111" t="s">
        <v>188</v>
      </c>
    </row>
    <row r="112" spans="1:7" x14ac:dyDescent="0.25">
      <c r="A112" t="s">
        <v>189</v>
      </c>
      <c r="B112" t="s">
        <v>190</v>
      </c>
      <c r="C112" t="s">
        <v>190</v>
      </c>
    </row>
    <row r="113" spans="1:3" x14ac:dyDescent="0.25">
      <c r="B113" s="54">
        <v>45443</v>
      </c>
      <c r="C113" s="54">
        <v>45471</v>
      </c>
    </row>
    <row r="114" spans="1:3" x14ac:dyDescent="0.25">
      <c r="B114" s="68"/>
      <c r="C114" s="68"/>
    </row>
    <row r="115" spans="1:3" x14ac:dyDescent="0.25">
      <c r="A115" t="s">
        <v>195</v>
      </c>
      <c r="B115" s="69">
        <v>9.9222999999999999</v>
      </c>
      <c r="C115" s="69">
        <v>10.9771</v>
      </c>
    </row>
    <row r="116" spans="1:3" x14ac:dyDescent="0.25">
      <c r="A116" t="s">
        <v>709</v>
      </c>
      <c r="B116" s="69">
        <v>9.9222999999999999</v>
      </c>
      <c r="C116" s="69">
        <v>10.9771</v>
      </c>
    </row>
    <row r="117" spans="1:3" x14ac:dyDescent="0.25">
      <c r="A117" t="s">
        <v>678</v>
      </c>
      <c r="B117" s="69">
        <v>9.8793000000000006</v>
      </c>
      <c r="C117" s="69">
        <v>10.9148</v>
      </c>
    </row>
    <row r="118" spans="1:3" x14ac:dyDescent="0.25">
      <c r="A118" t="s">
        <v>710</v>
      </c>
      <c r="B118" s="69">
        <v>9.8793000000000006</v>
      </c>
      <c r="C118" s="69">
        <v>10.9148</v>
      </c>
    </row>
    <row r="120" spans="1:3" x14ac:dyDescent="0.25">
      <c r="A120" t="s">
        <v>205</v>
      </c>
      <c r="B120" s="3" t="s">
        <v>121</v>
      </c>
    </row>
    <row r="121" spans="1:3" x14ac:dyDescent="0.25">
      <c r="A121" t="s">
        <v>206</v>
      </c>
      <c r="B121" s="3" t="s">
        <v>121</v>
      </c>
    </row>
    <row r="122" spans="1:3" ht="30" customHeight="1" x14ac:dyDescent="0.25">
      <c r="A122" s="53" t="s">
        <v>207</v>
      </c>
      <c r="B122" s="3" t="s">
        <v>121</v>
      </c>
    </row>
    <row r="123" spans="1:3" ht="30" customHeight="1" x14ac:dyDescent="0.25">
      <c r="A123" s="53" t="s">
        <v>208</v>
      </c>
      <c r="B123" s="78">
        <f>+E92</f>
        <v>13505.95</v>
      </c>
    </row>
    <row r="124" spans="1:3" ht="45" customHeight="1" x14ac:dyDescent="0.25">
      <c r="A124" s="53" t="s">
        <v>861</v>
      </c>
      <c r="B124" s="3" t="s">
        <v>121</v>
      </c>
    </row>
    <row r="125" spans="1:3" ht="30" customHeight="1" x14ac:dyDescent="0.25">
      <c r="A125" s="53" t="s">
        <v>862</v>
      </c>
      <c r="B125" s="3" t="s">
        <v>121</v>
      </c>
    </row>
    <row r="126" spans="1:3" ht="30" customHeight="1" x14ac:dyDescent="0.25">
      <c r="A126" s="53" t="s">
        <v>863</v>
      </c>
      <c r="B126" s="3" t="s">
        <v>121</v>
      </c>
    </row>
    <row r="127" spans="1:3" ht="30" customHeight="1" x14ac:dyDescent="0.25">
      <c r="A127" s="53" t="s">
        <v>212</v>
      </c>
      <c r="B127" s="3" t="s">
        <v>121</v>
      </c>
    </row>
    <row r="128" spans="1:3" x14ac:dyDescent="0.25">
      <c r="A128" t="s">
        <v>213</v>
      </c>
      <c r="B128" s="3" t="s">
        <v>121</v>
      </c>
    </row>
    <row r="129" spans="1:4" x14ac:dyDescent="0.25">
      <c r="A129" t="s">
        <v>214</v>
      </c>
      <c r="B129" s="3" t="s">
        <v>121</v>
      </c>
    </row>
    <row r="131" spans="1:4" ht="69.95" customHeight="1" x14ac:dyDescent="0.25">
      <c r="A131" s="81" t="s">
        <v>224</v>
      </c>
      <c r="B131" s="81" t="s">
        <v>225</v>
      </c>
      <c r="C131" s="81" t="s">
        <v>5</v>
      </c>
      <c r="D131" s="81" t="s">
        <v>6</v>
      </c>
    </row>
    <row r="132" spans="1:4" ht="69.95" customHeight="1" x14ac:dyDescent="0.25">
      <c r="A132" s="81" t="s">
        <v>2815</v>
      </c>
      <c r="B132" s="81"/>
      <c r="C132" s="81" t="s">
        <v>87</v>
      </c>
      <c r="D132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5"/>
  <sheetViews>
    <sheetView showGridLines="0" workbookViewId="0">
      <pane ySplit="4" topLeftCell="A28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2816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2817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71" t="s">
        <v>131</v>
      </c>
      <c r="B8" s="72"/>
      <c r="C8" s="72"/>
      <c r="D8" s="73"/>
      <c r="E8" s="47">
        <f>+E5</f>
        <v>0</v>
      </c>
      <c r="F8" s="48">
        <f>+F5</f>
        <v>0</v>
      </c>
      <c r="G8" s="16"/>
    </row>
    <row r="9" spans="1:8" x14ac:dyDescent="0.25">
      <c r="A9" s="17"/>
      <c r="B9" s="34"/>
      <c r="C9" s="34"/>
      <c r="D9" s="20"/>
      <c r="E9" s="46"/>
      <c r="F9" s="23"/>
      <c r="G9" s="16"/>
    </row>
    <row r="10" spans="1:8" x14ac:dyDescent="0.25">
      <c r="A10" s="17" t="s">
        <v>2236</v>
      </c>
      <c r="B10" s="34"/>
      <c r="C10" s="34"/>
      <c r="D10" s="20"/>
      <c r="E10" s="46"/>
      <c r="F10" s="23"/>
      <c r="G10" s="16"/>
    </row>
    <row r="11" spans="1:8" x14ac:dyDescent="0.25">
      <c r="A11" s="17" t="s">
        <v>2818</v>
      </c>
      <c r="B11" s="34"/>
      <c r="C11" s="34"/>
      <c r="D11" s="20"/>
      <c r="E11" s="46"/>
      <c r="F11" s="23"/>
      <c r="G11" s="16"/>
    </row>
    <row r="12" spans="1:8" x14ac:dyDescent="0.25">
      <c r="A12" s="13" t="s">
        <v>2819</v>
      </c>
      <c r="B12" s="33" t="s">
        <v>2820</v>
      </c>
      <c r="C12" s="34"/>
      <c r="D12" s="15">
        <v>68</v>
      </c>
      <c r="E12" s="15">
        <v>4866.2839999999997</v>
      </c>
      <c r="F12" s="16">
        <f>+E12/$E$22</f>
        <v>0.97043864617151776</v>
      </c>
      <c r="G12" s="16"/>
    </row>
    <row r="13" spans="1:8" x14ac:dyDescent="0.25">
      <c r="A13" s="71" t="s">
        <v>131</v>
      </c>
      <c r="B13" s="72"/>
      <c r="C13" s="72"/>
      <c r="D13" s="73"/>
      <c r="E13" s="47">
        <f>SUM(E12)</f>
        <v>4866.2839999999997</v>
      </c>
      <c r="F13" s="48">
        <f>SUM(F12)</f>
        <v>0.97043864617151776</v>
      </c>
      <c r="G13" s="16"/>
    </row>
    <row r="14" spans="1:8" x14ac:dyDescent="0.25">
      <c r="A14" s="17"/>
      <c r="B14" s="34"/>
      <c r="C14" s="34"/>
      <c r="D14" s="20"/>
      <c r="E14" s="46"/>
      <c r="F14" s="23"/>
      <c r="G14" s="16"/>
    </row>
    <row r="15" spans="1:8" x14ac:dyDescent="0.25">
      <c r="A15" s="17" t="s">
        <v>179</v>
      </c>
      <c r="B15" s="33"/>
      <c r="C15" s="33"/>
      <c r="D15" s="14"/>
      <c r="E15" s="15"/>
      <c r="F15" s="16"/>
      <c r="G15" s="16"/>
    </row>
    <row r="16" spans="1:8" x14ac:dyDescent="0.25">
      <c r="A16" s="13" t="s">
        <v>180</v>
      </c>
      <c r="B16" s="33"/>
      <c r="C16" s="33"/>
      <c r="D16" s="14"/>
      <c r="E16" s="15">
        <v>18.989999999999998</v>
      </c>
      <c r="F16" s="16">
        <v>3.787E-3</v>
      </c>
      <c r="G16" s="16">
        <v>6.7234000000000002E-2</v>
      </c>
    </row>
    <row r="17" spans="1:7" x14ac:dyDescent="0.25">
      <c r="A17" s="17" t="s">
        <v>124</v>
      </c>
      <c r="B17" s="34"/>
      <c r="C17" s="34"/>
      <c r="D17" s="20"/>
      <c r="E17" s="21">
        <v>18.989999999999998</v>
      </c>
      <c r="F17" s="22">
        <v>3.7859999999999999E-3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131</v>
      </c>
      <c r="B19" s="35"/>
      <c r="C19" s="35"/>
      <c r="D19" s="25"/>
      <c r="E19" s="21">
        <v>18.989999999999998</v>
      </c>
      <c r="F19" s="22">
        <v>3.787E-3</v>
      </c>
      <c r="G19" s="23"/>
    </row>
    <row r="20" spans="1:7" x14ac:dyDescent="0.25">
      <c r="A20" s="13" t="s">
        <v>181</v>
      </c>
      <c r="B20" s="33"/>
      <c r="C20" s="33"/>
      <c r="D20" s="14"/>
      <c r="E20" s="15">
        <v>1.0493799999999999E-2</v>
      </c>
      <c r="F20" s="16">
        <v>1.9999999999999999E-6</v>
      </c>
      <c r="G20" s="16"/>
    </row>
    <row r="21" spans="1:7" x14ac:dyDescent="0.25">
      <c r="A21" s="13" t="s">
        <v>182</v>
      </c>
      <c r="B21" s="33"/>
      <c r="C21" s="33"/>
      <c r="D21" s="14"/>
      <c r="E21" s="15">
        <v>129.23950619999999</v>
      </c>
      <c r="F21" s="16">
        <v>2.5798000000000001E-2</v>
      </c>
      <c r="G21" s="16">
        <v>6.7234000000000002E-2</v>
      </c>
    </row>
    <row r="22" spans="1:7" x14ac:dyDescent="0.25">
      <c r="A22" s="28" t="s">
        <v>183</v>
      </c>
      <c r="B22" s="36"/>
      <c r="C22" s="36"/>
      <c r="D22" s="29"/>
      <c r="E22" s="30">
        <v>5014.5200000000004</v>
      </c>
      <c r="F22" s="31">
        <v>1</v>
      </c>
      <c r="G22" s="31"/>
    </row>
    <row r="25" spans="1:7" x14ac:dyDescent="0.25">
      <c r="E25" s="58"/>
      <c r="F25" s="58"/>
    </row>
    <row r="26" spans="1:7" x14ac:dyDescent="0.25">
      <c r="E26" s="58"/>
      <c r="F26" s="58"/>
    </row>
    <row r="27" spans="1:7" x14ac:dyDescent="0.25">
      <c r="A27" s="1" t="s">
        <v>186</v>
      </c>
    </row>
    <row r="28" spans="1:7" x14ac:dyDescent="0.25">
      <c r="A28" s="53" t="s">
        <v>187</v>
      </c>
      <c r="B28" s="3" t="s">
        <v>121</v>
      </c>
    </row>
    <row r="29" spans="1:7" x14ac:dyDescent="0.25">
      <c r="A29" t="s">
        <v>188</v>
      </c>
    </row>
    <row r="30" spans="1:7" x14ac:dyDescent="0.25">
      <c r="A30" t="s">
        <v>189</v>
      </c>
      <c r="B30" t="s">
        <v>190</v>
      </c>
      <c r="C30" t="s">
        <v>190</v>
      </c>
    </row>
    <row r="31" spans="1:7" x14ac:dyDescent="0.25">
      <c r="B31" s="54">
        <v>45443</v>
      </c>
      <c r="C31" s="54">
        <v>45471</v>
      </c>
    </row>
    <row r="32" spans="1:7" x14ac:dyDescent="0.25">
      <c r="A32" t="s">
        <v>710</v>
      </c>
      <c r="B32" s="68">
        <v>73.809200000000004</v>
      </c>
      <c r="C32" s="68">
        <v>73.230999999999995</v>
      </c>
    </row>
    <row r="34" spans="1:4" x14ac:dyDescent="0.25">
      <c r="A34" t="s">
        <v>205</v>
      </c>
      <c r="B34" s="3" t="s">
        <v>121</v>
      </c>
    </row>
    <row r="35" spans="1:4" x14ac:dyDescent="0.25">
      <c r="A35" t="s">
        <v>206</v>
      </c>
      <c r="B35" s="3" t="s">
        <v>121</v>
      </c>
    </row>
    <row r="36" spans="1:4" ht="30" customHeight="1" x14ac:dyDescent="0.25">
      <c r="A36" s="53" t="s">
        <v>207</v>
      </c>
      <c r="B36" s="3" t="s">
        <v>121</v>
      </c>
    </row>
    <row r="37" spans="1:4" ht="30" customHeight="1" x14ac:dyDescent="0.25">
      <c r="A37" s="53" t="s">
        <v>208</v>
      </c>
      <c r="B37" s="3" t="s">
        <v>121</v>
      </c>
    </row>
    <row r="38" spans="1:4" ht="45" customHeight="1" x14ac:dyDescent="0.25">
      <c r="A38" s="53" t="s">
        <v>210</v>
      </c>
      <c r="B38" s="3" t="s">
        <v>121</v>
      </c>
    </row>
    <row r="39" spans="1:4" ht="30" customHeight="1" x14ac:dyDescent="0.25">
      <c r="A39" s="53" t="s">
        <v>211</v>
      </c>
      <c r="B39" s="3" t="s">
        <v>121</v>
      </c>
    </row>
    <row r="40" spans="1:4" ht="30" customHeight="1" x14ac:dyDescent="0.25">
      <c r="A40" s="53" t="s">
        <v>212</v>
      </c>
      <c r="B40" s="55">
        <v>4936.2072500000004</v>
      </c>
    </row>
    <row r="41" spans="1:4" x14ac:dyDescent="0.25">
      <c r="A41" t="s">
        <v>213</v>
      </c>
      <c r="B41" s="3" t="s">
        <v>121</v>
      </c>
    </row>
    <row r="42" spans="1:4" x14ac:dyDescent="0.25">
      <c r="A42" t="s">
        <v>214</v>
      </c>
      <c r="B42" s="3" t="s">
        <v>121</v>
      </c>
    </row>
    <row r="44" spans="1:4" ht="69.95" customHeight="1" x14ac:dyDescent="0.25">
      <c r="A44" s="81" t="s">
        <v>224</v>
      </c>
      <c r="B44" s="81" t="s">
        <v>225</v>
      </c>
      <c r="C44" s="81" t="s">
        <v>5</v>
      </c>
      <c r="D44" s="81" t="s">
        <v>6</v>
      </c>
    </row>
    <row r="45" spans="1:4" ht="69.95" customHeight="1" x14ac:dyDescent="0.25">
      <c r="A45" s="81" t="s">
        <v>2821</v>
      </c>
      <c r="B45" s="81"/>
      <c r="C45" s="81" t="s">
        <v>89</v>
      </c>
      <c r="D4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9"/>
  <sheetViews>
    <sheetView showGridLines="0" workbookViewId="0">
      <pane ySplit="4" topLeftCell="A20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2822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2823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858</v>
      </c>
      <c r="B8" s="33"/>
      <c r="C8" s="33"/>
      <c r="D8" s="14"/>
      <c r="E8" s="15"/>
      <c r="F8" s="16"/>
      <c r="G8" s="16"/>
    </row>
    <row r="9" spans="1:8" x14ac:dyDescent="0.25">
      <c r="A9" s="13" t="s">
        <v>2824</v>
      </c>
      <c r="B9" s="33" t="s">
        <v>2825</v>
      </c>
      <c r="C9" s="33"/>
      <c r="D9" s="14">
        <v>6720500</v>
      </c>
      <c r="E9" s="15">
        <v>4936.21</v>
      </c>
      <c r="F9" s="16">
        <v>0.50190000000000001</v>
      </c>
      <c r="G9" s="16"/>
    </row>
    <row r="10" spans="1:8" x14ac:dyDescent="0.25">
      <c r="A10" s="13" t="s">
        <v>2826</v>
      </c>
      <c r="B10" s="33" t="s">
        <v>2827</v>
      </c>
      <c r="C10" s="33"/>
      <c r="D10" s="14">
        <v>5445989</v>
      </c>
      <c r="E10" s="15">
        <v>4893.22</v>
      </c>
      <c r="F10" s="16">
        <v>0.4975</v>
      </c>
      <c r="G10" s="16"/>
    </row>
    <row r="11" spans="1:8" x14ac:dyDescent="0.25">
      <c r="A11" s="17" t="s">
        <v>124</v>
      </c>
      <c r="B11" s="34"/>
      <c r="C11" s="34"/>
      <c r="D11" s="20"/>
      <c r="E11" s="21">
        <v>9829.43</v>
      </c>
      <c r="F11" s="22">
        <v>0.99939999999999996</v>
      </c>
      <c r="G11" s="23"/>
    </row>
    <row r="12" spans="1:8" x14ac:dyDescent="0.25">
      <c r="A12" s="13"/>
      <c r="B12" s="33"/>
      <c r="C12" s="33"/>
      <c r="D12" s="14"/>
      <c r="E12" s="15"/>
      <c r="F12" s="16"/>
      <c r="G12" s="16"/>
    </row>
    <row r="13" spans="1:8" x14ac:dyDescent="0.25">
      <c r="A13" s="24" t="s">
        <v>131</v>
      </c>
      <c r="B13" s="35"/>
      <c r="C13" s="35"/>
      <c r="D13" s="25"/>
      <c r="E13" s="21">
        <v>9829.43</v>
      </c>
      <c r="F13" s="22">
        <v>0.99939999999999996</v>
      </c>
      <c r="G13" s="23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179</v>
      </c>
      <c r="B15" s="33"/>
      <c r="C15" s="33"/>
      <c r="D15" s="14"/>
      <c r="E15" s="15"/>
      <c r="F15" s="16"/>
      <c r="G15" s="16"/>
    </row>
    <row r="16" spans="1:8" x14ac:dyDescent="0.25">
      <c r="A16" s="13" t="s">
        <v>180</v>
      </c>
      <c r="B16" s="33"/>
      <c r="C16" s="33"/>
      <c r="D16" s="14"/>
      <c r="E16" s="15">
        <v>101.94</v>
      </c>
      <c r="F16" s="16">
        <v>1.04E-2</v>
      </c>
      <c r="G16" s="16">
        <v>6.7234000000000002E-2</v>
      </c>
    </row>
    <row r="17" spans="1:7" x14ac:dyDescent="0.25">
      <c r="A17" s="17" t="s">
        <v>124</v>
      </c>
      <c r="B17" s="34"/>
      <c r="C17" s="34"/>
      <c r="D17" s="20"/>
      <c r="E17" s="21">
        <v>101.94</v>
      </c>
      <c r="F17" s="22">
        <v>1.04E-2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131</v>
      </c>
      <c r="B19" s="35"/>
      <c r="C19" s="35"/>
      <c r="D19" s="25"/>
      <c r="E19" s="21">
        <v>101.94</v>
      </c>
      <c r="F19" s="22">
        <v>1.04E-2</v>
      </c>
      <c r="G19" s="23"/>
    </row>
    <row r="20" spans="1:7" x14ac:dyDescent="0.25">
      <c r="A20" s="13" t="s">
        <v>181</v>
      </c>
      <c r="B20" s="33"/>
      <c r="C20" s="33"/>
      <c r="D20" s="14"/>
      <c r="E20" s="15">
        <v>5.63349E-2</v>
      </c>
      <c r="F20" s="16">
        <v>5.0000000000000004E-6</v>
      </c>
      <c r="G20" s="16"/>
    </row>
    <row r="21" spans="1:7" x14ac:dyDescent="0.25">
      <c r="A21" s="13" t="s">
        <v>182</v>
      </c>
      <c r="B21" s="33"/>
      <c r="C21" s="33"/>
      <c r="D21" s="14"/>
      <c r="E21" s="26">
        <v>-96.256334899999999</v>
      </c>
      <c r="F21" s="27">
        <v>-9.8049999999999995E-3</v>
      </c>
      <c r="G21" s="16">
        <v>6.7234000000000002E-2</v>
      </c>
    </row>
    <row r="22" spans="1:7" x14ac:dyDescent="0.25">
      <c r="A22" s="28" t="s">
        <v>183</v>
      </c>
      <c r="B22" s="36"/>
      <c r="C22" s="36"/>
      <c r="D22" s="29"/>
      <c r="E22" s="30">
        <v>9835.17</v>
      </c>
      <c r="F22" s="31">
        <v>1</v>
      </c>
      <c r="G22" s="31"/>
    </row>
    <row r="27" spans="1:7" x14ac:dyDescent="0.25">
      <c r="A27" s="1" t="s">
        <v>186</v>
      </c>
    </row>
    <row r="28" spans="1:7" x14ac:dyDescent="0.25">
      <c r="A28" s="53" t="s">
        <v>187</v>
      </c>
      <c r="B28" s="3" t="s">
        <v>121</v>
      </c>
    </row>
    <row r="29" spans="1:7" x14ac:dyDescent="0.25">
      <c r="A29" t="s">
        <v>188</v>
      </c>
    </row>
    <row r="30" spans="1:7" x14ac:dyDescent="0.25">
      <c r="A30" t="s">
        <v>189</v>
      </c>
      <c r="B30" t="s">
        <v>190</v>
      </c>
      <c r="C30" t="s">
        <v>190</v>
      </c>
    </row>
    <row r="31" spans="1:7" x14ac:dyDescent="0.25">
      <c r="B31" s="54">
        <v>45443</v>
      </c>
      <c r="C31" s="54">
        <v>45471</v>
      </c>
    </row>
    <row r="32" spans="1:7" x14ac:dyDescent="0.25">
      <c r="A32" t="s">
        <v>194</v>
      </c>
      <c r="B32">
        <v>15.028</v>
      </c>
      <c r="C32">
        <v>14.602</v>
      </c>
      <c r="E32" s="2"/>
    </row>
    <row r="33" spans="1:5" x14ac:dyDescent="0.25">
      <c r="A33" t="s">
        <v>195</v>
      </c>
      <c r="B33">
        <v>15.029</v>
      </c>
      <c r="C33">
        <v>14.603</v>
      </c>
      <c r="E33" s="2"/>
    </row>
    <row r="34" spans="1:5" x14ac:dyDescent="0.25">
      <c r="A34" t="s">
        <v>677</v>
      </c>
      <c r="B34">
        <v>14.926</v>
      </c>
      <c r="C34">
        <v>14.499000000000001</v>
      </c>
      <c r="E34" s="2"/>
    </row>
    <row r="35" spans="1:5" x14ac:dyDescent="0.25">
      <c r="A35" t="s">
        <v>678</v>
      </c>
      <c r="B35">
        <v>14.926</v>
      </c>
      <c r="C35">
        <v>14.497999999999999</v>
      </c>
      <c r="E35" s="2"/>
    </row>
    <row r="36" spans="1:5" x14ac:dyDescent="0.25">
      <c r="E36" s="2"/>
    </row>
    <row r="37" spans="1:5" x14ac:dyDescent="0.25">
      <c r="A37" t="s">
        <v>205</v>
      </c>
      <c r="B37" s="3" t="s">
        <v>121</v>
      </c>
    </row>
    <row r="38" spans="1:5" x14ac:dyDescent="0.25">
      <c r="A38" t="s">
        <v>206</v>
      </c>
      <c r="B38" s="3" t="s">
        <v>121</v>
      </c>
    </row>
    <row r="39" spans="1:5" ht="30" customHeight="1" x14ac:dyDescent="0.25">
      <c r="A39" s="53" t="s">
        <v>207</v>
      </c>
      <c r="B39" s="3" t="s">
        <v>121</v>
      </c>
    </row>
    <row r="40" spans="1:5" ht="30" customHeight="1" x14ac:dyDescent="0.25">
      <c r="A40" s="53" t="s">
        <v>208</v>
      </c>
      <c r="B40" s="3" t="s">
        <v>121</v>
      </c>
    </row>
    <row r="41" spans="1:5" ht="45" customHeight="1" x14ac:dyDescent="0.25">
      <c r="A41" s="53" t="s">
        <v>861</v>
      </c>
      <c r="B41" s="3" t="s">
        <v>121</v>
      </c>
    </row>
    <row r="42" spans="1:5" ht="30" customHeight="1" x14ac:dyDescent="0.25">
      <c r="A42" s="53" t="s">
        <v>862</v>
      </c>
      <c r="B42" s="3" t="s">
        <v>121</v>
      </c>
    </row>
    <row r="43" spans="1:5" ht="30" customHeight="1" x14ac:dyDescent="0.25">
      <c r="A43" s="53" t="s">
        <v>863</v>
      </c>
      <c r="B43" s="3" t="s">
        <v>121</v>
      </c>
    </row>
    <row r="44" spans="1:5" ht="30" customHeight="1" x14ac:dyDescent="0.25">
      <c r="A44" s="53" t="s">
        <v>212</v>
      </c>
      <c r="B44" s="3" t="s">
        <v>121</v>
      </c>
    </row>
    <row r="45" spans="1:5" x14ac:dyDescent="0.25">
      <c r="A45" t="s">
        <v>213</v>
      </c>
      <c r="B45" s="3" t="s">
        <v>121</v>
      </c>
    </row>
    <row r="46" spans="1:5" x14ac:dyDescent="0.25">
      <c r="A46" t="s">
        <v>214</v>
      </c>
      <c r="B46" s="3" t="s">
        <v>121</v>
      </c>
    </row>
    <row r="48" spans="1:5" ht="69.95" customHeight="1" x14ac:dyDescent="0.25">
      <c r="A48" s="81" t="s">
        <v>224</v>
      </c>
      <c r="B48" s="81" t="s">
        <v>225</v>
      </c>
      <c r="C48" s="81" t="s">
        <v>5</v>
      </c>
      <c r="D48" s="81" t="s">
        <v>6</v>
      </c>
    </row>
    <row r="49" spans="1:4" ht="69.95" customHeight="1" x14ac:dyDescent="0.25">
      <c r="A49" s="81" t="s">
        <v>2828</v>
      </c>
      <c r="B49" s="81"/>
      <c r="C49" s="81" t="s">
        <v>91</v>
      </c>
      <c r="D49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161"/>
  <sheetViews>
    <sheetView showGridLines="0" workbookViewId="0">
      <pane ySplit="4" topLeftCell="A68" activePane="bottomLeft" state="frozen"/>
      <selection activeCell="H22" sqref="H1:H1048576"/>
      <selection pane="bottomLeft" activeCell="A74" sqref="A7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2829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2830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132</v>
      </c>
      <c r="B9" s="33"/>
      <c r="C9" s="33"/>
      <c r="D9" s="14"/>
      <c r="E9" s="15"/>
      <c r="F9" s="16"/>
      <c r="G9" s="16"/>
    </row>
    <row r="10" spans="1:8" x14ac:dyDescent="0.25">
      <c r="A10" s="13"/>
      <c r="B10" s="33"/>
      <c r="C10" s="33"/>
      <c r="D10" s="14"/>
      <c r="E10" s="15"/>
      <c r="F10" s="16"/>
      <c r="G10" s="16"/>
    </row>
    <row r="11" spans="1:8" x14ac:dyDescent="0.25">
      <c r="A11" s="17" t="s">
        <v>133</v>
      </c>
      <c r="B11" s="33"/>
      <c r="C11" s="33"/>
      <c r="D11" s="14"/>
      <c r="E11" s="15"/>
      <c r="F11" s="16"/>
      <c r="G11" s="16"/>
    </row>
    <row r="12" spans="1:8" x14ac:dyDescent="0.25">
      <c r="A12" s="13" t="s">
        <v>2831</v>
      </c>
      <c r="B12" s="33" t="s">
        <v>2832</v>
      </c>
      <c r="C12" s="33" t="s">
        <v>128</v>
      </c>
      <c r="D12" s="14">
        <v>20000000</v>
      </c>
      <c r="E12" s="15">
        <v>19884.759999999998</v>
      </c>
      <c r="F12" s="16">
        <v>3.95E-2</v>
      </c>
      <c r="G12" s="16">
        <v>6.6103999999999996E-2</v>
      </c>
    </row>
    <row r="13" spans="1:8" x14ac:dyDescent="0.25">
      <c r="A13" s="13" t="s">
        <v>2833</v>
      </c>
      <c r="B13" s="33" t="s">
        <v>2834</v>
      </c>
      <c r="C13" s="33" t="s">
        <v>128</v>
      </c>
      <c r="D13" s="14">
        <v>20000000</v>
      </c>
      <c r="E13" s="15">
        <v>19681.919999999998</v>
      </c>
      <c r="F13" s="16">
        <v>3.9100000000000003E-2</v>
      </c>
      <c r="G13" s="16">
        <v>6.7802000000000001E-2</v>
      </c>
    </row>
    <row r="14" spans="1:8" x14ac:dyDescent="0.25">
      <c r="A14" s="13" t="s">
        <v>2835</v>
      </c>
      <c r="B14" s="33" t="s">
        <v>2836</v>
      </c>
      <c r="C14" s="33" t="s">
        <v>128</v>
      </c>
      <c r="D14" s="14">
        <v>17500000</v>
      </c>
      <c r="E14" s="15">
        <v>17424.38</v>
      </c>
      <c r="F14" s="16">
        <v>3.4599999999999999E-2</v>
      </c>
      <c r="G14" s="16">
        <v>6.6000000000000003E-2</v>
      </c>
    </row>
    <row r="15" spans="1:8" x14ac:dyDescent="0.25">
      <c r="A15" s="13" t="s">
        <v>2837</v>
      </c>
      <c r="B15" s="33" t="s">
        <v>2838</v>
      </c>
      <c r="C15" s="33" t="s">
        <v>128</v>
      </c>
      <c r="D15" s="14">
        <v>17500000</v>
      </c>
      <c r="E15" s="15">
        <v>17378.46</v>
      </c>
      <c r="F15" s="16">
        <v>3.4500000000000003E-2</v>
      </c>
      <c r="G15" s="16">
        <v>6.7174999999999999E-2</v>
      </c>
    </row>
    <row r="16" spans="1:8" x14ac:dyDescent="0.25">
      <c r="A16" s="13" t="s">
        <v>1166</v>
      </c>
      <c r="B16" s="33" t="s">
        <v>1167</v>
      </c>
      <c r="C16" s="33" t="s">
        <v>128</v>
      </c>
      <c r="D16" s="14">
        <v>10000000</v>
      </c>
      <c r="E16" s="15">
        <v>9967.43</v>
      </c>
      <c r="F16" s="16">
        <v>1.9800000000000002E-2</v>
      </c>
      <c r="G16" s="16">
        <v>6.6270999999999997E-2</v>
      </c>
    </row>
    <row r="17" spans="1:7" x14ac:dyDescent="0.25">
      <c r="A17" s="13" t="s">
        <v>2839</v>
      </c>
      <c r="B17" s="33" t="s">
        <v>2840</v>
      </c>
      <c r="C17" s="33" t="s">
        <v>128</v>
      </c>
      <c r="D17" s="14">
        <v>10000000</v>
      </c>
      <c r="E17" s="15">
        <v>9944.26</v>
      </c>
      <c r="F17" s="16">
        <v>1.9800000000000002E-2</v>
      </c>
      <c r="G17" s="16">
        <v>6.5997E-2</v>
      </c>
    </row>
    <row r="18" spans="1:7" x14ac:dyDescent="0.25">
      <c r="A18" s="13" t="s">
        <v>1883</v>
      </c>
      <c r="B18" s="33" t="s">
        <v>1884</v>
      </c>
      <c r="C18" s="33" t="s">
        <v>128</v>
      </c>
      <c r="D18" s="14">
        <v>10000000</v>
      </c>
      <c r="E18" s="15">
        <v>9904.3799999999992</v>
      </c>
      <c r="F18" s="16">
        <v>1.9699999999999999E-2</v>
      </c>
      <c r="G18" s="16">
        <v>6.7766000000000007E-2</v>
      </c>
    </row>
    <row r="19" spans="1:7" x14ac:dyDescent="0.25">
      <c r="A19" s="13" t="s">
        <v>2841</v>
      </c>
      <c r="B19" s="33" t="s">
        <v>2842</v>
      </c>
      <c r="C19" s="33" t="s">
        <v>128</v>
      </c>
      <c r="D19" s="14">
        <v>7500000</v>
      </c>
      <c r="E19" s="15">
        <v>7476.98</v>
      </c>
      <c r="F19" s="16">
        <v>1.49E-2</v>
      </c>
      <c r="G19" s="16">
        <v>6.6117999999999996E-2</v>
      </c>
    </row>
    <row r="20" spans="1:7" x14ac:dyDescent="0.25">
      <c r="A20" s="13" t="s">
        <v>2843</v>
      </c>
      <c r="B20" s="33" t="s">
        <v>2844</v>
      </c>
      <c r="C20" s="33" t="s">
        <v>128</v>
      </c>
      <c r="D20" s="14">
        <v>5000000</v>
      </c>
      <c r="E20" s="15">
        <v>4984.63</v>
      </c>
      <c r="F20" s="16">
        <v>9.9000000000000008E-3</v>
      </c>
      <c r="G20" s="16">
        <v>6.6225999999999993E-2</v>
      </c>
    </row>
    <row r="21" spans="1:7" x14ac:dyDescent="0.25">
      <c r="A21" s="17" t="s">
        <v>124</v>
      </c>
      <c r="B21" s="34"/>
      <c r="C21" s="34"/>
      <c r="D21" s="20"/>
      <c r="E21" s="21">
        <v>116647.2</v>
      </c>
      <c r="F21" s="22">
        <v>0.23180000000000001</v>
      </c>
      <c r="G21" s="23"/>
    </row>
    <row r="22" spans="1:7" x14ac:dyDescent="0.25">
      <c r="A22" s="17" t="s">
        <v>136</v>
      </c>
      <c r="B22" s="33"/>
      <c r="C22" s="33"/>
      <c r="D22" s="14"/>
      <c r="E22" s="15"/>
      <c r="F22" s="16"/>
      <c r="G22" s="16"/>
    </row>
    <row r="23" spans="1:7" x14ac:dyDescent="0.25">
      <c r="A23" s="13" t="s">
        <v>2845</v>
      </c>
      <c r="B23" s="33" t="s">
        <v>2846</v>
      </c>
      <c r="C23" s="33" t="s">
        <v>139</v>
      </c>
      <c r="D23" s="14">
        <v>20000000</v>
      </c>
      <c r="E23" s="15">
        <v>19829.02</v>
      </c>
      <c r="F23" s="16">
        <v>3.9399999999999998E-2</v>
      </c>
      <c r="G23" s="16">
        <v>7.1528999999999995E-2</v>
      </c>
    </row>
    <row r="24" spans="1:7" x14ac:dyDescent="0.25">
      <c r="A24" s="13" t="s">
        <v>2847</v>
      </c>
      <c r="B24" s="33" t="s">
        <v>2848</v>
      </c>
      <c r="C24" s="33" t="s">
        <v>149</v>
      </c>
      <c r="D24" s="14">
        <v>20000000</v>
      </c>
      <c r="E24" s="15">
        <v>19794.2</v>
      </c>
      <c r="F24" s="16">
        <v>3.9300000000000002E-2</v>
      </c>
      <c r="G24" s="16">
        <v>7.1601999999999999E-2</v>
      </c>
    </row>
    <row r="25" spans="1:7" x14ac:dyDescent="0.25">
      <c r="A25" s="13" t="s">
        <v>2849</v>
      </c>
      <c r="B25" s="33" t="s">
        <v>2850</v>
      </c>
      <c r="C25" s="33" t="s">
        <v>142</v>
      </c>
      <c r="D25" s="14">
        <v>15000000</v>
      </c>
      <c r="E25" s="15">
        <v>14836.59</v>
      </c>
      <c r="F25" s="16">
        <v>2.9499999999999998E-2</v>
      </c>
      <c r="G25" s="16">
        <v>7.1788000000000005E-2</v>
      </c>
    </row>
    <row r="26" spans="1:7" x14ac:dyDescent="0.25">
      <c r="A26" s="13" t="s">
        <v>2851</v>
      </c>
      <c r="B26" s="33" t="s">
        <v>2852</v>
      </c>
      <c r="C26" s="33" t="s">
        <v>142</v>
      </c>
      <c r="D26" s="14">
        <v>15000000</v>
      </c>
      <c r="E26" s="15">
        <v>14756.22</v>
      </c>
      <c r="F26" s="16">
        <v>2.93E-2</v>
      </c>
      <c r="G26" s="16">
        <v>7.1785000000000002E-2</v>
      </c>
    </row>
    <row r="27" spans="1:7" x14ac:dyDescent="0.25">
      <c r="A27" s="13" t="s">
        <v>2853</v>
      </c>
      <c r="B27" s="33" t="s">
        <v>2854</v>
      </c>
      <c r="C27" s="33" t="s">
        <v>142</v>
      </c>
      <c r="D27" s="14">
        <v>12500000</v>
      </c>
      <c r="E27" s="15">
        <v>12412.14</v>
      </c>
      <c r="F27" s="16">
        <v>2.47E-2</v>
      </c>
      <c r="G27" s="16">
        <v>7.1771000000000001E-2</v>
      </c>
    </row>
    <row r="28" spans="1:7" x14ac:dyDescent="0.25">
      <c r="A28" s="13" t="s">
        <v>2855</v>
      </c>
      <c r="B28" s="33" t="s">
        <v>2856</v>
      </c>
      <c r="C28" s="33" t="s">
        <v>142</v>
      </c>
      <c r="D28" s="14">
        <v>10000000</v>
      </c>
      <c r="E28" s="15">
        <v>10000</v>
      </c>
      <c r="F28" s="16">
        <v>1.9900000000000001E-2</v>
      </c>
      <c r="G28" s="16">
        <v>6.9376999999999994E-2</v>
      </c>
    </row>
    <row r="29" spans="1:7" x14ac:dyDescent="0.25">
      <c r="A29" s="13" t="s">
        <v>2857</v>
      </c>
      <c r="B29" s="33" t="s">
        <v>2858</v>
      </c>
      <c r="C29" s="33" t="s">
        <v>149</v>
      </c>
      <c r="D29" s="14">
        <v>10000000</v>
      </c>
      <c r="E29" s="15">
        <v>9910.57</v>
      </c>
      <c r="F29" s="16">
        <v>1.9699999999999999E-2</v>
      </c>
      <c r="G29" s="16">
        <v>7.1600999999999998E-2</v>
      </c>
    </row>
    <row r="30" spans="1:7" x14ac:dyDescent="0.25">
      <c r="A30" s="13" t="s">
        <v>2859</v>
      </c>
      <c r="B30" s="33" t="s">
        <v>2860</v>
      </c>
      <c r="C30" s="33" t="s">
        <v>154</v>
      </c>
      <c r="D30" s="14">
        <v>10000000</v>
      </c>
      <c r="E30" s="15">
        <v>9903.01</v>
      </c>
      <c r="F30" s="16">
        <v>1.9699999999999999E-2</v>
      </c>
      <c r="G30" s="16">
        <v>7.1499999999999994E-2</v>
      </c>
    </row>
    <row r="31" spans="1:7" x14ac:dyDescent="0.25">
      <c r="A31" s="13" t="s">
        <v>2861</v>
      </c>
      <c r="B31" s="33" t="s">
        <v>2862</v>
      </c>
      <c r="C31" s="33" t="s">
        <v>149</v>
      </c>
      <c r="D31" s="14">
        <v>10000000</v>
      </c>
      <c r="E31" s="15">
        <v>9902.8700000000008</v>
      </c>
      <c r="F31" s="16">
        <v>1.9699999999999999E-2</v>
      </c>
      <c r="G31" s="16">
        <v>7.1599999999999997E-2</v>
      </c>
    </row>
    <row r="32" spans="1:7" x14ac:dyDescent="0.25">
      <c r="A32" s="13" t="s">
        <v>2863</v>
      </c>
      <c r="B32" s="33" t="s">
        <v>2864</v>
      </c>
      <c r="C32" s="33" t="s">
        <v>149</v>
      </c>
      <c r="D32" s="14">
        <v>10000000</v>
      </c>
      <c r="E32" s="15">
        <v>9897.1</v>
      </c>
      <c r="F32" s="16">
        <v>1.9699999999999999E-2</v>
      </c>
      <c r="G32" s="16">
        <v>7.1601999999999999E-2</v>
      </c>
    </row>
    <row r="33" spans="1:7" x14ac:dyDescent="0.25">
      <c r="A33" s="13" t="s">
        <v>2865</v>
      </c>
      <c r="B33" s="33" t="s">
        <v>2866</v>
      </c>
      <c r="C33" s="33" t="s">
        <v>149</v>
      </c>
      <c r="D33" s="14">
        <v>10000000</v>
      </c>
      <c r="E33" s="15">
        <v>9889.43</v>
      </c>
      <c r="F33" s="16">
        <v>1.9599999999999999E-2</v>
      </c>
      <c r="G33" s="16">
        <v>7.1597999999999995E-2</v>
      </c>
    </row>
    <row r="34" spans="1:7" x14ac:dyDescent="0.25">
      <c r="A34" s="13" t="s">
        <v>2867</v>
      </c>
      <c r="B34" s="33" t="s">
        <v>2868</v>
      </c>
      <c r="C34" s="33" t="s">
        <v>149</v>
      </c>
      <c r="D34" s="14">
        <v>10000000</v>
      </c>
      <c r="E34" s="15">
        <v>9887.5</v>
      </c>
      <c r="F34" s="16">
        <v>1.9599999999999999E-2</v>
      </c>
      <c r="G34" s="16">
        <v>7.1603E-2</v>
      </c>
    </row>
    <row r="35" spans="1:7" x14ac:dyDescent="0.25">
      <c r="A35" s="13" t="s">
        <v>2869</v>
      </c>
      <c r="B35" s="33" t="s">
        <v>2870</v>
      </c>
      <c r="C35" s="33" t="s">
        <v>139</v>
      </c>
      <c r="D35" s="14">
        <v>10000000</v>
      </c>
      <c r="E35" s="15">
        <v>9874.2800000000007</v>
      </c>
      <c r="F35" s="16">
        <v>1.9599999999999999E-2</v>
      </c>
      <c r="G35" s="16">
        <v>7.1498000000000006E-2</v>
      </c>
    </row>
    <row r="36" spans="1:7" x14ac:dyDescent="0.25">
      <c r="A36" s="13" t="s">
        <v>2871</v>
      </c>
      <c r="B36" s="33" t="s">
        <v>2872</v>
      </c>
      <c r="C36" s="33" t="s">
        <v>142</v>
      </c>
      <c r="D36" s="14">
        <v>10000000</v>
      </c>
      <c r="E36" s="15">
        <v>9847.7099999999991</v>
      </c>
      <c r="F36" s="16">
        <v>1.9599999999999999E-2</v>
      </c>
      <c r="G36" s="16">
        <v>7.1452000000000002E-2</v>
      </c>
    </row>
    <row r="37" spans="1:7" x14ac:dyDescent="0.25">
      <c r="A37" s="13" t="s">
        <v>2873</v>
      </c>
      <c r="B37" s="33" t="s">
        <v>2874</v>
      </c>
      <c r="C37" s="33" t="s">
        <v>142</v>
      </c>
      <c r="D37" s="14">
        <v>7500000</v>
      </c>
      <c r="E37" s="15">
        <v>7466.36</v>
      </c>
      <c r="F37" s="16">
        <v>1.4800000000000001E-2</v>
      </c>
      <c r="G37" s="16">
        <v>7.1496000000000004E-2</v>
      </c>
    </row>
    <row r="38" spans="1:7" x14ac:dyDescent="0.25">
      <c r="A38" s="13" t="s">
        <v>2875</v>
      </c>
      <c r="B38" s="33" t="s">
        <v>2876</v>
      </c>
      <c r="C38" s="33" t="s">
        <v>142</v>
      </c>
      <c r="D38" s="14">
        <v>7500000</v>
      </c>
      <c r="E38" s="15">
        <v>7444.58</v>
      </c>
      <c r="F38" s="16">
        <v>1.4800000000000001E-2</v>
      </c>
      <c r="G38" s="16">
        <v>7.1501999999999996E-2</v>
      </c>
    </row>
    <row r="39" spans="1:7" x14ac:dyDescent="0.25">
      <c r="A39" s="17" t="s">
        <v>124</v>
      </c>
      <c r="B39" s="34"/>
      <c r="C39" s="34"/>
      <c r="D39" s="20"/>
      <c r="E39" s="21">
        <v>185651.58</v>
      </c>
      <c r="F39" s="22">
        <v>0.36890000000000001</v>
      </c>
      <c r="G39" s="23"/>
    </row>
    <row r="40" spans="1:7" x14ac:dyDescent="0.25">
      <c r="A40" s="13"/>
      <c r="B40" s="33"/>
      <c r="C40" s="33"/>
      <c r="D40" s="14"/>
      <c r="E40" s="15"/>
      <c r="F40" s="16"/>
      <c r="G40" s="16"/>
    </row>
    <row r="41" spans="1:7" x14ac:dyDescent="0.25">
      <c r="A41" s="17" t="s">
        <v>165</v>
      </c>
      <c r="B41" s="33"/>
      <c r="C41" s="33"/>
      <c r="D41" s="14"/>
      <c r="E41" s="15"/>
      <c r="F41" s="16"/>
      <c r="G41" s="16"/>
    </row>
    <row r="42" spans="1:7" x14ac:dyDescent="0.25">
      <c r="A42" s="13" t="s">
        <v>2877</v>
      </c>
      <c r="B42" s="33" t="s">
        <v>2878</v>
      </c>
      <c r="C42" s="33" t="s">
        <v>142</v>
      </c>
      <c r="D42" s="14">
        <v>20000000</v>
      </c>
      <c r="E42" s="15">
        <v>19766.22</v>
      </c>
      <c r="F42" s="16">
        <v>3.9300000000000002E-2</v>
      </c>
      <c r="G42" s="16">
        <v>7.1948999999999999E-2</v>
      </c>
    </row>
    <row r="43" spans="1:7" x14ac:dyDescent="0.25">
      <c r="A43" s="13" t="s">
        <v>2879</v>
      </c>
      <c r="B43" s="33" t="s">
        <v>2880</v>
      </c>
      <c r="C43" s="33" t="s">
        <v>142</v>
      </c>
      <c r="D43" s="14">
        <v>20000000</v>
      </c>
      <c r="E43" s="15">
        <v>19715.939999999999</v>
      </c>
      <c r="F43" s="16">
        <v>3.9199999999999999E-2</v>
      </c>
      <c r="G43" s="16">
        <v>8.3475999999999995E-2</v>
      </c>
    </row>
    <row r="44" spans="1:7" x14ac:dyDescent="0.25">
      <c r="A44" s="13" t="s">
        <v>2881</v>
      </c>
      <c r="B44" s="33" t="s">
        <v>2882</v>
      </c>
      <c r="C44" s="33" t="s">
        <v>142</v>
      </c>
      <c r="D44" s="14">
        <v>12500000</v>
      </c>
      <c r="E44" s="15">
        <v>12394.85</v>
      </c>
      <c r="F44" s="16">
        <v>2.46E-2</v>
      </c>
      <c r="G44" s="16">
        <v>7.0377999999999996E-2</v>
      </c>
    </row>
    <row r="45" spans="1:7" x14ac:dyDescent="0.25">
      <c r="A45" s="13" t="s">
        <v>2883</v>
      </c>
      <c r="B45" s="33" t="s">
        <v>2884</v>
      </c>
      <c r="C45" s="33" t="s">
        <v>142</v>
      </c>
      <c r="D45" s="14">
        <v>10000000</v>
      </c>
      <c r="E45" s="15">
        <v>9978.41</v>
      </c>
      <c r="F45" s="16">
        <v>1.9800000000000002E-2</v>
      </c>
      <c r="G45" s="16">
        <v>7.1794999999999998E-2</v>
      </c>
    </row>
    <row r="46" spans="1:7" x14ac:dyDescent="0.25">
      <c r="A46" s="13" t="s">
        <v>2885</v>
      </c>
      <c r="B46" s="33" t="s">
        <v>2886</v>
      </c>
      <c r="C46" s="33" t="s">
        <v>142</v>
      </c>
      <c r="D46" s="14">
        <v>10000000</v>
      </c>
      <c r="E46" s="15">
        <v>9945.5300000000007</v>
      </c>
      <c r="F46" s="16">
        <v>1.9800000000000002E-2</v>
      </c>
      <c r="G46" s="16">
        <v>7.1401000000000006E-2</v>
      </c>
    </row>
    <row r="47" spans="1:7" x14ac:dyDescent="0.25">
      <c r="A47" s="13" t="s">
        <v>2887</v>
      </c>
      <c r="B47" s="33" t="s">
        <v>2888</v>
      </c>
      <c r="C47" s="33" t="s">
        <v>142</v>
      </c>
      <c r="D47" s="14">
        <v>10000000</v>
      </c>
      <c r="E47" s="15">
        <v>9931.5300000000007</v>
      </c>
      <c r="F47" s="16">
        <v>1.9699999999999999E-2</v>
      </c>
      <c r="G47" s="16">
        <v>7.1897000000000003E-2</v>
      </c>
    </row>
    <row r="48" spans="1:7" x14ac:dyDescent="0.25">
      <c r="A48" s="13" t="s">
        <v>2889</v>
      </c>
      <c r="B48" s="33" t="s">
        <v>2890</v>
      </c>
      <c r="C48" s="33" t="s">
        <v>142</v>
      </c>
      <c r="D48" s="14">
        <v>10000000</v>
      </c>
      <c r="E48" s="15">
        <v>9917.83</v>
      </c>
      <c r="F48" s="16">
        <v>1.9699999999999999E-2</v>
      </c>
      <c r="G48" s="16">
        <v>7.2000999999999996E-2</v>
      </c>
    </row>
    <row r="49" spans="1:7" x14ac:dyDescent="0.25">
      <c r="A49" s="13" t="s">
        <v>2891</v>
      </c>
      <c r="B49" s="33" t="s">
        <v>2892</v>
      </c>
      <c r="C49" s="33" t="s">
        <v>142</v>
      </c>
      <c r="D49" s="14">
        <v>10000000</v>
      </c>
      <c r="E49" s="15">
        <v>9910.14</v>
      </c>
      <c r="F49" s="16">
        <v>1.9699999999999999E-2</v>
      </c>
      <c r="G49" s="16">
        <v>7.1947999999999998E-2</v>
      </c>
    </row>
    <row r="50" spans="1:7" x14ac:dyDescent="0.25">
      <c r="A50" s="13" t="s">
        <v>2893</v>
      </c>
      <c r="B50" s="33" t="s">
        <v>2894</v>
      </c>
      <c r="C50" s="33" t="s">
        <v>142</v>
      </c>
      <c r="D50" s="14">
        <v>10000000</v>
      </c>
      <c r="E50" s="15">
        <v>9906.26</v>
      </c>
      <c r="F50" s="16">
        <v>1.9699999999999999E-2</v>
      </c>
      <c r="G50" s="16">
        <v>7.8502000000000002E-2</v>
      </c>
    </row>
    <row r="51" spans="1:7" x14ac:dyDescent="0.25">
      <c r="A51" s="13" t="s">
        <v>2895</v>
      </c>
      <c r="B51" s="33" t="s">
        <v>2896</v>
      </c>
      <c r="C51" s="33" t="s">
        <v>142</v>
      </c>
      <c r="D51" s="14">
        <v>10000000</v>
      </c>
      <c r="E51" s="15">
        <v>9896.61</v>
      </c>
      <c r="F51" s="16">
        <v>1.9699999999999999E-2</v>
      </c>
      <c r="G51" s="16">
        <v>7.195E-2</v>
      </c>
    </row>
    <row r="52" spans="1:7" x14ac:dyDescent="0.25">
      <c r="A52" s="13" t="s">
        <v>2897</v>
      </c>
      <c r="B52" s="33" t="s">
        <v>2898</v>
      </c>
      <c r="C52" s="33" t="s">
        <v>142</v>
      </c>
      <c r="D52" s="14">
        <v>10000000</v>
      </c>
      <c r="E52" s="15">
        <v>9878.3700000000008</v>
      </c>
      <c r="F52" s="16">
        <v>1.9599999999999999E-2</v>
      </c>
      <c r="G52" s="16">
        <v>7.8848000000000001E-2</v>
      </c>
    </row>
    <row r="53" spans="1:7" x14ac:dyDescent="0.25">
      <c r="A53" s="13" t="s">
        <v>2899</v>
      </c>
      <c r="B53" s="33" t="s">
        <v>2900</v>
      </c>
      <c r="C53" s="33" t="s">
        <v>142</v>
      </c>
      <c r="D53" s="14">
        <v>10000000</v>
      </c>
      <c r="E53" s="15">
        <v>9877.34</v>
      </c>
      <c r="F53" s="16">
        <v>1.9599999999999999E-2</v>
      </c>
      <c r="G53" s="16">
        <v>7.195E-2</v>
      </c>
    </row>
    <row r="54" spans="1:7" x14ac:dyDescent="0.25">
      <c r="A54" s="13" t="s">
        <v>2901</v>
      </c>
      <c r="B54" s="33" t="s">
        <v>2902</v>
      </c>
      <c r="C54" s="33" t="s">
        <v>142</v>
      </c>
      <c r="D54" s="14">
        <v>10000000</v>
      </c>
      <c r="E54" s="15">
        <v>9873.84</v>
      </c>
      <c r="F54" s="16">
        <v>1.9599999999999999E-2</v>
      </c>
      <c r="G54" s="16">
        <v>7.1748999999999993E-2</v>
      </c>
    </row>
    <row r="55" spans="1:7" x14ac:dyDescent="0.25">
      <c r="A55" s="13" t="s">
        <v>2903</v>
      </c>
      <c r="B55" s="33" t="s">
        <v>2904</v>
      </c>
      <c r="C55" s="33" t="s">
        <v>142</v>
      </c>
      <c r="D55" s="14">
        <v>10000000</v>
      </c>
      <c r="E55" s="15">
        <v>9864.69</v>
      </c>
      <c r="F55" s="16">
        <v>1.9599999999999999E-2</v>
      </c>
      <c r="G55" s="16">
        <v>7.8227000000000005E-2</v>
      </c>
    </row>
    <row r="56" spans="1:7" x14ac:dyDescent="0.25">
      <c r="A56" s="13" t="s">
        <v>2905</v>
      </c>
      <c r="B56" s="33" t="s">
        <v>2906</v>
      </c>
      <c r="C56" s="33" t="s">
        <v>142</v>
      </c>
      <c r="D56" s="14">
        <v>10000000</v>
      </c>
      <c r="E56" s="15">
        <v>9862.14</v>
      </c>
      <c r="F56" s="16">
        <v>1.9599999999999999E-2</v>
      </c>
      <c r="G56" s="16">
        <v>7.8498999999999999E-2</v>
      </c>
    </row>
    <row r="57" spans="1:7" x14ac:dyDescent="0.25">
      <c r="A57" s="13" t="s">
        <v>2907</v>
      </c>
      <c r="B57" s="33" t="s">
        <v>2908</v>
      </c>
      <c r="C57" s="33" t="s">
        <v>142</v>
      </c>
      <c r="D57" s="14">
        <v>7500000</v>
      </c>
      <c r="E57" s="15">
        <v>7411.31</v>
      </c>
      <c r="F57" s="16">
        <v>1.47E-2</v>
      </c>
      <c r="G57" s="16">
        <v>7.2802000000000006E-2</v>
      </c>
    </row>
    <row r="58" spans="1:7" x14ac:dyDescent="0.25">
      <c r="A58" s="13" t="s">
        <v>2909</v>
      </c>
      <c r="B58" s="33" t="s">
        <v>2910</v>
      </c>
      <c r="C58" s="33" t="s">
        <v>142</v>
      </c>
      <c r="D58" s="14">
        <v>7500000</v>
      </c>
      <c r="E58" s="15">
        <v>7405.2</v>
      </c>
      <c r="F58" s="16">
        <v>1.47E-2</v>
      </c>
      <c r="G58" s="16">
        <v>7.7878000000000003E-2</v>
      </c>
    </row>
    <row r="59" spans="1:7" x14ac:dyDescent="0.25">
      <c r="A59" s="13" t="s">
        <v>2911</v>
      </c>
      <c r="B59" s="33" t="s">
        <v>2912</v>
      </c>
      <c r="C59" s="33" t="s">
        <v>142</v>
      </c>
      <c r="D59" s="14">
        <v>7500000</v>
      </c>
      <c r="E59" s="15">
        <v>7389.32</v>
      </c>
      <c r="F59" s="16">
        <v>1.47E-2</v>
      </c>
      <c r="G59" s="16">
        <v>7.6999999999999999E-2</v>
      </c>
    </row>
    <row r="60" spans="1:7" x14ac:dyDescent="0.25">
      <c r="A60" s="13" t="s">
        <v>2913</v>
      </c>
      <c r="B60" s="33" t="s">
        <v>2914</v>
      </c>
      <c r="C60" s="33" t="s">
        <v>142</v>
      </c>
      <c r="D60" s="14">
        <v>7500000</v>
      </c>
      <c r="E60" s="15">
        <v>7386.14</v>
      </c>
      <c r="F60" s="16">
        <v>1.47E-2</v>
      </c>
      <c r="G60" s="16">
        <v>7.9252000000000003E-2</v>
      </c>
    </row>
    <row r="61" spans="1:7" x14ac:dyDescent="0.25">
      <c r="A61" s="13" t="s">
        <v>2915</v>
      </c>
      <c r="B61" s="33" t="s">
        <v>2916</v>
      </c>
      <c r="C61" s="33" t="s">
        <v>142</v>
      </c>
      <c r="D61" s="14">
        <v>5000000</v>
      </c>
      <c r="E61" s="15">
        <v>4983.29</v>
      </c>
      <c r="F61" s="16">
        <v>9.9000000000000008E-3</v>
      </c>
      <c r="G61" s="16">
        <v>7.2027999999999995E-2</v>
      </c>
    </row>
    <row r="62" spans="1:7" x14ac:dyDescent="0.25">
      <c r="A62" s="13" t="s">
        <v>2917</v>
      </c>
      <c r="B62" s="33" t="s">
        <v>2918</v>
      </c>
      <c r="C62" s="33" t="s">
        <v>149</v>
      </c>
      <c r="D62" s="14">
        <v>5000000</v>
      </c>
      <c r="E62" s="15">
        <v>4958.8100000000004</v>
      </c>
      <c r="F62" s="16">
        <v>9.9000000000000008E-3</v>
      </c>
      <c r="G62" s="16">
        <v>7.7748999999999999E-2</v>
      </c>
    </row>
    <row r="63" spans="1:7" x14ac:dyDescent="0.25">
      <c r="A63" s="13" t="s">
        <v>2919</v>
      </c>
      <c r="B63" s="33" t="s">
        <v>2920</v>
      </c>
      <c r="C63" s="33" t="s">
        <v>142</v>
      </c>
      <c r="D63" s="14">
        <v>5000000</v>
      </c>
      <c r="E63" s="15">
        <v>4953.5</v>
      </c>
      <c r="F63" s="16">
        <v>9.7999999999999997E-3</v>
      </c>
      <c r="G63" s="16">
        <v>7.7876000000000001E-2</v>
      </c>
    </row>
    <row r="64" spans="1:7" x14ac:dyDescent="0.25">
      <c r="A64" s="13" t="s">
        <v>2921</v>
      </c>
      <c r="B64" s="33" t="s">
        <v>2922</v>
      </c>
      <c r="C64" s="33" t="s">
        <v>142</v>
      </c>
      <c r="D64" s="14">
        <v>5000000</v>
      </c>
      <c r="E64" s="15">
        <v>4946.18</v>
      </c>
      <c r="F64" s="16">
        <v>9.7999999999999997E-3</v>
      </c>
      <c r="G64" s="16">
        <v>7.7875E-2</v>
      </c>
    </row>
    <row r="65" spans="1:7" x14ac:dyDescent="0.25">
      <c r="A65" s="13" t="s">
        <v>2923</v>
      </c>
      <c r="B65" s="33" t="s">
        <v>2924</v>
      </c>
      <c r="C65" s="33" t="s">
        <v>142</v>
      </c>
      <c r="D65" s="14">
        <v>5000000</v>
      </c>
      <c r="E65" s="15">
        <v>4945.8100000000004</v>
      </c>
      <c r="F65" s="16">
        <v>9.7999999999999997E-3</v>
      </c>
      <c r="G65" s="16">
        <v>7.8423000000000007E-2</v>
      </c>
    </row>
    <row r="66" spans="1:7" x14ac:dyDescent="0.25">
      <c r="A66" s="13" t="s">
        <v>2925</v>
      </c>
      <c r="B66" s="33" t="s">
        <v>2926</v>
      </c>
      <c r="C66" s="33" t="s">
        <v>142</v>
      </c>
      <c r="D66" s="14">
        <v>5000000</v>
      </c>
      <c r="E66" s="15">
        <v>4926.05</v>
      </c>
      <c r="F66" s="16">
        <v>9.7999999999999997E-3</v>
      </c>
      <c r="G66" s="16">
        <v>7.4051000000000006E-2</v>
      </c>
    </row>
    <row r="67" spans="1:7" x14ac:dyDescent="0.25">
      <c r="A67" s="13" t="s">
        <v>2927</v>
      </c>
      <c r="B67" s="33" t="s">
        <v>2928</v>
      </c>
      <c r="C67" s="33" t="s">
        <v>142</v>
      </c>
      <c r="D67" s="14">
        <v>5000000</v>
      </c>
      <c r="E67" s="15">
        <v>4921.33</v>
      </c>
      <c r="F67" s="16">
        <v>9.7999999999999997E-3</v>
      </c>
      <c r="G67" s="16">
        <v>7.8850000000000003E-2</v>
      </c>
    </row>
    <row r="68" spans="1:7" x14ac:dyDescent="0.25">
      <c r="A68" s="17" t="s">
        <v>124</v>
      </c>
      <c r="B68" s="34"/>
      <c r="C68" s="34"/>
      <c r="D68" s="20"/>
      <c r="E68" s="21">
        <v>234946.64</v>
      </c>
      <c r="F68" s="22">
        <v>0.46679999999999999</v>
      </c>
      <c r="G68" s="23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24" t="s">
        <v>131</v>
      </c>
      <c r="B70" s="35"/>
      <c r="C70" s="35"/>
      <c r="D70" s="25"/>
      <c r="E70" s="21">
        <v>537245.42000000004</v>
      </c>
      <c r="F70" s="22">
        <v>1.0674999999999999</v>
      </c>
      <c r="G70" s="23"/>
    </row>
    <row r="71" spans="1:7" x14ac:dyDescent="0.25">
      <c r="A71" s="13"/>
      <c r="B71" s="33"/>
      <c r="C71" s="33"/>
      <c r="D71" s="14"/>
      <c r="E71" s="15"/>
      <c r="F71" s="16"/>
      <c r="G71" s="16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17" t="s">
        <v>176</v>
      </c>
      <c r="B73" s="33"/>
      <c r="C73" s="33"/>
      <c r="D73" s="14"/>
      <c r="E73" s="15"/>
      <c r="F73" s="16"/>
      <c r="G73" s="16"/>
    </row>
    <row r="74" spans="1:7" x14ac:dyDescent="0.25">
      <c r="A74" s="13" t="s">
        <v>177</v>
      </c>
      <c r="B74" s="33" t="s">
        <v>178</v>
      </c>
      <c r="C74" s="33"/>
      <c r="D74" s="14">
        <v>13229.966</v>
      </c>
      <c r="E74" s="15">
        <v>1361.15</v>
      </c>
      <c r="F74" s="16">
        <v>2.7000000000000001E-3</v>
      </c>
      <c r="G74" s="16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24" t="s">
        <v>131</v>
      </c>
      <c r="B76" s="35"/>
      <c r="C76" s="35"/>
      <c r="D76" s="25"/>
      <c r="E76" s="21">
        <v>1361.15</v>
      </c>
      <c r="F76" s="22">
        <v>2.7000000000000001E-3</v>
      </c>
      <c r="G76" s="23"/>
    </row>
    <row r="77" spans="1:7" x14ac:dyDescent="0.25">
      <c r="A77" s="13"/>
      <c r="B77" s="33"/>
      <c r="C77" s="33"/>
      <c r="D77" s="14"/>
      <c r="E77" s="15"/>
      <c r="F77" s="16"/>
      <c r="G77" s="16"/>
    </row>
    <row r="78" spans="1:7" x14ac:dyDescent="0.25">
      <c r="A78" s="17" t="s">
        <v>179</v>
      </c>
      <c r="B78" s="33"/>
      <c r="C78" s="33"/>
      <c r="D78" s="14"/>
      <c r="E78" s="15"/>
      <c r="F78" s="16"/>
      <c r="G78" s="16"/>
    </row>
    <row r="79" spans="1:7" x14ac:dyDescent="0.25">
      <c r="A79" s="13" t="s">
        <v>180</v>
      </c>
      <c r="B79" s="33"/>
      <c r="C79" s="33"/>
      <c r="D79" s="14"/>
      <c r="E79" s="15">
        <v>28.98</v>
      </c>
      <c r="F79" s="16">
        <v>1E-4</v>
      </c>
      <c r="G79" s="16">
        <v>6.7234000000000002E-2</v>
      </c>
    </row>
    <row r="80" spans="1:7" x14ac:dyDescent="0.25">
      <c r="A80" s="17" t="s">
        <v>124</v>
      </c>
      <c r="B80" s="34"/>
      <c r="C80" s="34"/>
      <c r="D80" s="20"/>
      <c r="E80" s="21">
        <v>28.98</v>
      </c>
      <c r="F80" s="22">
        <v>1E-4</v>
      </c>
      <c r="G80" s="23"/>
    </row>
    <row r="81" spans="1:7" x14ac:dyDescent="0.25">
      <c r="A81" s="13"/>
      <c r="B81" s="33"/>
      <c r="C81" s="33"/>
      <c r="D81" s="14"/>
      <c r="E81" s="15"/>
      <c r="F81" s="16"/>
      <c r="G81" s="16"/>
    </row>
    <row r="82" spans="1:7" x14ac:dyDescent="0.25">
      <c r="A82" s="24" t="s">
        <v>131</v>
      </c>
      <c r="B82" s="35"/>
      <c r="C82" s="35"/>
      <c r="D82" s="25"/>
      <c r="E82" s="21">
        <v>28.98</v>
      </c>
      <c r="F82" s="22">
        <v>1E-4</v>
      </c>
      <c r="G82" s="23"/>
    </row>
    <row r="83" spans="1:7" x14ac:dyDescent="0.25">
      <c r="A83" s="13" t="s">
        <v>181</v>
      </c>
      <c r="B83" s="33"/>
      <c r="C83" s="33"/>
      <c r="D83" s="14"/>
      <c r="E83" s="15">
        <v>1.6016800000000001E-2</v>
      </c>
      <c r="F83" s="16">
        <v>0</v>
      </c>
      <c r="G83" s="16"/>
    </row>
    <row r="84" spans="1:7" x14ac:dyDescent="0.25">
      <c r="A84" s="13" t="s">
        <v>182</v>
      </c>
      <c r="B84" s="33"/>
      <c r="C84" s="33"/>
      <c r="D84" s="14"/>
      <c r="E84" s="26">
        <v>-35221.146016799998</v>
      </c>
      <c r="F84" s="27">
        <v>-7.0300000000000001E-2</v>
      </c>
      <c r="G84" s="16">
        <v>6.7234000000000002E-2</v>
      </c>
    </row>
    <row r="85" spans="1:7" x14ac:dyDescent="0.25">
      <c r="A85" s="28" t="s">
        <v>183</v>
      </c>
      <c r="B85" s="36"/>
      <c r="C85" s="36"/>
      <c r="D85" s="29"/>
      <c r="E85" s="30">
        <v>503414.42</v>
      </c>
      <c r="F85" s="31">
        <v>1</v>
      </c>
      <c r="G85" s="31"/>
    </row>
    <row r="87" spans="1:7" x14ac:dyDescent="0.25">
      <c r="A87" s="1" t="s">
        <v>184</v>
      </c>
    </row>
    <row r="88" spans="1:7" x14ac:dyDescent="0.25">
      <c r="A88" s="1" t="s">
        <v>185</v>
      </c>
    </row>
    <row r="90" spans="1:7" x14ac:dyDescent="0.25">
      <c r="A90" s="1" t="s">
        <v>186</v>
      </c>
    </row>
    <row r="91" spans="1:7" x14ac:dyDescent="0.25">
      <c r="A91" s="53" t="s">
        <v>187</v>
      </c>
      <c r="B91" s="3" t="s">
        <v>121</v>
      </c>
    </row>
    <row r="92" spans="1:7" x14ac:dyDescent="0.25">
      <c r="A92" t="s">
        <v>188</v>
      </c>
    </row>
    <row r="93" spans="1:7" x14ac:dyDescent="0.25">
      <c r="A93" t="s">
        <v>312</v>
      </c>
      <c r="B93" t="s">
        <v>190</v>
      </c>
      <c r="C93" t="s">
        <v>190</v>
      </c>
    </row>
    <row r="94" spans="1:7" x14ac:dyDescent="0.25">
      <c r="B94" s="54">
        <v>45443</v>
      </c>
      <c r="C94" s="54">
        <v>45473</v>
      </c>
    </row>
    <row r="95" spans="1:7" x14ac:dyDescent="0.25">
      <c r="A95" t="s">
        <v>191</v>
      </c>
      <c r="B95">
        <v>3157.4668999999999</v>
      </c>
      <c r="C95">
        <v>3175.9119999999998</v>
      </c>
      <c r="E95" s="2"/>
    </row>
    <row r="96" spans="1:7" x14ac:dyDescent="0.25">
      <c r="A96" t="s">
        <v>192</v>
      </c>
      <c r="B96">
        <v>1836.9695999999999</v>
      </c>
      <c r="C96">
        <v>1847.7005999999999</v>
      </c>
      <c r="E96" s="2"/>
    </row>
    <row r="97" spans="1:5" x14ac:dyDescent="0.25">
      <c r="A97" t="s">
        <v>1168</v>
      </c>
      <c r="B97">
        <v>1079.5081</v>
      </c>
      <c r="C97">
        <v>1080.1596</v>
      </c>
      <c r="E97" s="2"/>
    </row>
    <row r="98" spans="1:5" x14ac:dyDescent="0.25">
      <c r="A98" t="s">
        <v>673</v>
      </c>
      <c r="B98">
        <v>2474.4376999999999</v>
      </c>
      <c r="C98">
        <v>2473.9434000000001</v>
      </c>
      <c r="E98" s="2"/>
    </row>
    <row r="99" spans="1:5" x14ac:dyDescent="0.25">
      <c r="A99" t="s">
        <v>194</v>
      </c>
      <c r="B99">
        <v>3157.4879000000001</v>
      </c>
      <c r="C99">
        <v>3175.9331999999999</v>
      </c>
      <c r="E99" s="2"/>
    </row>
    <row r="100" spans="1:5" x14ac:dyDescent="0.25">
      <c r="A100" t="s">
        <v>195</v>
      </c>
      <c r="B100">
        <v>3157.4922000000001</v>
      </c>
      <c r="C100">
        <v>3175.9375</v>
      </c>
      <c r="E100" s="2"/>
    </row>
    <row r="101" spans="1:5" x14ac:dyDescent="0.25">
      <c r="A101" t="s">
        <v>674</v>
      </c>
      <c r="B101">
        <v>1005.4267</v>
      </c>
      <c r="C101">
        <v>1005.2766</v>
      </c>
      <c r="E101" s="2"/>
    </row>
    <row r="102" spans="1:5" x14ac:dyDescent="0.25">
      <c r="A102" t="s">
        <v>675</v>
      </c>
      <c r="B102">
        <v>2174.328</v>
      </c>
      <c r="C102">
        <v>2175.2339000000002</v>
      </c>
      <c r="E102" s="2"/>
    </row>
    <row r="103" spans="1:5" x14ac:dyDescent="0.25">
      <c r="A103" t="s">
        <v>2929</v>
      </c>
      <c r="B103">
        <v>2143.6559999999999</v>
      </c>
      <c r="C103">
        <v>2155.88</v>
      </c>
      <c r="E103" s="2"/>
    </row>
    <row r="104" spans="1:5" x14ac:dyDescent="0.25">
      <c r="A104" t="s">
        <v>203</v>
      </c>
      <c r="B104">
        <v>1804.6045999999999</v>
      </c>
      <c r="C104">
        <v>1814.9095</v>
      </c>
      <c r="E104" s="2"/>
    </row>
    <row r="105" spans="1:5" x14ac:dyDescent="0.25">
      <c r="A105" t="s">
        <v>2930</v>
      </c>
      <c r="B105">
        <v>1147.1592000000001</v>
      </c>
      <c r="C105">
        <v>1153.6994</v>
      </c>
      <c r="E105" s="2"/>
    </row>
    <row r="106" spans="1:5" x14ac:dyDescent="0.25">
      <c r="A106" t="s">
        <v>689</v>
      </c>
      <c r="B106">
        <v>2153.9158000000002</v>
      </c>
      <c r="C106">
        <v>2153.4955</v>
      </c>
      <c r="E106" s="2"/>
    </row>
    <row r="107" spans="1:5" x14ac:dyDescent="0.25">
      <c r="A107" t="s">
        <v>2931</v>
      </c>
      <c r="B107">
        <v>3098.16</v>
      </c>
      <c r="C107">
        <v>3115.8234000000002</v>
      </c>
      <c r="E107" s="2"/>
    </row>
    <row r="108" spans="1:5" x14ac:dyDescent="0.25">
      <c r="A108" t="s">
        <v>2340</v>
      </c>
      <c r="B108">
        <v>3098.1622000000002</v>
      </c>
      <c r="C108">
        <v>3115.8254000000002</v>
      </c>
      <c r="E108" s="2"/>
    </row>
    <row r="109" spans="1:5" x14ac:dyDescent="0.25">
      <c r="A109" t="s">
        <v>690</v>
      </c>
      <c r="B109">
        <v>1083.6378999999999</v>
      </c>
      <c r="C109">
        <v>1083.4811</v>
      </c>
      <c r="E109" s="2"/>
    </row>
    <row r="110" spans="1:5" x14ac:dyDescent="0.25">
      <c r="A110" t="s">
        <v>691</v>
      </c>
      <c r="B110">
        <v>1160.4274</v>
      </c>
      <c r="C110">
        <v>1165.4856</v>
      </c>
      <c r="E110" s="2"/>
    </row>
    <row r="111" spans="1:5" x14ac:dyDescent="0.25">
      <c r="A111" t="s">
        <v>2932</v>
      </c>
      <c r="B111" t="s">
        <v>193</v>
      </c>
      <c r="C111" t="s">
        <v>193</v>
      </c>
      <c r="E111" s="2"/>
    </row>
    <row r="112" spans="1:5" x14ac:dyDescent="0.25">
      <c r="A112" t="s">
        <v>2933</v>
      </c>
      <c r="B112" t="s">
        <v>193</v>
      </c>
      <c r="C112" t="s">
        <v>193</v>
      </c>
      <c r="E112" s="2"/>
    </row>
    <row r="113" spans="1:5" x14ac:dyDescent="0.25">
      <c r="A113" t="s">
        <v>2934</v>
      </c>
      <c r="B113">
        <v>1057.9812999999999</v>
      </c>
      <c r="C113">
        <v>1057.9812999999999</v>
      </c>
      <c r="E113" s="2"/>
    </row>
    <row r="114" spans="1:5" x14ac:dyDescent="0.25">
      <c r="A114" t="s">
        <v>2935</v>
      </c>
      <c r="B114" t="s">
        <v>193</v>
      </c>
      <c r="C114" t="s">
        <v>193</v>
      </c>
      <c r="E114" s="2"/>
    </row>
    <row r="115" spans="1:5" x14ac:dyDescent="0.25">
      <c r="A115" t="s">
        <v>2936</v>
      </c>
      <c r="B115">
        <v>2817.5203000000001</v>
      </c>
      <c r="C115">
        <v>2833.5834</v>
      </c>
      <c r="E115" s="2"/>
    </row>
    <row r="116" spans="1:5" x14ac:dyDescent="0.25">
      <c r="A116" t="s">
        <v>2937</v>
      </c>
      <c r="B116" t="s">
        <v>193</v>
      </c>
      <c r="C116" t="s">
        <v>193</v>
      </c>
      <c r="E116" s="2"/>
    </row>
    <row r="117" spans="1:5" x14ac:dyDescent="0.25">
      <c r="A117" t="s">
        <v>2938</v>
      </c>
      <c r="B117">
        <v>1244.972</v>
      </c>
      <c r="C117">
        <v>1244.7915</v>
      </c>
      <c r="E117" s="2"/>
    </row>
    <row r="118" spans="1:5" x14ac:dyDescent="0.25">
      <c r="A118" t="s">
        <v>2939</v>
      </c>
      <c r="B118">
        <v>1231.6695999999999</v>
      </c>
      <c r="C118">
        <v>1232.1712</v>
      </c>
      <c r="E118" s="2"/>
    </row>
    <row r="119" spans="1:5" x14ac:dyDescent="0.25">
      <c r="A119" t="s">
        <v>1171</v>
      </c>
      <c r="B119" t="s">
        <v>193</v>
      </c>
      <c r="C119" t="s">
        <v>193</v>
      </c>
      <c r="E119" s="2"/>
    </row>
    <row r="120" spans="1:5" x14ac:dyDescent="0.25">
      <c r="A120" t="s">
        <v>1172</v>
      </c>
      <c r="B120" t="s">
        <v>193</v>
      </c>
      <c r="C120" t="s">
        <v>193</v>
      </c>
      <c r="E120" s="2"/>
    </row>
    <row r="121" spans="1:5" x14ac:dyDescent="0.25">
      <c r="A121" t="s">
        <v>1173</v>
      </c>
      <c r="B121" t="s">
        <v>193</v>
      </c>
      <c r="C121" t="s">
        <v>193</v>
      </c>
      <c r="E121" s="2"/>
    </row>
    <row r="122" spans="1:5" x14ac:dyDescent="0.25">
      <c r="A122" t="s">
        <v>1174</v>
      </c>
      <c r="B122" t="s">
        <v>193</v>
      </c>
      <c r="C122" t="s">
        <v>193</v>
      </c>
      <c r="E122" s="2"/>
    </row>
    <row r="123" spans="1:5" x14ac:dyDescent="0.25">
      <c r="A123" t="s">
        <v>204</v>
      </c>
      <c r="E123" s="2"/>
    </row>
    <row r="125" spans="1:5" x14ac:dyDescent="0.25">
      <c r="A125" t="s">
        <v>681</v>
      </c>
    </row>
    <row r="127" spans="1:5" x14ac:dyDescent="0.25">
      <c r="A127" s="56" t="s">
        <v>682</v>
      </c>
      <c r="B127" s="56" t="s">
        <v>683</v>
      </c>
      <c r="C127" s="56" t="s">
        <v>684</v>
      </c>
      <c r="D127" s="56" t="s">
        <v>685</v>
      </c>
    </row>
    <row r="128" spans="1:5" x14ac:dyDescent="0.25">
      <c r="A128" s="56" t="s">
        <v>2940</v>
      </c>
      <c r="B128" s="56"/>
      <c r="C128" s="56">
        <v>5.6405070000000004</v>
      </c>
      <c r="D128" s="56">
        <v>5.6405070000000004</v>
      </c>
    </row>
    <row r="129" spans="1:4" x14ac:dyDescent="0.25">
      <c r="A129" s="56" t="s">
        <v>686</v>
      </c>
      <c r="B129" s="56"/>
      <c r="C129" s="56">
        <v>14.9214749</v>
      </c>
      <c r="D129" s="56">
        <v>14.9214749</v>
      </c>
    </row>
    <row r="130" spans="1:4" x14ac:dyDescent="0.25">
      <c r="A130" s="56" t="s">
        <v>687</v>
      </c>
      <c r="B130" s="56"/>
      <c r="C130" s="56">
        <v>6.0175349999999996</v>
      </c>
      <c r="D130" s="56">
        <v>6.0175349999999996</v>
      </c>
    </row>
    <row r="131" spans="1:4" x14ac:dyDescent="0.25">
      <c r="A131" s="56" t="s">
        <v>688</v>
      </c>
      <c r="B131" s="56"/>
      <c r="C131" s="56">
        <v>11.7604431</v>
      </c>
      <c r="D131" s="56">
        <v>11.7604431</v>
      </c>
    </row>
    <row r="132" spans="1:4" x14ac:dyDescent="0.25">
      <c r="A132" s="56" t="s">
        <v>689</v>
      </c>
      <c r="B132" s="56"/>
      <c r="C132" s="56">
        <v>12.6835302</v>
      </c>
      <c r="D132" s="56">
        <v>12.6835302</v>
      </c>
    </row>
    <row r="133" spans="1:4" x14ac:dyDescent="0.25">
      <c r="A133" s="56" t="s">
        <v>690</v>
      </c>
      <c r="B133" s="56"/>
      <c r="C133" s="56">
        <v>6.3286835999999997</v>
      </c>
      <c r="D133" s="56">
        <v>6.3286835999999997</v>
      </c>
    </row>
    <row r="134" spans="1:4" x14ac:dyDescent="0.25">
      <c r="A134" s="56" t="s">
        <v>691</v>
      </c>
      <c r="B134" s="56"/>
      <c r="C134" s="56">
        <v>1.5511573999999999</v>
      </c>
      <c r="D134" s="56">
        <v>1.5511573999999999</v>
      </c>
    </row>
    <row r="135" spans="1:4" x14ac:dyDescent="0.25">
      <c r="A135" s="56" t="s">
        <v>2941</v>
      </c>
      <c r="B135" s="56"/>
      <c r="C135" s="56">
        <v>6.0153300999999999</v>
      </c>
      <c r="D135" s="56">
        <v>6.0153300999999999</v>
      </c>
    </row>
    <row r="136" spans="1:4" x14ac:dyDescent="0.25">
      <c r="A136" s="56" t="s">
        <v>2942</v>
      </c>
      <c r="B136" s="56"/>
      <c r="C136" s="56">
        <v>7.2684138000000003</v>
      </c>
      <c r="D136" s="56">
        <v>7.2684138000000003</v>
      </c>
    </row>
    <row r="137" spans="1:4" x14ac:dyDescent="0.25">
      <c r="A137" s="56" t="s">
        <v>2943</v>
      </c>
      <c r="B137" s="56"/>
      <c r="C137" s="56">
        <v>6.5017442000000001</v>
      </c>
      <c r="D137" s="56">
        <v>6.5017442000000001</v>
      </c>
    </row>
    <row r="139" spans="1:4" x14ac:dyDescent="0.25">
      <c r="A139" t="s">
        <v>206</v>
      </c>
      <c r="B139" s="3" t="s">
        <v>121</v>
      </c>
    </row>
    <row r="140" spans="1:4" ht="30" customHeight="1" x14ac:dyDescent="0.25">
      <c r="A140" s="53" t="s">
        <v>207</v>
      </c>
      <c r="B140" s="3" t="s">
        <v>121</v>
      </c>
    </row>
    <row r="141" spans="1:4" ht="30" customHeight="1" x14ac:dyDescent="0.25">
      <c r="A141" s="53" t="s">
        <v>208</v>
      </c>
      <c r="B141" s="3" t="s">
        <v>121</v>
      </c>
    </row>
    <row r="142" spans="1:4" x14ac:dyDescent="0.25">
      <c r="A142" t="s">
        <v>209</v>
      </c>
      <c r="B142" s="55">
        <f>+B156</f>
        <v>0.14371235055069509</v>
      </c>
    </row>
    <row r="143" spans="1:4" ht="45" customHeight="1" x14ac:dyDescent="0.25">
      <c r="A143" s="53" t="s">
        <v>210</v>
      </c>
      <c r="B143" s="3" t="s">
        <v>121</v>
      </c>
    </row>
    <row r="144" spans="1:4" ht="30" customHeight="1" x14ac:dyDescent="0.25">
      <c r="A144" s="53" t="s">
        <v>211</v>
      </c>
      <c r="B144" s="3" t="s">
        <v>121</v>
      </c>
    </row>
    <row r="145" spans="1:6" ht="30" customHeight="1" x14ac:dyDescent="0.25">
      <c r="A145" s="53" t="s">
        <v>212</v>
      </c>
      <c r="B145" s="55">
        <v>125356.6774808</v>
      </c>
    </row>
    <row r="146" spans="1:6" x14ac:dyDescent="0.25">
      <c r="A146" t="s">
        <v>213</v>
      </c>
      <c r="B146" s="3" t="s">
        <v>121</v>
      </c>
    </row>
    <row r="147" spans="1:6" x14ac:dyDescent="0.25">
      <c r="A147" t="s">
        <v>214</v>
      </c>
      <c r="B147" s="3" t="s">
        <v>121</v>
      </c>
    </row>
    <row r="149" spans="1:6" x14ac:dyDescent="0.25">
      <c r="A149" t="s">
        <v>215</v>
      </c>
    </row>
    <row r="150" spans="1:6" ht="30" customHeight="1" x14ac:dyDescent="0.25">
      <c r="A150" s="61" t="s">
        <v>216</v>
      </c>
      <c r="B150" s="62" t="s">
        <v>2944</v>
      </c>
    </row>
    <row r="151" spans="1:6" x14ac:dyDescent="0.25">
      <c r="A151" s="61" t="s">
        <v>218</v>
      </c>
      <c r="B151" s="62" t="s">
        <v>2945</v>
      </c>
    </row>
    <row r="152" spans="1:6" x14ac:dyDescent="0.25">
      <c r="A152" s="61"/>
      <c r="B152" s="61"/>
    </row>
    <row r="153" spans="1:6" x14ac:dyDescent="0.25">
      <c r="A153" s="61" t="s">
        <v>220</v>
      </c>
      <c r="B153" s="63">
        <v>7.2228386717210364</v>
      </c>
    </row>
    <row r="154" spans="1:6" x14ac:dyDescent="0.25">
      <c r="A154" s="61"/>
      <c r="B154" s="61"/>
    </row>
    <row r="155" spans="1:6" x14ac:dyDescent="0.25">
      <c r="A155" s="61" t="s">
        <v>221</v>
      </c>
      <c r="B155" s="64">
        <v>0.14660000000000001</v>
      </c>
    </row>
    <row r="156" spans="1:6" x14ac:dyDescent="0.25">
      <c r="A156" s="61" t="s">
        <v>222</v>
      </c>
      <c r="B156" s="64">
        <v>0.14371235055069509</v>
      </c>
    </row>
    <row r="157" spans="1:6" x14ac:dyDescent="0.25">
      <c r="A157" s="61"/>
      <c r="B157" s="61"/>
    </row>
    <row r="158" spans="1:6" x14ac:dyDescent="0.25">
      <c r="A158" s="61" t="s">
        <v>223</v>
      </c>
      <c r="B158" s="65">
        <v>45473</v>
      </c>
    </row>
    <row r="160" spans="1:6" ht="69.95" customHeight="1" x14ac:dyDescent="0.25">
      <c r="A160" s="81" t="s">
        <v>224</v>
      </c>
      <c r="B160" s="81" t="s">
        <v>225</v>
      </c>
      <c r="C160" s="81" t="s">
        <v>5</v>
      </c>
      <c r="D160" s="81" t="s">
        <v>6</v>
      </c>
      <c r="E160" s="81" t="s">
        <v>5</v>
      </c>
      <c r="F160" s="81" t="s">
        <v>6</v>
      </c>
    </row>
    <row r="161" spans="1:6" ht="69.95" customHeight="1" x14ac:dyDescent="0.25">
      <c r="A161" s="81" t="s">
        <v>2944</v>
      </c>
      <c r="B161" s="81"/>
      <c r="C161" s="81" t="s">
        <v>93</v>
      </c>
      <c r="D161" s="81"/>
      <c r="E161" s="81" t="s">
        <v>94</v>
      </c>
      <c r="F161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5"/>
  <sheetViews>
    <sheetView showGridLines="0" workbookViewId="0">
      <pane ySplit="4" topLeftCell="A20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2946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2947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2948</v>
      </c>
      <c r="B7" s="33"/>
      <c r="C7" s="33"/>
      <c r="D7" s="14"/>
      <c r="E7" s="15"/>
      <c r="F7" s="16"/>
      <c r="G7" s="16"/>
    </row>
    <row r="8" spans="1:8" x14ac:dyDescent="0.25">
      <c r="A8" s="17" t="s">
        <v>2949</v>
      </c>
      <c r="B8" s="34"/>
      <c r="C8" s="34"/>
      <c r="D8" s="20"/>
      <c r="E8" s="46"/>
      <c r="F8" s="23"/>
      <c r="G8" s="23"/>
    </row>
    <row r="9" spans="1:8" x14ac:dyDescent="0.25">
      <c r="A9" s="13" t="s">
        <v>2950</v>
      </c>
      <c r="B9" s="33" t="s">
        <v>2951</v>
      </c>
      <c r="C9" s="33"/>
      <c r="D9" s="14">
        <v>40756.633000000002</v>
      </c>
      <c r="E9" s="15">
        <v>5764.15</v>
      </c>
      <c r="F9" s="16">
        <v>0.98550000000000004</v>
      </c>
      <c r="G9" s="16"/>
    </row>
    <row r="10" spans="1:8" x14ac:dyDescent="0.25">
      <c r="A10" s="17" t="s">
        <v>124</v>
      </c>
      <c r="B10" s="34"/>
      <c r="C10" s="34"/>
      <c r="D10" s="20"/>
      <c r="E10" s="21">
        <v>5764.15</v>
      </c>
      <c r="F10" s="22">
        <v>0.98550000000000004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5764.15</v>
      </c>
      <c r="F12" s="22">
        <v>0.98550000000000004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179</v>
      </c>
      <c r="B14" s="33"/>
      <c r="C14" s="33"/>
      <c r="D14" s="14"/>
      <c r="E14" s="15"/>
      <c r="F14" s="16"/>
      <c r="G14" s="16"/>
    </row>
    <row r="15" spans="1:8" x14ac:dyDescent="0.25">
      <c r="A15" s="13" t="s">
        <v>180</v>
      </c>
      <c r="B15" s="33"/>
      <c r="C15" s="33"/>
      <c r="D15" s="14"/>
      <c r="E15" s="15">
        <v>94.95</v>
      </c>
      <c r="F15" s="16">
        <v>1.6199999999999999E-2</v>
      </c>
      <c r="G15" s="16">
        <v>6.7234000000000002E-2</v>
      </c>
    </row>
    <row r="16" spans="1:8" x14ac:dyDescent="0.25">
      <c r="A16" s="17" t="s">
        <v>124</v>
      </c>
      <c r="B16" s="34"/>
      <c r="C16" s="34"/>
      <c r="D16" s="20"/>
      <c r="E16" s="21">
        <v>94.95</v>
      </c>
      <c r="F16" s="22">
        <v>1.6199999999999999E-2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94.95</v>
      </c>
      <c r="F18" s="22">
        <v>1.6199999999999999E-2</v>
      </c>
      <c r="G18" s="23"/>
    </row>
    <row r="19" spans="1:7" x14ac:dyDescent="0.25">
      <c r="A19" s="13" t="s">
        <v>181</v>
      </c>
      <c r="B19" s="33"/>
      <c r="C19" s="33"/>
      <c r="D19" s="14"/>
      <c r="E19" s="15">
        <v>5.2468800000000003E-2</v>
      </c>
      <c r="F19" s="16">
        <v>7.9999999999999996E-6</v>
      </c>
      <c r="G19" s="16"/>
    </row>
    <row r="20" spans="1:7" x14ac:dyDescent="0.25">
      <c r="A20" s="13" t="s">
        <v>182</v>
      </c>
      <c r="B20" s="33"/>
      <c r="C20" s="33"/>
      <c r="D20" s="14"/>
      <c r="E20" s="26">
        <v>-10.2024688</v>
      </c>
      <c r="F20" s="27">
        <v>-1.7080000000000001E-3</v>
      </c>
      <c r="G20" s="16">
        <v>6.7234000000000002E-2</v>
      </c>
    </row>
    <row r="21" spans="1:7" x14ac:dyDescent="0.25">
      <c r="A21" s="28" t="s">
        <v>183</v>
      </c>
      <c r="B21" s="36"/>
      <c r="C21" s="36"/>
      <c r="D21" s="29"/>
      <c r="E21" s="30">
        <v>5848.95</v>
      </c>
      <c r="F21" s="31">
        <v>1</v>
      </c>
      <c r="G21" s="31"/>
    </row>
    <row r="26" spans="1:7" x14ac:dyDescent="0.25">
      <c r="A26" s="1" t="s">
        <v>186</v>
      </c>
    </row>
    <row r="27" spans="1:7" x14ac:dyDescent="0.25">
      <c r="A27" s="53" t="s">
        <v>187</v>
      </c>
      <c r="B27" s="3" t="s">
        <v>121</v>
      </c>
    </row>
    <row r="28" spans="1:7" x14ac:dyDescent="0.25">
      <c r="A28" t="s">
        <v>188</v>
      </c>
    </row>
    <row r="29" spans="1:7" x14ac:dyDescent="0.25">
      <c r="A29" t="s">
        <v>189</v>
      </c>
      <c r="B29" t="s">
        <v>190</v>
      </c>
      <c r="C29" t="s">
        <v>190</v>
      </c>
    </row>
    <row r="30" spans="1:7" x14ac:dyDescent="0.25">
      <c r="B30" s="54">
        <v>45443</v>
      </c>
      <c r="C30" s="54">
        <v>45471</v>
      </c>
    </row>
    <row r="31" spans="1:7" x14ac:dyDescent="0.25">
      <c r="A31" t="s">
        <v>194</v>
      </c>
      <c r="B31">
        <v>26.693000000000001</v>
      </c>
      <c r="C31">
        <v>27.138999999999999</v>
      </c>
      <c r="E31" s="2"/>
    </row>
    <row r="32" spans="1:7" x14ac:dyDescent="0.25">
      <c r="A32" t="s">
        <v>677</v>
      </c>
      <c r="B32">
        <v>24.106000000000002</v>
      </c>
      <c r="C32">
        <v>24.495999999999999</v>
      </c>
      <c r="E32" s="2"/>
    </row>
    <row r="33" spans="1:5" x14ac:dyDescent="0.25">
      <c r="E33" s="2"/>
    </row>
    <row r="34" spans="1:5" x14ac:dyDescent="0.25">
      <c r="A34" t="s">
        <v>205</v>
      </c>
      <c r="B34" s="3" t="s">
        <v>121</v>
      </c>
    </row>
    <row r="35" spans="1:5" x14ac:dyDescent="0.25">
      <c r="A35" t="s">
        <v>206</v>
      </c>
      <c r="B35" s="3" t="s">
        <v>121</v>
      </c>
    </row>
    <row r="36" spans="1:5" ht="30" customHeight="1" x14ac:dyDescent="0.25">
      <c r="A36" s="53" t="s">
        <v>207</v>
      </c>
      <c r="B36" s="3" t="s">
        <v>121</v>
      </c>
    </row>
    <row r="37" spans="1:5" ht="30" customHeight="1" x14ac:dyDescent="0.25">
      <c r="A37" s="53" t="s">
        <v>208</v>
      </c>
      <c r="B37" s="55">
        <v>5764.1485283000002</v>
      </c>
    </row>
    <row r="38" spans="1:5" ht="45" customHeight="1" x14ac:dyDescent="0.25">
      <c r="A38" s="53" t="s">
        <v>861</v>
      </c>
      <c r="B38" s="3" t="s">
        <v>121</v>
      </c>
    </row>
    <row r="39" spans="1:5" ht="30" customHeight="1" x14ac:dyDescent="0.25">
      <c r="A39" s="53" t="s">
        <v>862</v>
      </c>
      <c r="B39" s="3" t="s">
        <v>121</v>
      </c>
    </row>
    <row r="40" spans="1:5" ht="30" customHeight="1" x14ac:dyDescent="0.25">
      <c r="A40" s="53" t="s">
        <v>863</v>
      </c>
      <c r="B40" s="3" t="s">
        <v>121</v>
      </c>
    </row>
    <row r="41" spans="1:5" x14ac:dyDescent="0.25">
      <c r="A41" t="s">
        <v>2952</v>
      </c>
      <c r="B41" s="3" t="s">
        <v>121</v>
      </c>
    </row>
    <row r="42" spans="1:5" x14ac:dyDescent="0.25">
      <c r="A42" t="s">
        <v>2953</v>
      </c>
      <c r="B42" s="3" t="s">
        <v>121</v>
      </c>
    </row>
    <row r="44" spans="1:5" ht="69.95" customHeight="1" x14ac:dyDescent="0.25">
      <c r="A44" s="81" t="s">
        <v>224</v>
      </c>
      <c r="B44" s="81" t="s">
        <v>225</v>
      </c>
      <c r="C44" s="81" t="s">
        <v>5</v>
      </c>
      <c r="D44" s="81" t="s">
        <v>6</v>
      </c>
    </row>
    <row r="45" spans="1:5" ht="69.95" customHeight="1" x14ac:dyDescent="0.25">
      <c r="A45" s="81" t="s">
        <v>2954</v>
      </c>
      <c r="B45" s="81"/>
      <c r="C45" s="81" t="s">
        <v>96</v>
      </c>
      <c r="D4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workbookViewId="0">
      <pane ySplit="4" topLeftCell="A26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2955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2956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2948</v>
      </c>
      <c r="B7" s="33"/>
      <c r="C7" s="33"/>
      <c r="D7" s="14"/>
      <c r="E7" s="15"/>
      <c r="F7" s="16"/>
      <c r="G7" s="16"/>
    </row>
    <row r="8" spans="1:8" x14ac:dyDescent="0.25">
      <c r="A8" s="17" t="s">
        <v>2949</v>
      </c>
      <c r="B8" s="34"/>
      <c r="C8" s="34"/>
      <c r="D8" s="20"/>
      <c r="E8" s="46"/>
      <c r="F8" s="23"/>
      <c r="G8" s="23"/>
    </row>
    <row r="9" spans="1:8" x14ac:dyDescent="0.25">
      <c r="A9" s="13" t="s">
        <v>2957</v>
      </c>
      <c r="B9" s="33" t="s">
        <v>2958</v>
      </c>
      <c r="C9" s="33"/>
      <c r="D9" s="14">
        <v>1120422.932</v>
      </c>
      <c r="E9" s="15">
        <v>129670.1</v>
      </c>
      <c r="F9" s="16">
        <v>0.99670000000000003</v>
      </c>
      <c r="G9" s="16"/>
    </row>
    <row r="10" spans="1:8" x14ac:dyDescent="0.25">
      <c r="A10" s="17" t="s">
        <v>124</v>
      </c>
      <c r="B10" s="34"/>
      <c r="C10" s="34"/>
      <c r="D10" s="20"/>
      <c r="E10" s="21">
        <v>129670.1</v>
      </c>
      <c r="F10" s="22">
        <v>0.99670000000000003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129670.1</v>
      </c>
      <c r="F12" s="22">
        <v>0.99670000000000003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179</v>
      </c>
      <c r="B14" s="33"/>
      <c r="C14" s="33"/>
      <c r="D14" s="14"/>
      <c r="E14" s="15"/>
      <c r="F14" s="16"/>
      <c r="G14" s="16"/>
    </row>
    <row r="15" spans="1:8" x14ac:dyDescent="0.25">
      <c r="A15" s="13" t="s">
        <v>180</v>
      </c>
      <c r="B15" s="33"/>
      <c r="C15" s="33"/>
      <c r="D15" s="14"/>
      <c r="E15" s="15">
        <v>827.54</v>
      </c>
      <c r="F15" s="16">
        <v>6.4000000000000003E-3</v>
      </c>
      <c r="G15" s="16">
        <v>6.7234000000000002E-2</v>
      </c>
    </row>
    <row r="16" spans="1:8" x14ac:dyDescent="0.25">
      <c r="A16" s="17" t="s">
        <v>124</v>
      </c>
      <c r="B16" s="34"/>
      <c r="C16" s="34"/>
      <c r="D16" s="20"/>
      <c r="E16" s="21">
        <v>827.54</v>
      </c>
      <c r="F16" s="22">
        <v>6.4000000000000003E-3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827.54</v>
      </c>
      <c r="F18" s="22">
        <v>6.4000000000000003E-3</v>
      </c>
      <c r="G18" s="23"/>
    </row>
    <row r="19" spans="1:7" x14ac:dyDescent="0.25">
      <c r="A19" s="13" t="s">
        <v>181</v>
      </c>
      <c r="B19" s="33"/>
      <c r="C19" s="33"/>
      <c r="D19" s="14"/>
      <c r="E19" s="15">
        <v>0.45730690000000002</v>
      </c>
      <c r="F19" s="16">
        <v>3.0000000000000001E-6</v>
      </c>
      <c r="G19" s="16"/>
    </row>
    <row r="20" spans="1:7" x14ac:dyDescent="0.25">
      <c r="A20" s="13" t="s">
        <v>182</v>
      </c>
      <c r="B20" s="33"/>
      <c r="C20" s="33"/>
      <c r="D20" s="14"/>
      <c r="E20" s="26">
        <v>-400.78730689999998</v>
      </c>
      <c r="F20" s="27">
        <v>-3.1029999999999999E-3</v>
      </c>
      <c r="G20" s="16">
        <v>6.7234000000000002E-2</v>
      </c>
    </row>
    <row r="21" spans="1:7" x14ac:dyDescent="0.25">
      <c r="A21" s="28" t="s">
        <v>183</v>
      </c>
      <c r="B21" s="36"/>
      <c r="C21" s="36"/>
      <c r="D21" s="29"/>
      <c r="E21" s="30">
        <v>130097.31</v>
      </c>
      <c r="F21" s="31">
        <v>1</v>
      </c>
      <c r="G21" s="31"/>
    </row>
    <row r="26" spans="1:7" x14ac:dyDescent="0.25">
      <c r="A26" s="1" t="s">
        <v>186</v>
      </c>
    </row>
    <row r="27" spans="1:7" x14ac:dyDescent="0.25">
      <c r="A27" s="53" t="s">
        <v>187</v>
      </c>
      <c r="B27" s="3" t="s">
        <v>121</v>
      </c>
    </row>
    <row r="28" spans="1:7" x14ac:dyDescent="0.25">
      <c r="A28" t="s">
        <v>188</v>
      </c>
    </row>
    <row r="29" spans="1:7" x14ac:dyDescent="0.25">
      <c r="A29" t="s">
        <v>189</v>
      </c>
      <c r="B29" t="s">
        <v>190</v>
      </c>
      <c r="C29" t="s">
        <v>190</v>
      </c>
    </row>
    <row r="30" spans="1:7" x14ac:dyDescent="0.25">
      <c r="B30" s="54">
        <v>45443</v>
      </c>
      <c r="C30" s="54">
        <v>45471</v>
      </c>
    </row>
    <row r="31" spans="1:7" x14ac:dyDescent="0.25">
      <c r="A31" t="s">
        <v>194</v>
      </c>
      <c r="B31">
        <v>38.406999999999996</v>
      </c>
      <c r="C31">
        <v>38.902000000000001</v>
      </c>
      <c r="E31" s="2"/>
    </row>
    <row r="32" spans="1:7" x14ac:dyDescent="0.25">
      <c r="A32" t="s">
        <v>677</v>
      </c>
      <c r="B32">
        <v>34.527999999999999</v>
      </c>
      <c r="C32">
        <v>34.948</v>
      </c>
      <c r="E32" s="2"/>
    </row>
    <row r="33" spans="1:5" x14ac:dyDescent="0.25">
      <c r="E33" s="2"/>
    </row>
    <row r="34" spans="1:5" x14ac:dyDescent="0.25">
      <c r="A34" t="s">
        <v>205</v>
      </c>
      <c r="B34" s="3" t="s">
        <v>121</v>
      </c>
    </row>
    <row r="35" spans="1:5" x14ac:dyDescent="0.25">
      <c r="A35" t="s">
        <v>206</v>
      </c>
      <c r="B35" s="3" t="s">
        <v>121</v>
      </c>
    </row>
    <row r="36" spans="1:5" ht="30" customHeight="1" x14ac:dyDescent="0.25">
      <c r="A36" s="53" t="s">
        <v>207</v>
      </c>
      <c r="B36" s="3" t="s">
        <v>121</v>
      </c>
    </row>
    <row r="37" spans="1:5" ht="30" customHeight="1" x14ac:dyDescent="0.25">
      <c r="A37" s="53" t="s">
        <v>208</v>
      </c>
      <c r="B37" s="55">
        <v>129670.10339780001</v>
      </c>
    </row>
    <row r="38" spans="1:5" ht="45" customHeight="1" x14ac:dyDescent="0.25">
      <c r="A38" s="53" t="s">
        <v>861</v>
      </c>
      <c r="B38" s="3" t="s">
        <v>121</v>
      </c>
    </row>
    <row r="39" spans="1:5" ht="30" customHeight="1" x14ac:dyDescent="0.25">
      <c r="A39" s="53" t="s">
        <v>862</v>
      </c>
      <c r="B39" s="3" t="s">
        <v>121</v>
      </c>
    </row>
    <row r="40" spans="1:5" ht="30" customHeight="1" x14ac:dyDescent="0.25">
      <c r="A40" s="53" t="s">
        <v>863</v>
      </c>
      <c r="B40" s="3" t="s">
        <v>121</v>
      </c>
    </row>
    <row r="41" spans="1:5" x14ac:dyDescent="0.25">
      <c r="A41" t="s">
        <v>2952</v>
      </c>
      <c r="B41" s="3" t="s">
        <v>121</v>
      </c>
    </row>
    <row r="42" spans="1:5" x14ac:dyDescent="0.25">
      <c r="A42" t="s">
        <v>2953</v>
      </c>
      <c r="B42" s="3" t="s">
        <v>121</v>
      </c>
    </row>
    <row r="44" spans="1:5" ht="69.95" customHeight="1" x14ac:dyDescent="0.25">
      <c r="A44" s="81" t="s">
        <v>224</v>
      </c>
      <c r="B44" s="81" t="s">
        <v>225</v>
      </c>
      <c r="C44" s="81" t="s">
        <v>5</v>
      </c>
      <c r="D44" s="81" t="s">
        <v>6</v>
      </c>
    </row>
    <row r="45" spans="1:5" ht="69.95" customHeight="1" x14ac:dyDescent="0.25">
      <c r="A45" s="81" t="s">
        <v>2959</v>
      </c>
      <c r="B45" s="81"/>
      <c r="C45" s="81" t="s">
        <v>98</v>
      </c>
      <c r="D4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9"/>
  <sheetViews>
    <sheetView showGridLines="0" workbookViewId="0">
      <pane ySplit="4" topLeftCell="A89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468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469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228</v>
      </c>
      <c r="B10" s="33"/>
      <c r="C10" s="33"/>
      <c r="D10" s="14"/>
      <c r="E10" s="15"/>
      <c r="F10" s="16"/>
      <c r="G10" s="16"/>
    </row>
    <row r="11" spans="1:8" x14ac:dyDescent="0.25">
      <c r="A11" s="13" t="s">
        <v>470</v>
      </c>
      <c r="B11" s="33" t="s">
        <v>471</v>
      </c>
      <c r="C11" s="33" t="s">
        <v>234</v>
      </c>
      <c r="D11" s="14">
        <v>102000000</v>
      </c>
      <c r="E11" s="15">
        <v>96080.53</v>
      </c>
      <c r="F11" s="16">
        <v>6.9500000000000006E-2</v>
      </c>
      <c r="G11" s="16">
        <v>7.5271000000000005E-2</v>
      </c>
    </row>
    <row r="12" spans="1:8" x14ac:dyDescent="0.25">
      <c r="A12" s="13" t="s">
        <v>472</v>
      </c>
      <c r="B12" s="33" t="s">
        <v>473</v>
      </c>
      <c r="C12" s="33" t="s">
        <v>234</v>
      </c>
      <c r="D12" s="14">
        <v>97500000</v>
      </c>
      <c r="E12" s="15">
        <v>94208.4</v>
      </c>
      <c r="F12" s="16">
        <v>6.8099999999999994E-2</v>
      </c>
      <c r="G12" s="16">
        <v>7.5600000000000001E-2</v>
      </c>
    </row>
    <row r="13" spans="1:8" x14ac:dyDescent="0.25">
      <c r="A13" s="13" t="s">
        <v>474</v>
      </c>
      <c r="B13" s="33" t="s">
        <v>475</v>
      </c>
      <c r="C13" s="33" t="s">
        <v>245</v>
      </c>
      <c r="D13" s="14">
        <v>100000000</v>
      </c>
      <c r="E13" s="15">
        <v>93815.2</v>
      </c>
      <c r="F13" s="16">
        <v>6.7799999999999999E-2</v>
      </c>
      <c r="G13" s="16">
        <v>7.6450000000000004E-2</v>
      </c>
    </row>
    <row r="14" spans="1:8" x14ac:dyDescent="0.25">
      <c r="A14" s="13" t="s">
        <v>476</v>
      </c>
      <c r="B14" s="33" t="s">
        <v>477</v>
      </c>
      <c r="C14" s="33" t="s">
        <v>234</v>
      </c>
      <c r="D14" s="14">
        <v>98500000</v>
      </c>
      <c r="E14" s="15">
        <v>93372.58</v>
      </c>
      <c r="F14" s="16">
        <v>6.7500000000000004E-2</v>
      </c>
      <c r="G14" s="16">
        <v>7.51E-2</v>
      </c>
    </row>
    <row r="15" spans="1:8" x14ac:dyDescent="0.25">
      <c r="A15" s="13" t="s">
        <v>478</v>
      </c>
      <c r="B15" s="33" t="s">
        <v>479</v>
      </c>
      <c r="C15" s="33" t="s">
        <v>245</v>
      </c>
      <c r="D15" s="14">
        <v>96000000</v>
      </c>
      <c r="E15" s="15">
        <v>92118.62</v>
      </c>
      <c r="F15" s="16">
        <v>6.6600000000000006E-2</v>
      </c>
      <c r="G15" s="16">
        <v>7.5803999999999996E-2</v>
      </c>
    </row>
    <row r="16" spans="1:8" x14ac:dyDescent="0.25">
      <c r="A16" s="13" t="s">
        <v>480</v>
      </c>
      <c r="B16" s="33" t="s">
        <v>481</v>
      </c>
      <c r="C16" s="33" t="s">
        <v>234</v>
      </c>
      <c r="D16" s="14">
        <v>95500000</v>
      </c>
      <c r="E16" s="15">
        <v>92075.37</v>
      </c>
      <c r="F16" s="16">
        <v>6.6600000000000006E-2</v>
      </c>
      <c r="G16" s="16">
        <v>7.5787999999999994E-2</v>
      </c>
    </row>
    <row r="17" spans="1:7" x14ac:dyDescent="0.25">
      <c r="A17" s="13" t="s">
        <v>482</v>
      </c>
      <c r="B17" s="33" t="s">
        <v>483</v>
      </c>
      <c r="C17" s="33" t="s">
        <v>245</v>
      </c>
      <c r="D17" s="14">
        <v>82000000</v>
      </c>
      <c r="E17" s="15">
        <v>77306.16</v>
      </c>
      <c r="F17" s="16">
        <v>5.5899999999999998E-2</v>
      </c>
      <c r="G17" s="16">
        <v>7.51E-2</v>
      </c>
    </row>
    <row r="18" spans="1:7" x14ac:dyDescent="0.25">
      <c r="A18" s="13" t="s">
        <v>484</v>
      </c>
      <c r="B18" s="33" t="s">
        <v>485</v>
      </c>
      <c r="C18" s="33" t="s">
        <v>234</v>
      </c>
      <c r="D18" s="14">
        <v>80000000</v>
      </c>
      <c r="E18" s="15">
        <v>76267.28</v>
      </c>
      <c r="F18" s="16">
        <v>5.5100000000000003E-2</v>
      </c>
      <c r="G18" s="16">
        <v>7.5300000000000006E-2</v>
      </c>
    </row>
    <row r="19" spans="1:7" x14ac:dyDescent="0.25">
      <c r="A19" s="13" t="s">
        <v>486</v>
      </c>
      <c r="B19" s="33" t="s">
        <v>487</v>
      </c>
      <c r="C19" s="33" t="s">
        <v>234</v>
      </c>
      <c r="D19" s="14">
        <v>80000000</v>
      </c>
      <c r="E19" s="15">
        <v>75127.839999999997</v>
      </c>
      <c r="F19" s="16">
        <v>5.4300000000000001E-2</v>
      </c>
      <c r="G19" s="16">
        <v>7.4700000000000003E-2</v>
      </c>
    </row>
    <row r="20" spans="1:7" x14ac:dyDescent="0.25">
      <c r="A20" s="13" t="s">
        <v>488</v>
      </c>
      <c r="B20" s="33" t="s">
        <v>489</v>
      </c>
      <c r="C20" s="33" t="s">
        <v>490</v>
      </c>
      <c r="D20" s="14">
        <v>66500000</v>
      </c>
      <c r="E20" s="15">
        <v>63372.31</v>
      </c>
      <c r="F20" s="16">
        <v>4.58E-2</v>
      </c>
      <c r="G20" s="16">
        <v>7.6050000000000006E-2</v>
      </c>
    </row>
    <row r="21" spans="1:7" x14ac:dyDescent="0.25">
      <c r="A21" s="13" t="s">
        <v>491</v>
      </c>
      <c r="B21" s="33" t="s">
        <v>492</v>
      </c>
      <c r="C21" s="33" t="s">
        <v>234</v>
      </c>
      <c r="D21" s="14">
        <v>56500000</v>
      </c>
      <c r="E21" s="15">
        <v>56531.19</v>
      </c>
      <c r="F21" s="16">
        <v>4.0899999999999999E-2</v>
      </c>
      <c r="G21" s="16">
        <v>7.5455999999999995E-2</v>
      </c>
    </row>
    <row r="22" spans="1:7" x14ac:dyDescent="0.25">
      <c r="A22" s="13" t="s">
        <v>493</v>
      </c>
      <c r="B22" s="33" t="s">
        <v>494</v>
      </c>
      <c r="C22" s="33" t="s">
        <v>231</v>
      </c>
      <c r="D22" s="14">
        <v>50000000</v>
      </c>
      <c r="E22" s="15">
        <v>49893.1</v>
      </c>
      <c r="F22" s="16">
        <v>3.61E-2</v>
      </c>
      <c r="G22" s="16">
        <v>7.5455999999999995E-2</v>
      </c>
    </row>
    <row r="23" spans="1:7" x14ac:dyDescent="0.25">
      <c r="A23" s="13" t="s">
        <v>495</v>
      </c>
      <c r="B23" s="33" t="s">
        <v>496</v>
      </c>
      <c r="C23" s="33" t="s">
        <v>234</v>
      </c>
      <c r="D23" s="14">
        <v>38500000</v>
      </c>
      <c r="E23" s="15">
        <v>36010.71</v>
      </c>
      <c r="F23" s="16">
        <v>2.5999999999999999E-2</v>
      </c>
      <c r="G23" s="16">
        <v>7.535E-2</v>
      </c>
    </row>
    <row r="24" spans="1:7" x14ac:dyDescent="0.25">
      <c r="A24" s="13" t="s">
        <v>497</v>
      </c>
      <c r="B24" s="33" t="s">
        <v>498</v>
      </c>
      <c r="C24" s="33" t="s">
        <v>234</v>
      </c>
      <c r="D24" s="14">
        <v>33500000</v>
      </c>
      <c r="E24" s="15">
        <v>33481.51</v>
      </c>
      <c r="F24" s="16">
        <v>2.4199999999999999E-2</v>
      </c>
      <c r="G24" s="16">
        <v>7.5550000000000006E-2</v>
      </c>
    </row>
    <row r="25" spans="1:7" x14ac:dyDescent="0.25">
      <c r="A25" s="13" t="s">
        <v>499</v>
      </c>
      <c r="B25" s="33" t="s">
        <v>500</v>
      </c>
      <c r="C25" s="33" t="s">
        <v>234</v>
      </c>
      <c r="D25" s="14">
        <v>27000000</v>
      </c>
      <c r="E25" s="15">
        <v>27316.39</v>
      </c>
      <c r="F25" s="16">
        <v>1.9699999999999999E-2</v>
      </c>
      <c r="G25" s="16">
        <v>7.5787999999999994E-2</v>
      </c>
    </row>
    <row r="26" spans="1:7" x14ac:dyDescent="0.25">
      <c r="A26" s="13" t="s">
        <v>501</v>
      </c>
      <c r="B26" s="33" t="s">
        <v>502</v>
      </c>
      <c r="C26" s="33" t="s">
        <v>234</v>
      </c>
      <c r="D26" s="14">
        <v>28000000</v>
      </c>
      <c r="E26" s="15">
        <v>27296.53</v>
      </c>
      <c r="F26" s="16">
        <v>1.9699999999999999E-2</v>
      </c>
      <c r="G26" s="16">
        <v>7.5738E-2</v>
      </c>
    </row>
    <row r="27" spans="1:7" x14ac:dyDescent="0.25">
      <c r="A27" s="13" t="s">
        <v>503</v>
      </c>
      <c r="B27" s="33" t="s">
        <v>504</v>
      </c>
      <c r="C27" s="33" t="s">
        <v>234</v>
      </c>
      <c r="D27" s="14">
        <v>27500000</v>
      </c>
      <c r="E27" s="15">
        <v>26450.38</v>
      </c>
      <c r="F27" s="16">
        <v>1.9099999999999999E-2</v>
      </c>
      <c r="G27" s="16">
        <v>7.5550000000000006E-2</v>
      </c>
    </row>
    <row r="28" spans="1:7" x14ac:dyDescent="0.25">
      <c r="A28" s="13" t="s">
        <v>318</v>
      </c>
      <c r="B28" s="33" t="s">
        <v>319</v>
      </c>
      <c r="C28" s="33" t="s">
        <v>234</v>
      </c>
      <c r="D28" s="14">
        <v>13500000</v>
      </c>
      <c r="E28" s="15">
        <v>13697.48</v>
      </c>
      <c r="F28" s="16">
        <v>9.9000000000000008E-3</v>
      </c>
      <c r="G28" s="16">
        <v>7.5550000000000006E-2</v>
      </c>
    </row>
    <row r="29" spans="1:7" x14ac:dyDescent="0.25">
      <c r="A29" s="13" t="s">
        <v>505</v>
      </c>
      <c r="B29" s="33" t="s">
        <v>506</v>
      </c>
      <c r="C29" s="33" t="s">
        <v>234</v>
      </c>
      <c r="D29" s="14">
        <v>12500000</v>
      </c>
      <c r="E29" s="15">
        <v>12412.35</v>
      </c>
      <c r="F29" s="16">
        <v>8.9999999999999993E-3</v>
      </c>
      <c r="G29" s="16">
        <v>7.4950000000000003E-2</v>
      </c>
    </row>
    <row r="30" spans="1:7" x14ac:dyDescent="0.25">
      <c r="A30" s="13" t="s">
        <v>507</v>
      </c>
      <c r="B30" s="33" t="s">
        <v>508</v>
      </c>
      <c r="C30" s="33" t="s">
        <v>234</v>
      </c>
      <c r="D30" s="14">
        <v>12500000</v>
      </c>
      <c r="E30" s="15">
        <v>12167.66</v>
      </c>
      <c r="F30" s="16">
        <v>8.8000000000000005E-3</v>
      </c>
      <c r="G30" s="16">
        <v>7.5738E-2</v>
      </c>
    </row>
    <row r="31" spans="1:7" x14ac:dyDescent="0.25">
      <c r="A31" s="13" t="s">
        <v>509</v>
      </c>
      <c r="B31" s="33" t="s">
        <v>510</v>
      </c>
      <c r="C31" s="33" t="s">
        <v>234</v>
      </c>
      <c r="D31" s="14">
        <v>11500000</v>
      </c>
      <c r="E31" s="15">
        <v>11110.33</v>
      </c>
      <c r="F31" s="16">
        <v>8.0000000000000002E-3</v>
      </c>
      <c r="G31" s="16">
        <v>7.5600000000000001E-2</v>
      </c>
    </row>
    <row r="32" spans="1:7" x14ac:dyDescent="0.25">
      <c r="A32" s="13" t="s">
        <v>440</v>
      </c>
      <c r="B32" s="33" t="s">
        <v>441</v>
      </c>
      <c r="C32" s="33" t="s">
        <v>234</v>
      </c>
      <c r="D32" s="14">
        <v>9500000</v>
      </c>
      <c r="E32" s="15">
        <v>9778.2000000000007</v>
      </c>
      <c r="F32" s="16">
        <v>7.1000000000000004E-3</v>
      </c>
      <c r="G32" s="16">
        <v>7.5200000000000003E-2</v>
      </c>
    </row>
    <row r="33" spans="1:7" x14ac:dyDescent="0.25">
      <c r="A33" s="13" t="s">
        <v>511</v>
      </c>
      <c r="B33" s="33" t="s">
        <v>512</v>
      </c>
      <c r="C33" s="33" t="s">
        <v>234</v>
      </c>
      <c r="D33" s="14">
        <v>6000000</v>
      </c>
      <c r="E33" s="15">
        <v>6355.72</v>
      </c>
      <c r="F33" s="16">
        <v>4.5999999999999999E-3</v>
      </c>
      <c r="G33" s="16">
        <v>7.5738E-2</v>
      </c>
    </row>
    <row r="34" spans="1:7" x14ac:dyDescent="0.25">
      <c r="A34" s="13" t="s">
        <v>513</v>
      </c>
      <c r="B34" s="33" t="s">
        <v>514</v>
      </c>
      <c r="C34" s="33" t="s">
        <v>234</v>
      </c>
      <c r="D34" s="14">
        <v>6000000</v>
      </c>
      <c r="E34" s="15">
        <v>6063.4</v>
      </c>
      <c r="F34" s="16">
        <v>4.4000000000000003E-3</v>
      </c>
      <c r="G34" s="16">
        <v>7.5550000000000006E-2</v>
      </c>
    </row>
    <row r="35" spans="1:7" x14ac:dyDescent="0.25">
      <c r="A35" s="13" t="s">
        <v>515</v>
      </c>
      <c r="B35" s="33" t="s">
        <v>516</v>
      </c>
      <c r="C35" s="33" t="s">
        <v>234</v>
      </c>
      <c r="D35" s="14">
        <v>6000000</v>
      </c>
      <c r="E35" s="15">
        <v>6048.29</v>
      </c>
      <c r="F35" s="16">
        <v>4.4000000000000003E-3</v>
      </c>
      <c r="G35" s="16">
        <v>7.5738E-2</v>
      </c>
    </row>
    <row r="36" spans="1:7" x14ac:dyDescent="0.25">
      <c r="A36" s="13" t="s">
        <v>517</v>
      </c>
      <c r="B36" s="33" t="s">
        <v>518</v>
      </c>
      <c r="C36" s="33" t="s">
        <v>234</v>
      </c>
      <c r="D36" s="14">
        <v>3300000</v>
      </c>
      <c r="E36" s="15">
        <v>3429.1</v>
      </c>
      <c r="F36" s="16">
        <v>2.5000000000000001E-3</v>
      </c>
      <c r="G36" s="16">
        <v>7.5200000000000003E-2</v>
      </c>
    </row>
    <row r="37" spans="1:7" x14ac:dyDescent="0.25">
      <c r="A37" s="13" t="s">
        <v>519</v>
      </c>
      <c r="B37" s="33" t="s">
        <v>520</v>
      </c>
      <c r="C37" s="33" t="s">
        <v>234</v>
      </c>
      <c r="D37" s="14">
        <v>3500000</v>
      </c>
      <c r="E37" s="15">
        <v>3314.2</v>
      </c>
      <c r="F37" s="16">
        <v>2.3999999999999998E-3</v>
      </c>
      <c r="G37" s="16">
        <v>7.4700000000000003E-2</v>
      </c>
    </row>
    <row r="38" spans="1:7" x14ac:dyDescent="0.25">
      <c r="A38" s="13" t="s">
        <v>521</v>
      </c>
      <c r="B38" s="33" t="s">
        <v>522</v>
      </c>
      <c r="C38" s="33" t="s">
        <v>234</v>
      </c>
      <c r="D38" s="14">
        <v>3000000</v>
      </c>
      <c r="E38" s="15">
        <v>3106.73</v>
      </c>
      <c r="F38" s="16">
        <v>2.2000000000000001E-3</v>
      </c>
      <c r="G38" s="16">
        <v>7.5841000000000006E-2</v>
      </c>
    </row>
    <row r="39" spans="1:7" x14ac:dyDescent="0.25">
      <c r="A39" s="13" t="s">
        <v>523</v>
      </c>
      <c r="B39" s="33" t="s">
        <v>524</v>
      </c>
      <c r="C39" s="33" t="s">
        <v>234</v>
      </c>
      <c r="D39" s="14">
        <v>2500000</v>
      </c>
      <c r="E39" s="15">
        <v>2568.6799999999998</v>
      </c>
      <c r="F39" s="16">
        <v>1.9E-3</v>
      </c>
      <c r="G39" s="16">
        <v>7.5200000000000003E-2</v>
      </c>
    </row>
    <row r="40" spans="1:7" x14ac:dyDescent="0.25">
      <c r="A40" s="13" t="s">
        <v>320</v>
      </c>
      <c r="B40" s="33" t="s">
        <v>321</v>
      </c>
      <c r="C40" s="33" t="s">
        <v>234</v>
      </c>
      <c r="D40" s="14">
        <v>2500000</v>
      </c>
      <c r="E40" s="15">
        <v>2531.6</v>
      </c>
      <c r="F40" s="16">
        <v>1.8E-3</v>
      </c>
      <c r="G40" s="16">
        <v>7.5738E-2</v>
      </c>
    </row>
    <row r="41" spans="1:7" x14ac:dyDescent="0.25">
      <c r="A41" s="13" t="s">
        <v>525</v>
      </c>
      <c r="B41" s="33" t="s">
        <v>526</v>
      </c>
      <c r="C41" s="33" t="s">
        <v>234</v>
      </c>
      <c r="D41" s="14">
        <v>2500000</v>
      </c>
      <c r="E41" s="15">
        <v>2512.35</v>
      </c>
      <c r="F41" s="16">
        <v>1.8E-3</v>
      </c>
      <c r="G41" s="16">
        <v>7.5738E-2</v>
      </c>
    </row>
    <row r="42" spans="1:7" x14ac:dyDescent="0.25">
      <c r="A42" s="13" t="s">
        <v>527</v>
      </c>
      <c r="B42" s="33" t="s">
        <v>528</v>
      </c>
      <c r="C42" s="33" t="s">
        <v>234</v>
      </c>
      <c r="D42" s="14">
        <v>2000000</v>
      </c>
      <c r="E42" s="15">
        <v>1983.37</v>
      </c>
      <c r="F42" s="16">
        <v>1.4E-3</v>
      </c>
      <c r="G42" s="16">
        <v>7.5738E-2</v>
      </c>
    </row>
    <row r="43" spans="1:7" x14ac:dyDescent="0.25">
      <c r="A43" s="13" t="s">
        <v>529</v>
      </c>
      <c r="B43" s="33" t="s">
        <v>530</v>
      </c>
      <c r="C43" s="33" t="s">
        <v>234</v>
      </c>
      <c r="D43" s="14">
        <v>1500000</v>
      </c>
      <c r="E43" s="15">
        <v>1615.55</v>
      </c>
      <c r="F43" s="16">
        <v>1.1999999999999999E-3</v>
      </c>
      <c r="G43" s="16">
        <v>7.485E-2</v>
      </c>
    </row>
    <row r="44" spans="1:7" x14ac:dyDescent="0.25">
      <c r="A44" s="13" t="s">
        <v>531</v>
      </c>
      <c r="B44" s="33" t="s">
        <v>532</v>
      </c>
      <c r="C44" s="33" t="s">
        <v>234</v>
      </c>
      <c r="D44" s="14">
        <v>1500000</v>
      </c>
      <c r="E44" s="15">
        <v>1515.27</v>
      </c>
      <c r="F44" s="16">
        <v>1.1000000000000001E-3</v>
      </c>
      <c r="G44" s="16">
        <v>7.5738E-2</v>
      </c>
    </row>
    <row r="45" spans="1:7" x14ac:dyDescent="0.25">
      <c r="A45" s="13" t="s">
        <v>426</v>
      </c>
      <c r="B45" s="33" t="s">
        <v>427</v>
      </c>
      <c r="C45" s="33" t="s">
        <v>234</v>
      </c>
      <c r="D45" s="14">
        <v>1000000</v>
      </c>
      <c r="E45" s="15">
        <v>1075.1199999999999</v>
      </c>
      <c r="F45" s="16">
        <v>8.0000000000000004E-4</v>
      </c>
      <c r="G45" s="16">
        <v>7.485E-2</v>
      </c>
    </row>
    <row r="46" spans="1:7" x14ac:dyDescent="0.25">
      <c r="A46" s="13" t="s">
        <v>533</v>
      </c>
      <c r="B46" s="33" t="s">
        <v>534</v>
      </c>
      <c r="C46" s="33" t="s">
        <v>234</v>
      </c>
      <c r="D46" s="14">
        <v>1000000</v>
      </c>
      <c r="E46" s="15">
        <v>1040.49</v>
      </c>
      <c r="F46" s="16">
        <v>8.0000000000000004E-4</v>
      </c>
      <c r="G46" s="16">
        <v>7.5200000000000003E-2</v>
      </c>
    </row>
    <row r="47" spans="1:7" x14ac:dyDescent="0.25">
      <c r="A47" s="13" t="s">
        <v>535</v>
      </c>
      <c r="B47" s="33" t="s">
        <v>536</v>
      </c>
      <c r="C47" s="33" t="s">
        <v>234</v>
      </c>
      <c r="D47" s="14">
        <v>1000000</v>
      </c>
      <c r="E47" s="15">
        <v>1027.71</v>
      </c>
      <c r="F47" s="16">
        <v>6.9999999999999999E-4</v>
      </c>
      <c r="G47" s="16">
        <v>7.5588000000000002E-2</v>
      </c>
    </row>
    <row r="48" spans="1:7" x14ac:dyDescent="0.25">
      <c r="A48" s="13" t="s">
        <v>424</v>
      </c>
      <c r="B48" s="33" t="s">
        <v>425</v>
      </c>
      <c r="C48" s="33" t="s">
        <v>234</v>
      </c>
      <c r="D48" s="14">
        <v>1000000</v>
      </c>
      <c r="E48" s="15">
        <v>1027.68</v>
      </c>
      <c r="F48" s="16">
        <v>6.9999999999999999E-4</v>
      </c>
      <c r="G48" s="16">
        <v>7.5200000000000003E-2</v>
      </c>
    </row>
    <row r="49" spans="1:7" x14ac:dyDescent="0.25">
      <c r="A49" s="13" t="s">
        <v>537</v>
      </c>
      <c r="B49" s="33" t="s">
        <v>538</v>
      </c>
      <c r="C49" s="33" t="s">
        <v>234</v>
      </c>
      <c r="D49" s="14">
        <v>1000000</v>
      </c>
      <c r="E49" s="15">
        <v>992.94</v>
      </c>
      <c r="F49" s="16">
        <v>6.9999999999999999E-4</v>
      </c>
      <c r="G49" s="16">
        <v>7.5248999999999996E-2</v>
      </c>
    </row>
    <row r="50" spans="1:7" x14ac:dyDescent="0.25">
      <c r="A50" s="13" t="s">
        <v>539</v>
      </c>
      <c r="B50" s="33" t="s">
        <v>540</v>
      </c>
      <c r="C50" s="33" t="s">
        <v>234</v>
      </c>
      <c r="D50" s="14">
        <v>1000000</v>
      </c>
      <c r="E50" s="15">
        <v>970.29</v>
      </c>
      <c r="F50" s="16">
        <v>6.9999999999999999E-4</v>
      </c>
      <c r="G50" s="16">
        <v>7.5787999999999994E-2</v>
      </c>
    </row>
    <row r="51" spans="1:7" x14ac:dyDescent="0.25">
      <c r="A51" s="13" t="s">
        <v>541</v>
      </c>
      <c r="B51" s="33" t="s">
        <v>542</v>
      </c>
      <c r="C51" s="33" t="s">
        <v>234</v>
      </c>
      <c r="D51" s="14">
        <v>500000</v>
      </c>
      <c r="E51" s="15">
        <v>543.61</v>
      </c>
      <c r="F51" s="16">
        <v>4.0000000000000002E-4</v>
      </c>
      <c r="G51" s="16">
        <v>7.5200000000000003E-2</v>
      </c>
    </row>
    <row r="52" spans="1:7" x14ac:dyDescent="0.25">
      <c r="A52" s="13" t="s">
        <v>543</v>
      </c>
      <c r="B52" s="33" t="s">
        <v>544</v>
      </c>
      <c r="C52" s="33" t="s">
        <v>342</v>
      </c>
      <c r="D52" s="14">
        <v>500000</v>
      </c>
      <c r="E52" s="15">
        <v>522.79</v>
      </c>
      <c r="F52" s="16">
        <v>4.0000000000000002E-4</v>
      </c>
      <c r="G52" s="16">
        <v>7.5300000000000006E-2</v>
      </c>
    </row>
    <row r="53" spans="1:7" x14ac:dyDescent="0.25">
      <c r="A53" s="13" t="s">
        <v>545</v>
      </c>
      <c r="B53" s="33" t="s">
        <v>546</v>
      </c>
      <c r="C53" s="33" t="s">
        <v>245</v>
      </c>
      <c r="D53" s="14">
        <v>500000</v>
      </c>
      <c r="E53" s="15">
        <v>519.51</v>
      </c>
      <c r="F53" s="16">
        <v>4.0000000000000002E-4</v>
      </c>
      <c r="G53" s="16">
        <v>7.5034000000000003E-2</v>
      </c>
    </row>
    <row r="54" spans="1:7" x14ac:dyDescent="0.25">
      <c r="A54" s="13" t="s">
        <v>420</v>
      </c>
      <c r="B54" s="33" t="s">
        <v>421</v>
      </c>
      <c r="C54" s="33" t="s">
        <v>234</v>
      </c>
      <c r="D54" s="14">
        <v>500000</v>
      </c>
      <c r="E54" s="15">
        <v>517.24</v>
      </c>
      <c r="F54" s="16">
        <v>4.0000000000000002E-4</v>
      </c>
      <c r="G54" s="16">
        <v>7.5248999999999996E-2</v>
      </c>
    </row>
    <row r="55" spans="1:7" x14ac:dyDescent="0.25">
      <c r="A55" s="13" t="s">
        <v>392</v>
      </c>
      <c r="B55" s="33" t="s">
        <v>393</v>
      </c>
      <c r="C55" s="33" t="s">
        <v>234</v>
      </c>
      <c r="D55" s="14">
        <v>500000</v>
      </c>
      <c r="E55" s="15">
        <v>515.41999999999996</v>
      </c>
      <c r="F55" s="16">
        <v>4.0000000000000002E-4</v>
      </c>
      <c r="G55" s="16">
        <v>7.4550000000000005E-2</v>
      </c>
    </row>
    <row r="56" spans="1:7" x14ac:dyDescent="0.25">
      <c r="A56" s="13" t="s">
        <v>458</v>
      </c>
      <c r="B56" s="33" t="s">
        <v>459</v>
      </c>
      <c r="C56" s="33" t="s">
        <v>234</v>
      </c>
      <c r="D56" s="14">
        <v>500000</v>
      </c>
      <c r="E56" s="15">
        <v>512.33000000000004</v>
      </c>
      <c r="F56" s="16">
        <v>4.0000000000000002E-4</v>
      </c>
      <c r="G56" s="16">
        <v>7.4899999999999994E-2</v>
      </c>
    </row>
    <row r="57" spans="1:7" x14ac:dyDescent="0.25">
      <c r="A57" s="13" t="s">
        <v>547</v>
      </c>
      <c r="B57" s="33" t="s">
        <v>548</v>
      </c>
      <c r="C57" s="33" t="s">
        <v>234</v>
      </c>
      <c r="D57" s="14">
        <v>500000</v>
      </c>
      <c r="E57" s="15">
        <v>511.11</v>
      </c>
      <c r="F57" s="16">
        <v>4.0000000000000002E-4</v>
      </c>
      <c r="G57" s="16">
        <v>7.5712000000000002E-2</v>
      </c>
    </row>
    <row r="58" spans="1:7" x14ac:dyDescent="0.25">
      <c r="A58" s="13" t="s">
        <v>549</v>
      </c>
      <c r="B58" s="33" t="s">
        <v>550</v>
      </c>
      <c r="C58" s="33" t="s">
        <v>231</v>
      </c>
      <c r="D58" s="14">
        <v>500000</v>
      </c>
      <c r="E58" s="15">
        <v>483.13</v>
      </c>
      <c r="F58" s="16">
        <v>2.9999999999999997E-4</v>
      </c>
      <c r="G58" s="16">
        <v>7.5300000000000006E-2</v>
      </c>
    </row>
    <row r="59" spans="1:7" x14ac:dyDescent="0.25">
      <c r="A59" s="13" t="s">
        <v>551</v>
      </c>
      <c r="B59" s="33" t="s">
        <v>552</v>
      </c>
      <c r="C59" s="33" t="s">
        <v>245</v>
      </c>
      <c r="D59" s="14">
        <v>500000</v>
      </c>
      <c r="E59" s="15">
        <v>480.66</v>
      </c>
      <c r="F59" s="16">
        <v>2.9999999999999997E-4</v>
      </c>
      <c r="G59" s="16">
        <v>7.5817999999999997E-2</v>
      </c>
    </row>
    <row r="60" spans="1:7" x14ac:dyDescent="0.25">
      <c r="A60" s="17" t="s">
        <v>124</v>
      </c>
      <c r="B60" s="34"/>
      <c r="C60" s="34"/>
      <c r="D60" s="20"/>
      <c r="E60" s="21">
        <v>1221674.4099999999</v>
      </c>
      <c r="F60" s="22">
        <v>0.88319999999999999</v>
      </c>
      <c r="G60" s="23"/>
    </row>
    <row r="61" spans="1:7" x14ac:dyDescent="0.25">
      <c r="A61" s="13"/>
      <c r="B61" s="33"/>
      <c r="C61" s="33"/>
      <c r="D61" s="14"/>
      <c r="E61" s="15"/>
      <c r="F61" s="16"/>
      <c r="G61" s="16"/>
    </row>
    <row r="62" spans="1:7" x14ac:dyDescent="0.25">
      <c r="A62" s="17" t="s">
        <v>464</v>
      </c>
      <c r="B62" s="33"/>
      <c r="C62" s="33"/>
      <c r="D62" s="14"/>
      <c r="E62" s="15"/>
      <c r="F62" s="16"/>
      <c r="G62" s="16"/>
    </row>
    <row r="63" spans="1:7" x14ac:dyDescent="0.25">
      <c r="A63" s="13" t="s">
        <v>553</v>
      </c>
      <c r="B63" s="33" t="s">
        <v>554</v>
      </c>
      <c r="C63" s="33" t="s">
        <v>128</v>
      </c>
      <c r="D63" s="14">
        <v>80500000</v>
      </c>
      <c r="E63" s="15">
        <v>81621.77</v>
      </c>
      <c r="F63" s="16">
        <v>5.8999999999999997E-2</v>
      </c>
      <c r="G63" s="16">
        <v>7.1661814520999997E-2</v>
      </c>
    </row>
    <row r="64" spans="1:7" x14ac:dyDescent="0.25">
      <c r="A64" s="13" t="s">
        <v>555</v>
      </c>
      <c r="B64" s="33" t="s">
        <v>556</v>
      </c>
      <c r="C64" s="33" t="s">
        <v>128</v>
      </c>
      <c r="D64" s="14">
        <v>25000000</v>
      </c>
      <c r="E64" s="15">
        <v>25664.48</v>
      </c>
      <c r="F64" s="16">
        <v>1.8599999999999998E-2</v>
      </c>
      <c r="G64" s="16">
        <v>7.1693906301999996E-2</v>
      </c>
    </row>
    <row r="65" spans="1:7" x14ac:dyDescent="0.25">
      <c r="A65" s="13" t="s">
        <v>557</v>
      </c>
      <c r="B65" s="33" t="s">
        <v>558</v>
      </c>
      <c r="C65" s="33" t="s">
        <v>128</v>
      </c>
      <c r="D65" s="14">
        <v>5000000</v>
      </c>
      <c r="E65" s="15">
        <v>5030.41</v>
      </c>
      <c r="F65" s="16">
        <v>3.5999999999999999E-3</v>
      </c>
      <c r="G65" s="16">
        <v>7.1610054596000006E-2</v>
      </c>
    </row>
    <row r="66" spans="1:7" x14ac:dyDescent="0.25">
      <c r="A66" s="17" t="s">
        <v>124</v>
      </c>
      <c r="B66" s="34"/>
      <c r="C66" s="34"/>
      <c r="D66" s="20"/>
      <c r="E66" s="21">
        <v>112316.66</v>
      </c>
      <c r="F66" s="22">
        <v>8.1199999999999994E-2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17" t="s">
        <v>129</v>
      </c>
      <c r="B68" s="33"/>
      <c r="C68" s="33"/>
      <c r="D68" s="14"/>
      <c r="E68" s="15"/>
      <c r="F68" s="16"/>
      <c r="G68" s="16"/>
    </row>
    <row r="69" spans="1:7" x14ac:dyDescent="0.25">
      <c r="A69" s="17" t="s">
        <v>124</v>
      </c>
      <c r="B69" s="33"/>
      <c r="C69" s="33"/>
      <c r="D69" s="14"/>
      <c r="E69" s="18" t="s">
        <v>121</v>
      </c>
      <c r="F69" s="19" t="s">
        <v>121</v>
      </c>
      <c r="G69" s="16"/>
    </row>
    <row r="70" spans="1:7" x14ac:dyDescent="0.25">
      <c r="A70" s="13"/>
      <c r="B70" s="33"/>
      <c r="C70" s="33"/>
      <c r="D70" s="14"/>
      <c r="E70" s="15"/>
      <c r="F70" s="16"/>
      <c r="G70" s="16"/>
    </row>
    <row r="71" spans="1:7" x14ac:dyDescent="0.25">
      <c r="A71" s="17" t="s">
        <v>130</v>
      </c>
      <c r="B71" s="33"/>
      <c r="C71" s="33"/>
      <c r="D71" s="14"/>
      <c r="E71" s="15"/>
      <c r="F71" s="16"/>
      <c r="G71" s="16"/>
    </row>
    <row r="72" spans="1:7" x14ac:dyDescent="0.25">
      <c r="A72" s="17" t="s">
        <v>124</v>
      </c>
      <c r="B72" s="33"/>
      <c r="C72" s="33"/>
      <c r="D72" s="14"/>
      <c r="E72" s="18" t="s">
        <v>121</v>
      </c>
      <c r="F72" s="19" t="s">
        <v>121</v>
      </c>
      <c r="G72" s="16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24" t="s">
        <v>131</v>
      </c>
      <c r="B74" s="35"/>
      <c r="C74" s="35"/>
      <c r="D74" s="25"/>
      <c r="E74" s="21">
        <v>1333991.07</v>
      </c>
      <c r="F74" s="22">
        <v>0.96440000000000003</v>
      </c>
      <c r="G74" s="23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17" t="s">
        <v>179</v>
      </c>
      <c r="B77" s="33"/>
      <c r="C77" s="33"/>
      <c r="D77" s="14"/>
      <c r="E77" s="15"/>
      <c r="F77" s="16"/>
      <c r="G77" s="16"/>
    </row>
    <row r="78" spans="1:7" x14ac:dyDescent="0.25">
      <c r="A78" s="13" t="s">
        <v>180</v>
      </c>
      <c r="B78" s="33"/>
      <c r="C78" s="33"/>
      <c r="D78" s="14"/>
      <c r="E78" s="15">
        <v>1019.44</v>
      </c>
      <c r="F78" s="16">
        <v>6.9999999999999999E-4</v>
      </c>
      <c r="G78" s="16">
        <v>6.7234000000000002E-2</v>
      </c>
    </row>
    <row r="79" spans="1:7" x14ac:dyDescent="0.25">
      <c r="A79" s="17" t="s">
        <v>124</v>
      </c>
      <c r="B79" s="34"/>
      <c r="C79" s="34"/>
      <c r="D79" s="20"/>
      <c r="E79" s="21">
        <v>1019.44</v>
      </c>
      <c r="F79" s="22">
        <v>6.9999999999999999E-4</v>
      </c>
      <c r="G79" s="23"/>
    </row>
    <row r="80" spans="1:7" x14ac:dyDescent="0.25">
      <c r="A80" s="13"/>
      <c r="B80" s="33"/>
      <c r="C80" s="33"/>
      <c r="D80" s="14"/>
      <c r="E80" s="15"/>
      <c r="F80" s="16"/>
      <c r="G80" s="16"/>
    </row>
    <row r="81" spans="1:7" x14ac:dyDescent="0.25">
      <c r="A81" s="24" t="s">
        <v>131</v>
      </c>
      <c r="B81" s="35"/>
      <c r="C81" s="35"/>
      <c r="D81" s="25"/>
      <c r="E81" s="21">
        <v>1019.44</v>
      </c>
      <c r="F81" s="22">
        <v>6.9999999999999999E-4</v>
      </c>
      <c r="G81" s="23"/>
    </row>
    <row r="82" spans="1:7" x14ac:dyDescent="0.25">
      <c r="A82" s="13" t="s">
        <v>181</v>
      </c>
      <c r="B82" s="33"/>
      <c r="C82" s="33"/>
      <c r="D82" s="14"/>
      <c r="E82" s="15">
        <v>48346.881573400002</v>
      </c>
      <c r="F82" s="16">
        <v>3.4948E-2</v>
      </c>
      <c r="G82" s="16"/>
    </row>
    <row r="83" spans="1:7" x14ac:dyDescent="0.25">
      <c r="A83" s="13" t="s">
        <v>182</v>
      </c>
      <c r="B83" s="33"/>
      <c r="C83" s="33"/>
      <c r="D83" s="14"/>
      <c r="E83" s="15">
        <v>17.948426600000001</v>
      </c>
      <c r="F83" s="27">
        <v>-4.8000000000000001E-5</v>
      </c>
      <c r="G83" s="16">
        <v>6.7234000000000002E-2</v>
      </c>
    </row>
    <row r="84" spans="1:7" x14ac:dyDescent="0.25">
      <c r="A84" s="28" t="s">
        <v>183</v>
      </c>
      <c r="B84" s="36"/>
      <c r="C84" s="36"/>
      <c r="D84" s="29"/>
      <c r="E84" s="30">
        <v>1383375.34</v>
      </c>
      <c r="F84" s="31">
        <v>1</v>
      </c>
      <c r="G84" s="31"/>
    </row>
    <row r="86" spans="1:7" x14ac:dyDescent="0.25">
      <c r="A86" s="1" t="s">
        <v>185</v>
      </c>
    </row>
    <row r="89" spans="1:7" x14ac:dyDescent="0.25">
      <c r="A89" s="1" t="s">
        <v>186</v>
      </c>
    </row>
    <row r="90" spans="1:7" x14ac:dyDescent="0.25">
      <c r="A90" s="53" t="s">
        <v>187</v>
      </c>
      <c r="B90" s="3" t="s">
        <v>121</v>
      </c>
    </row>
    <row r="91" spans="1:7" x14ac:dyDescent="0.25">
      <c r="A91" t="s">
        <v>188</v>
      </c>
    </row>
    <row r="92" spans="1:7" x14ac:dyDescent="0.25">
      <c r="A92" t="s">
        <v>312</v>
      </c>
      <c r="B92" t="s">
        <v>190</v>
      </c>
      <c r="C92" t="s">
        <v>190</v>
      </c>
    </row>
    <row r="93" spans="1:7" x14ac:dyDescent="0.25">
      <c r="B93" s="54">
        <v>45443</v>
      </c>
      <c r="C93" s="54">
        <v>45471</v>
      </c>
    </row>
    <row r="94" spans="1:7" x14ac:dyDescent="0.25">
      <c r="A94" t="s">
        <v>313</v>
      </c>
      <c r="B94">
        <v>1224.2216000000001</v>
      </c>
      <c r="C94">
        <v>1227.606</v>
      </c>
      <c r="E94" s="2"/>
    </row>
    <row r="95" spans="1:7" x14ac:dyDescent="0.25">
      <c r="E95" s="2"/>
    </row>
    <row r="96" spans="1:7" x14ac:dyDescent="0.25">
      <c r="A96" t="s">
        <v>205</v>
      </c>
      <c r="B96" s="3" t="s">
        <v>121</v>
      </c>
    </row>
    <row r="97" spans="1:2" x14ac:dyDescent="0.25">
      <c r="A97" t="s">
        <v>206</v>
      </c>
      <c r="B97" s="3" t="s">
        <v>121</v>
      </c>
    </row>
    <row r="98" spans="1:2" ht="30" customHeight="1" x14ac:dyDescent="0.25">
      <c r="A98" s="53" t="s">
        <v>207</v>
      </c>
      <c r="B98" s="3" t="s">
        <v>121</v>
      </c>
    </row>
    <row r="99" spans="1:2" ht="30" customHeight="1" x14ac:dyDescent="0.25">
      <c r="A99" s="53" t="s">
        <v>208</v>
      </c>
      <c r="B99" s="3" t="s">
        <v>121</v>
      </c>
    </row>
    <row r="100" spans="1:2" x14ac:dyDescent="0.25">
      <c r="A100" t="s">
        <v>209</v>
      </c>
      <c r="B100" s="55">
        <f>+B114</f>
        <v>6.5819238702834779</v>
      </c>
    </row>
    <row r="101" spans="1:2" ht="45" customHeight="1" x14ac:dyDescent="0.25">
      <c r="A101" s="53" t="s">
        <v>210</v>
      </c>
      <c r="B101" s="3" t="s">
        <v>121</v>
      </c>
    </row>
    <row r="102" spans="1:2" ht="30" customHeight="1" x14ac:dyDescent="0.25">
      <c r="A102" s="53" t="s">
        <v>211</v>
      </c>
      <c r="B102" s="3" t="s">
        <v>121</v>
      </c>
    </row>
    <row r="103" spans="1:2" ht="30" customHeight="1" x14ac:dyDescent="0.25">
      <c r="A103" s="53" t="s">
        <v>212</v>
      </c>
      <c r="B103" s="55">
        <v>453606.91173470003</v>
      </c>
    </row>
    <row r="104" spans="1:2" x14ac:dyDescent="0.25">
      <c r="A104" t="s">
        <v>213</v>
      </c>
      <c r="B104" s="3" t="s">
        <v>121</v>
      </c>
    </row>
    <row r="105" spans="1:2" x14ac:dyDescent="0.25">
      <c r="A105" t="s">
        <v>214</v>
      </c>
      <c r="B105" s="3" t="s">
        <v>121</v>
      </c>
    </row>
    <row r="107" spans="1:2" x14ac:dyDescent="0.25">
      <c r="A107" t="s">
        <v>215</v>
      </c>
    </row>
    <row r="108" spans="1:2" ht="30" customHeight="1" x14ac:dyDescent="0.25">
      <c r="A108" s="61" t="s">
        <v>216</v>
      </c>
      <c r="B108" s="62" t="s">
        <v>559</v>
      </c>
    </row>
    <row r="109" spans="1:2" x14ac:dyDescent="0.25">
      <c r="A109" s="61" t="s">
        <v>218</v>
      </c>
      <c r="B109" s="62" t="s">
        <v>315</v>
      </c>
    </row>
    <row r="110" spans="1:2" x14ac:dyDescent="0.25">
      <c r="A110" s="61"/>
      <c r="B110" s="61"/>
    </row>
    <row r="111" spans="1:2" x14ac:dyDescent="0.25">
      <c r="A111" s="61" t="s">
        <v>220</v>
      </c>
      <c r="B111" s="63">
        <v>7.5196574318522753</v>
      </c>
    </row>
    <row r="112" spans="1:2" x14ac:dyDescent="0.25">
      <c r="A112" s="61"/>
      <c r="B112" s="61"/>
    </row>
    <row r="113" spans="1:4" x14ac:dyDescent="0.25">
      <c r="A113" s="61" t="s">
        <v>221</v>
      </c>
      <c r="B113" s="64">
        <v>5.2897999999999996</v>
      </c>
    </row>
    <row r="114" spans="1:4" x14ac:dyDescent="0.25">
      <c r="A114" s="61" t="s">
        <v>222</v>
      </c>
      <c r="B114" s="64">
        <v>6.5819238702834779</v>
      </c>
    </row>
    <row r="115" spans="1:4" x14ac:dyDescent="0.25">
      <c r="A115" s="61"/>
      <c r="B115" s="61"/>
    </row>
    <row r="116" spans="1:4" x14ac:dyDescent="0.25">
      <c r="A116" s="61" t="s">
        <v>223</v>
      </c>
      <c r="B116" s="65">
        <v>45473</v>
      </c>
    </row>
    <row r="118" spans="1:4" ht="69.95" customHeight="1" x14ac:dyDescent="0.25">
      <c r="A118" s="81" t="s">
        <v>224</v>
      </c>
      <c r="B118" s="81" t="s">
        <v>225</v>
      </c>
      <c r="C118" s="81" t="s">
        <v>5</v>
      </c>
      <c r="D118" s="81" t="s">
        <v>6</v>
      </c>
    </row>
    <row r="119" spans="1:4" ht="69.95" customHeight="1" x14ac:dyDescent="0.25">
      <c r="A119" s="81" t="s">
        <v>559</v>
      </c>
      <c r="B119" s="81"/>
      <c r="C119" s="81" t="s">
        <v>16</v>
      </c>
      <c r="D119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K104"/>
  <sheetViews>
    <sheetView showGridLines="0" workbookViewId="0">
      <pane ySplit="4" topLeftCell="A80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2960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2961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120</v>
      </c>
      <c r="B6" s="33"/>
      <c r="C6" s="33"/>
      <c r="D6" s="14"/>
      <c r="E6" s="15"/>
      <c r="F6" s="16"/>
      <c r="G6" s="16"/>
    </row>
    <row r="7" spans="1:8" x14ac:dyDescent="0.25">
      <c r="A7" s="17" t="s">
        <v>1186</v>
      </c>
      <c r="B7" s="33"/>
      <c r="C7" s="33"/>
      <c r="D7" s="14"/>
      <c r="E7" s="15"/>
      <c r="F7" s="16"/>
      <c r="G7" s="16"/>
    </row>
    <row r="8" spans="1:8" x14ac:dyDescent="0.25">
      <c r="A8" s="13" t="s">
        <v>1190</v>
      </c>
      <c r="B8" s="33" t="s">
        <v>1191</v>
      </c>
      <c r="C8" s="33" t="s">
        <v>1192</v>
      </c>
      <c r="D8" s="14">
        <v>119577</v>
      </c>
      <c r="E8" s="15">
        <v>1818.59</v>
      </c>
      <c r="F8" s="16">
        <v>0.127</v>
      </c>
      <c r="G8" s="16"/>
    </row>
    <row r="9" spans="1:8" x14ac:dyDescent="0.25">
      <c r="A9" s="13" t="s">
        <v>1357</v>
      </c>
      <c r="B9" s="33" t="s">
        <v>1358</v>
      </c>
      <c r="C9" s="33" t="s">
        <v>1192</v>
      </c>
      <c r="D9" s="14">
        <v>66999</v>
      </c>
      <c r="E9" s="15">
        <v>992.12</v>
      </c>
      <c r="F9" s="16">
        <v>6.93E-2</v>
      </c>
      <c r="G9" s="16"/>
    </row>
    <row r="10" spans="1:8" x14ac:dyDescent="0.25">
      <c r="A10" s="13" t="s">
        <v>1213</v>
      </c>
      <c r="B10" s="33" t="s">
        <v>1214</v>
      </c>
      <c r="C10" s="33" t="s">
        <v>1192</v>
      </c>
      <c r="D10" s="14">
        <v>14723</v>
      </c>
      <c r="E10" s="15">
        <v>942.62</v>
      </c>
      <c r="F10" s="16">
        <v>6.5799999999999997E-2</v>
      </c>
      <c r="G10" s="16"/>
    </row>
    <row r="11" spans="1:8" x14ac:dyDescent="0.25">
      <c r="A11" s="13" t="s">
        <v>1947</v>
      </c>
      <c r="B11" s="33" t="s">
        <v>1948</v>
      </c>
      <c r="C11" s="33" t="s">
        <v>1440</v>
      </c>
      <c r="D11" s="14">
        <v>99461</v>
      </c>
      <c r="E11" s="15">
        <v>935.58</v>
      </c>
      <c r="F11" s="16">
        <v>6.5299999999999997E-2</v>
      </c>
      <c r="G11" s="16"/>
    </row>
    <row r="12" spans="1:8" x14ac:dyDescent="0.25">
      <c r="A12" s="13" t="s">
        <v>1438</v>
      </c>
      <c r="B12" s="33" t="s">
        <v>1439</v>
      </c>
      <c r="C12" s="33" t="s">
        <v>1440</v>
      </c>
      <c r="D12" s="14">
        <v>13001</v>
      </c>
      <c r="E12" s="15">
        <v>804.2</v>
      </c>
      <c r="F12" s="16">
        <v>5.62E-2</v>
      </c>
      <c r="G12" s="16"/>
    </row>
    <row r="13" spans="1:8" x14ac:dyDescent="0.25">
      <c r="A13" s="13" t="s">
        <v>1480</v>
      </c>
      <c r="B13" s="33" t="s">
        <v>1481</v>
      </c>
      <c r="C13" s="33" t="s">
        <v>1192</v>
      </c>
      <c r="D13" s="14">
        <v>15022</v>
      </c>
      <c r="E13" s="15">
        <v>690.48</v>
      </c>
      <c r="F13" s="16">
        <v>4.82E-2</v>
      </c>
      <c r="G13" s="16"/>
    </row>
    <row r="14" spans="1:8" x14ac:dyDescent="0.25">
      <c r="A14" s="13" t="s">
        <v>1220</v>
      </c>
      <c r="B14" s="33" t="s">
        <v>1221</v>
      </c>
      <c r="C14" s="33" t="s">
        <v>1192</v>
      </c>
      <c r="D14" s="14">
        <v>28240</v>
      </c>
      <c r="E14" s="15">
        <v>457.87</v>
      </c>
      <c r="F14" s="16">
        <v>3.2000000000000001E-2</v>
      </c>
      <c r="G14" s="16"/>
    </row>
    <row r="15" spans="1:8" x14ac:dyDescent="0.25">
      <c r="A15" s="13" t="s">
        <v>1362</v>
      </c>
      <c r="B15" s="33" t="s">
        <v>1363</v>
      </c>
      <c r="C15" s="33" t="s">
        <v>1192</v>
      </c>
      <c r="D15" s="14">
        <v>33754</v>
      </c>
      <c r="E15" s="15">
        <v>407.61</v>
      </c>
      <c r="F15" s="16">
        <v>2.8500000000000001E-2</v>
      </c>
      <c r="G15" s="16"/>
    </row>
    <row r="16" spans="1:8" x14ac:dyDescent="0.25">
      <c r="A16" s="13" t="s">
        <v>1263</v>
      </c>
      <c r="B16" s="33" t="s">
        <v>1264</v>
      </c>
      <c r="C16" s="33" t="s">
        <v>1192</v>
      </c>
      <c r="D16" s="14">
        <v>12967</v>
      </c>
      <c r="E16" s="15">
        <v>361.95</v>
      </c>
      <c r="F16" s="16">
        <v>2.53E-2</v>
      </c>
      <c r="G16" s="16"/>
    </row>
    <row r="17" spans="1:7" x14ac:dyDescent="0.25">
      <c r="A17" s="13" t="s">
        <v>1968</v>
      </c>
      <c r="B17" s="33" t="s">
        <v>1969</v>
      </c>
      <c r="C17" s="33" t="s">
        <v>1440</v>
      </c>
      <c r="D17" s="14">
        <v>62251</v>
      </c>
      <c r="E17" s="15">
        <v>295.91000000000003</v>
      </c>
      <c r="F17" s="16">
        <v>2.07E-2</v>
      </c>
      <c r="G17" s="16"/>
    </row>
    <row r="18" spans="1:7" x14ac:dyDescent="0.25">
      <c r="A18" s="13" t="s">
        <v>1875</v>
      </c>
      <c r="B18" s="33" t="s">
        <v>1876</v>
      </c>
      <c r="C18" s="33" t="s">
        <v>1192</v>
      </c>
      <c r="D18" s="14">
        <v>12494</v>
      </c>
      <c r="E18" s="15">
        <v>266.02</v>
      </c>
      <c r="F18" s="16">
        <v>1.8599999999999998E-2</v>
      </c>
      <c r="G18" s="16"/>
    </row>
    <row r="19" spans="1:7" x14ac:dyDescent="0.25">
      <c r="A19" s="13" t="s">
        <v>1495</v>
      </c>
      <c r="B19" s="33" t="s">
        <v>1496</v>
      </c>
      <c r="C19" s="33" t="s">
        <v>1192</v>
      </c>
      <c r="D19" s="14">
        <v>17577</v>
      </c>
      <c r="E19" s="15">
        <v>216.28</v>
      </c>
      <c r="F19" s="16">
        <v>1.5100000000000001E-2</v>
      </c>
      <c r="G19" s="16"/>
    </row>
    <row r="20" spans="1:7" x14ac:dyDescent="0.25">
      <c r="A20" s="13" t="s">
        <v>1499</v>
      </c>
      <c r="B20" s="33" t="s">
        <v>1500</v>
      </c>
      <c r="C20" s="33" t="s">
        <v>1192</v>
      </c>
      <c r="D20" s="14">
        <v>17482</v>
      </c>
      <c r="E20" s="15">
        <v>197.49</v>
      </c>
      <c r="F20" s="16">
        <v>1.38E-2</v>
      </c>
      <c r="G20" s="16"/>
    </row>
    <row r="21" spans="1:7" x14ac:dyDescent="0.25">
      <c r="A21" s="13" t="s">
        <v>1388</v>
      </c>
      <c r="B21" s="33" t="s">
        <v>1389</v>
      </c>
      <c r="C21" s="33" t="s">
        <v>1192</v>
      </c>
      <c r="D21" s="14">
        <v>44106</v>
      </c>
      <c r="E21" s="15">
        <v>187.25</v>
      </c>
      <c r="F21" s="16">
        <v>1.3100000000000001E-2</v>
      </c>
      <c r="G21" s="16"/>
    </row>
    <row r="22" spans="1:7" x14ac:dyDescent="0.25">
      <c r="A22" s="13" t="s">
        <v>1353</v>
      </c>
      <c r="B22" s="33" t="s">
        <v>1354</v>
      </c>
      <c r="C22" s="33" t="s">
        <v>1192</v>
      </c>
      <c r="D22" s="14">
        <v>50720</v>
      </c>
      <c r="E22" s="15">
        <v>178.08</v>
      </c>
      <c r="F22" s="16">
        <v>1.24E-2</v>
      </c>
      <c r="G22" s="16"/>
    </row>
    <row r="23" spans="1:7" x14ac:dyDescent="0.25">
      <c r="A23" s="13" t="s">
        <v>1538</v>
      </c>
      <c r="B23" s="33" t="s">
        <v>1539</v>
      </c>
      <c r="C23" s="33" t="s">
        <v>1440</v>
      </c>
      <c r="D23" s="14">
        <v>22551</v>
      </c>
      <c r="E23" s="15">
        <v>160.11000000000001</v>
      </c>
      <c r="F23" s="16">
        <v>1.12E-2</v>
      </c>
      <c r="G23" s="16"/>
    </row>
    <row r="24" spans="1:7" x14ac:dyDescent="0.25">
      <c r="A24" s="13" t="s">
        <v>1920</v>
      </c>
      <c r="B24" s="33" t="s">
        <v>1921</v>
      </c>
      <c r="C24" s="33" t="s">
        <v>1192</v>
      </c>
      <c r="D24" s="14">
        <v>8894</v>
      </c>
      <c r="E24" s="15">
        <v>156.06</v>
      </c>
      <c r="F24" s="16">
        <v>1.09E-2</v>
      </c>
      <c r="G24" s="16"/>
    </row>
    <row r="25" spans="1:7" x14ac:dyDescent="0.25">
      <c r="A25" s="13" t="s">
        <v>1809</v>
      </c>
      <c r="B25" s="33" t="s">
        <v>1810</v>
      </c>
      <c r="C25" s="33" t="s">
        <v>1192</v>
      </c>
      <c r="D25" s="14">
        <v>5415</v>
      </c>
      <c r="E25" s="15">
        <v>143.55000000000001</v>
      </c>
      <c r="F25" s="16">
        <v>0.01</v>
      </c>
      <c r="G25" s="16"/>
    </row>
    <row r="26" spans="1:7" x14ac:dyDescent="0.25">
      <c r="A26" s="13" t="s">
        <v>2142</v>
      </c>
      <c r="B26" s="33" t="s">
        <v>2143</v>
      </c>
      <c r="C26" s="33" t="s">
        <v>1192</v>
      </c>
      <c r="D26" s="14">
        <v>7414</v>
      </c>
      <c r="E26" s="15">
        <v>135.29</v>
      </c>
      <c r="F26" s="16">
        <v>9.4000000000000004E-3</v>
      </c>
      <c r="G26" s="16"/>
    </row>
    <row r="27" spans="1:7" x14ac:dyDescent="0.25">
      <c r="A27" s="13" t="s">
        <v>1511</v>
      </c>
      <c r="B27" s="33" t="s">
        <v>1512</v>
      </c>
      <c r="C27" s="33" t="s">
        <v>1440</v>
      </c>
      <c r="D27" s="14">
        <v>4682</v>
      </c>
      <c r="E27" s="15">
        <v>130.19</v>
      </c>
      <c r="F27" s="16">
        <v>9.1000000000000004E-3</v>
      </c>
      <c r="G27" s="16"/>
    </row>
    <row r="28" spans="1:7" x14ac:dyDescent="0.25">
      <c r="A28" s="13" t="s">
        <v>2270</v>
      </c>
      <c r="B28" s="33" t="s">
        <v>2271</v>
      </c>
      <c r="C28" s="33" t="s">
        <v>1440</v>
      </c>
      <c r="D28" s="14">
        <v>9943</v>
      </c>
      <c r="E28" s="15">
        <v>130.08000000000001</v>
      </c>
      <c r="F28" s="16">
        <v>9.1000000000000004E-3</v>
      </c>
      <c r="G28" s="16"/>
    </row>
    <row r="29" spans="1:7" x14ac:dyDescent="0.25">
      <c r="A29" s="13" t="s">
        <v>1951</v>
      </c>
      <c r="B29" s="33" t="s">
        <v>1952</v>
      </c>
      <c r="C29" s="33" t="s">
        <v>1192</v>
      </c>
      <c r="D29" s="14">
        <v>5585</v>
      </c>
      <c r="E29" s="15">
        <v>127.74</v>
      </c>
      <c r="F29" s="16">
        <v>8.8999999999999999E-3</v>
      </c>
      <c r="G29" s="16"/>
    </row>
    <row r="30" spans="1:7" x14ac:dyDescent="0.25">
      <c r="A30" s="13" t="s">
        <v>2436</v>
      </c>
      <c r="B30" s="33" t="s">
        <v>2437</v>
      </c>
      <c r="C30" s="33" t="s">
        <v>1440</v>
      </c>
      <c r="D30" s="14">
        <v>8898</v>
      </c>
      <c r="E30" s="15">
        <v>107.2</v>
      </c>
      <c r="F30" s="16">
        <v>7.4999999999999997E-3</v>
      </c>
      <c r="G30" s="16"/>
    </row>
    <row r="31" spans="1:7" x14ac:dyDescent="0.25">
      <c r="A31" s="13" t="s">
        <v>2020</v>
      </c>
      <c r="B31" s="33" t="s">
        <v>2021</v>
      </c>
      <c r="C31" s="33" t="s">
        <v>1192</v>
      </c>
      <c r="D31" s="14">
        <v>12669</v>
      </c>
      <c r="E31" s="15">
        <v>101.86</v>
      </c>
      <c r="F31" s="16">
        <v>7.1000000000000004E-3</v>
      </c>
      <c r="G31" s="16"/>
    </row>
    <row r="32" spans="1:7" x14ac:dyDescent="0.25">
      <c r="A32" s="13" t="s">
        <v>2962</v>
      </c>
      <c r="B32" s="33" t="s">
        <v>2963</v>
      </c>
      <c r="C32" s="33" t="s">
        <v>1192</v>
      </c>
      <c r="D32" s="14">
        <v>1727</v>
      </c>
      <c r="E32" s="15">
        <v>78.209999999999994</v>
      </c>
      <c r="F32" s="16">
        <v>5.4999999999999997E-3</v>
      </c>
      <c r="G32" s="16"/>
    </row>
    <row r="33" spans="1:7" x14ac:dyDescent="0.25">
      <c r="A33" s="17" t="s">
        <v>124</v>
      </c>
      <c r="B33" s="34"/>
      <c r="C33" s="34"/>
      <c r="D33" s="20"/>
      <c r="E33" s="37">
        <f>SUM(E8:E32)</f>
        <v>10022.34</v>
      </c>
      <c r="F33" s="38">
        <f>SUM(F8:F32)</f>
        <v>0.70000000000000007</v>
      </c>
      <c r="G33" s="23"/>
    </row>
    <row r="34" spans="1:7" x14ac:dyDescent="0.25">
      <c r="A34" s="17" t="s">
        <v>1265</v>
      </c>
      <c r="B34" s="33"/>
      <c r="C34" s="33"/>
      <c r="D34" s="14"/>
      <c r="E34" s="15"/>
      <c r="F34" s="16"/>
      <c r="G34" s="16"/>
    </row>
    <row r="35" spans="1:7" x14ac:dyDescent="0.25">
      <c r="A35" s="13" t="s">
        <v>2964</v>
      </c>
      <c r="B35" s="33" t="s">
        <v>2706</v>
      </c>
      <c r="C35" s="33" t="s">
        <v>1192</v>
      </c>
      <c r="D35" s="14">
        <v>1057</v>
      </c>
      <c r="E35" s="15">
        <v>39.880000000000003</v>
      </c>
      <c r="F35" s="16">
        <v>2.8E-3</v>
      </c>
      <c r="G35" s="16"/>
    </row>
    <row r="36" spans="1:7" x14ac:dyDescent="0.25">
      <c r="A36" s="17" t="s">
        <v>124</v>
      </c>
      <c r="B36" s="34"/>
      <c r="C36" s="34"/>
      <c r="D36" s="20"/>
      <c r="E36" s="37">
        <f>SUM(E35)</f>
        <v>39.880000000000003</v>
      </c>
      <c r="F36" s="38">
        <f>SUM(F35)</f>
        <v>2.8E-3</v>
      </c>
      <c r="G36" s="23"/>
    </row>
    <row r="37" spans="1:7" x14ac:dyDescent="0.25">
      <c r="A37" s="17" t="s">
        <v>2713</v>
      </c>
      <c r="B37" s="34"/>
      <c r="C37" s="34"/>
      <c r="D37" s="20"/>
      <c r="E37" s="30"/>
      <c r="F37" s="31"/>
      <c r="G37" s="23"/>
    </row>
    <row r="38" spans="1:7" x14ac:dyDescent="0.25">
      <c r="A38" s="13" t="s">
        <v>2965</v>
      </c>
      <c r="B38" s="33" t="s">
        <v>2966</v>
      </c>
      <c r="C38" s="33" t="s">
        <v>2967</v>
      </c>
      <c r="D38" s="14">
        <v>1045</v>
      </c>
      <c r="E38" s="15">
        <v>789.57</v>
      </c>
      <c r="F38" s="16">
        <v>5.5100000000000003E-2</v>
      </c>
      <c r="G38" s="16"/>
    </row>
    <row r="39" spans="1:7" x14ac:dyDescent="0.25">
      <c r="A39" s="13" t="s">
        <v>2968</v>
      </c>
      <c r="B39" s="33" t="s">
        <v>2969</v>
      </c>
      <c r="C39" s="33" t="s">
        <v>1192</v>
      </c>
      <c r="D39" s="14">
        <v>4280</v>
      </c>
      <c r="E39" s="15">
        <v>509.84</v>
      </c>
      <c r="F39" s="16">
        <v>3.56E-2</v>
      </c>
      <c r="G39" s="16"/>
    </row>
    <row r="40" spans="1:7" x14ac:dyDescent="0.25">
      <c r="A40" s="13" t="s">
        <v>2970</v>
      </c>
      <c r="B40" s="33" t="s">
        <v>2971</v>
      </c>
      <c r="C40" s="33" t="s">
        <v>2967</v>
      </c>
      <c r="D40" s="14">
        <v>3147</v>
      </c>
      <c r="E40" s="15">
        <v>383.86</v>
      </c>
      <c r="F40" s="16">
        <v>2.6800000000000001E-2</v>
      </c>
      <c r="G40" s="16"/>
    </row>
    <row r="41" spans="1:7" x14ac:dyDescent="0.25">
      <c r="A41" s="13" t="s">
        <v>2972</v>
      </c>
      <c r="B41" s="33" t="s">
        <v>2973</v>
      </c>
      <c r="C41" s="33" t="s">
        <v>2967</v>
      </c>
      <c r="D41" s="14">
        <v>3337</v>
      </c>
      <c r="E41" s="15">
        <v>344.76</v>
      </c>
      <c r="F41" s="16">
        <v>2.41E-2</v>
      </c>
      <c r="G41" s="16"/>
    </row>
    <row r="42" spans="1:7" x14ac:dyDescent="0.25">
      <c r="A42" s="13" t="s">
        <v>2974</v>
      </c>
      <c r="B42" s="33" t="s">
        <v>2975</v>
      </c>
      <c r="C42" s="33" t="s">
        <v>2976</v>
      </c>
      <c r="D42" s="14">
        <v>2313</v>
      </c>
      <c r="E42" s="15">
        <v>331.08</v>
      </c>
      <c r="F42" s="16">
        <v>2.3099999999999999E-2</v>
      </c>
      <c r="G42" s="16"/>
    </row>
    <row r="43" spans="1:7" x14ac:dyDescent="0.25">
      <c r="A43" s="13" t="s">
        <v>2977</v>
      </c>
      <c r="B43" s="33" t="s">
        <v>2978</v>
      </c>
      <c r="C43" s="33" t="s">
        <v>2979</v>
      </c>
      <c r="D43" s="14">
        <v>498</v>
      </c>
      <c r="E43" s="15">
        <v>229.83</v>
      </c>
      <c r="F43" s="16">
        <v>1.61E-2</v>
      </c>
      <c r="G43" s="16"/>
    </row>
    <row r="44" spans="1:7" x14ac:dyDescent="0.25">
      <c r="A44" s="13" t="s">
        <v>2980</v>
      </c>
      <c r="B44" s="33" t="s">
        <v>2981</v>
      </c>
      <c r="C44" s="33" t="s">
        <v>2967</v>
      </c>
      <c r="D44" s="14">
        <v>2570</v>
      </c>
      <c r="E44" s="15">
        <v>228.33</v>
      </c>
      <c r="F44" s="16">
        <v>1.5900000000000001E-2</v>
      </c>
      <c r="G44" s="16"/>
    </row>
    <row r="45" spans="1:7" x14ac:dyDescent="0.25">
      <c r="A45" s="13" t="s">
        <v>2982</v>
      </c>
      <c r="B45" s="33" t="s">
        <v>2983</v>
      </c>
      <c r="C45" s="33" t="s">
        <v>2984</v>
      </c>
      <c r="D45" s="14">
        <v>2263</v>
      </c>
      <c r="E45" s="15">
        <v>196.24</v>
      </c>
      <c r="F45" s="16">
        <v>1.37E-2</v>
      </c>
      <c r="G45" s="16"/>
    </row>
    <row r="46" spans="1:7" x14ac:dyDescent="0.25">
      <c r="A46" s="13" t="s">
        <v>2985</v>
      </c>
      <c r="B46" s="33" t="s">
        <v>2986</v>
      </c>
      <c r="C46" s="33" t="s">
        <v>2984</v>
      </c>
      <c r="D46" s="14">
        <v>918</v>
      </c>
      <c r="E46" s="15">
        <v>191.41</v>
      </c>
      <c r="F46" s="16">
        <v>1.34E-2</v>
      </c>
      <c r="G46" s="16"/>
    </row>
    <row r="47" spans="1:7" x14ac:dyDescent="0.25">
      <c r="A47" s="13" t="s">
        <v>2987</v>
      </c>
      <c r="B47" s="33" t="s">
        <v>2988</v>
      </c>
      <c r="C47" s="33" t="s">
        <v>2976</v>
      </c>
      <c r="D47" s="14">
        <v>703</v>
      </c>
      <c r="E47" s="15">
        <v>183.31</v>
      </c>
      <c r="F47" s="16">
        <v>1.2800000000000001E-2</v>
      </c>
      <c r="G47" s="16"/>
    </row>
    <row r="48" spans="1:7" x14ac:dyDescent="0.25">
      <c r="A48" s="13" t="s">
        <v>2989</v>
      </c>
      <c r="B48" s="33" t="s">
        <v>2990</v>
      </c>
      <c r="C48" s="33" t="s">
        <v>2984</v>
      </c>
      <c r="D48" s="14">
        <v>458</v>
      </c>
      <c r="E48" s="15">
        <v>170.03</v>
      </c>
      <c r="F48" s="16">
        <v>1.1900000000000001E-2</v>
      </c>
      <c r="G48" s="16"/>
    </row>
    <row r="49" spans="1:11" x14ac:dyDescent="0.25">
      <c r="A49" s="13" t="s">
        <v>2991</v>
      </c>
      <c r="B49" s="33" t="s">
        <v>2992</v>
      </c>
      <c r="C49" s="33" t="s">
        <v>2976</v>
      </c>
      <c r="D49" s="14">
        <v>335</v>
      </c>
      <c r="E49" s="15">
        <v>131.04</v>
      </c>
      <c r="F49" s="16">
        <v>9.1999999999999998E-3</v>
      </c>
      <c r="G49" s="16"/>
    </row>
    <row r="50" spans="1:11" x14ac:dyDescent="0.25">
      <c r="A50" s="13" t="s">
        <v>2993</v>
      </c>
      <c r="B50" s="33" t="s">
        <v>2994</v>
      </c>
      <c r="C50" s="33" t="s">
        <v>2984</v>
      </c>
      <c r="D50" s="14">
        <v>443</v>
      </c>
      <c r="E50" s="15">
        <v>125.79</v>
      </c>
      <c r="F50" s="16">
        <v>8.8000000000000005E-3</v>
      </c>
      <c r="G50" s="16"/>
    </row>
    <row r="51" spans="1:11" x14ac:dyDescent="0.25">
      <c r="A51" s="13" t="s">
        <v>2995</v>
      </c>
      <c r="B51" s="33" t="s">
        <v>2996</v>
      </c>
      <c r="C51" s="33" t="s">
        <v>2984</v>
      </c>
      <c r="D51" s="14">
        <v>1738</v>
      </c>
      <c r="E51" s="15">
        <v>114.16</v>
      </c>
      <c r="F51" s="16">
        <v>8.0000000000000002E-3</v>
      </c>
      <c r="G51" s="16"/>
    </row>
    <row r="52" spans="1:11" x14ac:dyDescent="0.25">
      <c r="A52" s="13" t="s">
        <v>2997</v>
      </c>
      <c r="B52" s="33" t="s">
        <v>2998</v>
      </c>
      <c r="C52" s="33" t="s">
        <v>2976</v>
      </c>
      <c r="D52" s="14">
        <v>1630</v>
      </c>
      <c r="E52" s="15">
        <v>93.33</v>
      </c>
      <c r="F52" s="16">
        <v>6.4999999999999997E-3</v>
      </c>
      <c r="G52" s="16"/>
    </row>
    <row r="53" spans="1:11" x14ac:dyDescent="0.25">
      <c r="A53" s="13" t="s">
        <v>2999</v>
      </c>
      <c r="B53" s="33" t="s">
        <v>3000</v>
      </c>
      <c r="C53" s="33" t="s">
        <v>2984</v>
      </c>
      <c r="D53" s="14">
        <v>378</v>
      </c>
      <c r="E53" s="15">
        <v>73.72</v>
      </c>
      <c r="F53" s="16">
        <v>5.1000000000000004E-3</v>
      </c>
      <c r="G53" s="16"/>
    </row>
    <row r="54" spans="1:11" x14ac:dyDescent="0.25">
      <c r="A54" s="13" t="s">
        <v>3001</v>
      </c>
      <c r="B54" s="33" t="s">
        <v>3002</v>
      </c>
      <c r="C54" s="33" t="s">
        <v>3003</v>
      </c>
      <c r="D54" s="14">
        <v>459</v>
      </c>
      <c r="E54" s="15">
        <v>45.49</v>
      </c>
      <c r="F54" s="16">
        <v>3.2000000000000002E-3</v>
      </c>
      <c r="G54" s="16"/>
    </row>
    <row r="55" spans="1:11" x14ac:dyDescent="0.25">
      <c r="A55" s="13" t="s">
        <v>3004</v>
      </c>
      <c r="B55" s="33" t="s">
        <v>3005</v>
      </c>
      <c r="C55" s="33" t="s">
        <v>2979</v>
      </c>
      <c r="D55" s="14">
        <v>387</v>
      </c>
      <c r="E55" s="15">
        <v>41.87</v>
      </c>
      <c r="F55" s="16">
        <v>2.8999999999999998E-3</v>
      </c>
      <c r="G55" s="16"/>
    </row>
    <row r="56" spans="1:11" x14ac:dyDescent="0.25">
      <c r="A56" s="13" t="s">
        <v>3006</v>
      </c>
      <c r="B56" s="33" t="s">
        <v>3007</v>
      </c>
      <c r="C56" s="33" t="s">
        <v>2979</v>
      </c>
      <c r="D56" s="14">
        <v>236</v>
      </c>
      <c r="E56" s="15">
        <v>41.64</v>
      </c>
      <c r="F56" s="16">
        <v>2.8999999999999998E-3</v>
      </c>
      <c r="G56" s="16"/>
    </row>
    <row r="57" spans="1:11" x14ac:dyDescent="0.25">
      <c r="A57" s="13" t="s">
        <v>3008</v>
      </c>
      <c r="B57" s="33" t="s">
        <v>3009</v>
      </c>
      <c r="C57" s="33" t="s">
        <v>2979</v>
      </c>
      <c r="D57" s="14">
        <v>210</v>
      </c>
      <c r="E57" s="15">
        <v>18.29</v>
      </c>
      <c r="F57" s="16">
        <v>1.2999999999999999E-3</v>
      </c>
      <c r="G57" s="16"/>
    </row>
    <row r="58" spans="1:11" x14ac:dyDescent="0.25">
      <c r="A58" s="17" t="s">
        <v>124</v>
      </c>
      <c r="B58" s="34"/>
      <c r="C58" s="34"/>
      <c r="D58" s="20"/>
      <c r="E58" s="47">
        <f>SUM(E38:E57)</f>
        <v>4243.59</v>
      </c>
      <c r="F58" s="48">
        <f>SUM(F38:F57)</f>
        <v>0.2964</v>
      </c>
      <c r="G58" s="23"/>
      <c r="I58" s="58"/>
      <c r="K58" s="2"/>
    </row>
    <row r="59" spans="1:11" x14ac:dyDescent="0.25">
      <c r="A59" s="17" t="s">
        <v>1265</v>
      </c>
      <c r="B59" s="34"/>
      <c r="C59" s="34"/>
      <c r="D59" s="20"/>
      <c r="E59" s="30"/>
      <c r="F59" s="31"/>
      <c r="G59" s="23"/>
      <c r="I59" s="58"/>
      <c r="K59" s="2"/>
    </row>
    <row r="60" spans="1:11" x14ac:dyDescent="0.25">
      <c r="A60" s="13" t="s">
        <v>3010</v>
      </c>
      <c r="B60" s="33" t="s">
        <v>3011</v>
      </c>
      <c r="C60" s="33" t="s">
        <v>1192</v>
      </c>
      <c r="D60" s="14">
        <v>34</v>
      </c>
      <c r="E60" s="15">
        <v>0.44</v>
      </c>
      <c r="F60" s="16">
        <v>0</v>
      </c>
      <c r="G60" s="16"/>
      <c r="I60" s="58"/>
      <c r="K60" s="2"/>
    </row>
    <row r="61" spans="1:11" x14ac:dyDescent="0.25">
      <c r="A61" s="17" t="s">
        <v>124</v>
      </c>
      <c r="B61" s="34"/>
      <c r="C61" s="34"/>
      <c r="D61" s="20"/>
      <c r="E61" s="37">
        <f>SUM(E60)</f>
        <v>0.44</v>
      </c>
      <c r="F61" s="38">
        <f>SUM(F60)</f>
        <v>0</v>
      </c>
      <c r="G61" s="23"/>
      <c r="I61" s="58"/>
      <c r="K61" s="2"/>
    </row>
    <row r="62" spans="1:11" x14ac:dyDescent="0.25">
      <c r="A62" s="17"/>
      <c r="B62" s="34"/>
      <c r="C62" s="34"/>
      <c r="D62" s="20"/>
      <c r="E62" s="30"/>
      <c r="F62" s="31"/>
      <c r="G62" s="23"/>
    </row>
    <row r="63" spans="1:11" x14ac:dyDescent="0.25">
      <c r="A63" s="24" t="s">
        <v>131</v>
      </c>
      <c r="B63" s="35"/>
      <c r="C63" s="35"/>
      <c r="D63" s="25"/>
      <c r="E63" s="30">
        <v>14306.25</v>
      </c>
      <c r="F63" s="31">
        <v>0.99919999999999998</v>
      </c>
      <c r="G63" s="23"/>
      <c r="I63" s="58"/>
    </row>
    <row r="64" spans="1:11" x14ac:dyDescent="0.25">
      <c r="A64" s="13"/>
      <c r="B64" s="33"/>
      <c r="C64" s="33"/>
      <c r="D64" s="14"/>
      <c r="E64" s="15"/>
      <c r="F64" s="16"/>
      <c r="G64" s="16"/>
    </row>
    <row r="65" spans="1:7" x14ac:dyDescent="0.25">
      <c r="A65" s="13"/>
      <c r="B65" s="33"/>
      <c r="C65" s="33"/>
      <c r="D65" s="14"/>
      <c r="E65" s="15"/>
      <c r="F65" s="16"/>
      <c r="G65" s="16"/>
    </row>
    <row r="66" spans="1:7" x14ac:dyDescent="0.25">
      <c r="A66" s="17" t="s">
        <v>179</v>
      </c>
      <c r="B66" s="33"/>
      <c r="C66" s="33"/>
      <c r="D66" s="14"/>
      <c r="E66" s="15"/>
      <c r="F66" s="16"/>
      <c r="G66" s="16"/>
    </row>
    <row r="67" spans="1:7" x14ac:dyDescent="0.25">
      <c r="A67" s="13" t="s">
        <v>180</v>
      </c>
      <c r="B67" s="33"/>
      <c r="C67" s="33"/>
      <c r="D67" s="14"/>
      <c r="E67" s="15">
        <v>10.99</v>
      </c>
      <c r="F67" s="16">
        <v>8.0000000000000004E-4</v>
      </c>
      <c r="G67" s="16">
        <v>6.7234000000000002E-2</v>
      </c>
    </row>
    <row r="68" spans="1:7" x14ac:dyDescent="0.25">
      <c r="A68" s="17" t="s">
        <v>124</v>
      </c>
      <c r="B68" s="34"/>
      <c r="C68" s="34"/>
      <c r="D68" s="20"/>
      <c r="E68" s="37">
        <v>10.99</v>
      </c>
      <c r="F68" s="38">
        <v>8.0000000000000004E-4</v>
      </c>
      <c r="G68" s="23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24" t="s">
        <v>131</v>
      </c>
      <c r="B70" s="35"/>
      <c r="C70" s="35"/>
      <c r="D70" s="25"/>
      <c r="E70" s="21">
        <v>10.99</v>
      </c>
      <c r="F70" s="22">
        <v>8.0000000000000004E-4</v>
      </c>
      <c r="G70" s="23"/>
    </row>
    <row r="71" spans="1:7" x14ac:dyDescent="0.25">
      <c r="A71" s="13" t="s">
        <v>181</v>
      </c>
      <c r="B71" s="33"/>
      <c r="C71" s="33"/>
      <c r="D71" s="14"/>
      <c r="E71" s="15">
        <v>6.0752999999999996E-3</v>
      </c>
      <c r="F71" s="16">
        <v>0</v>
      </c>
      <c r="G71" s="16"/>
    </row>
    <row r="72" spans="1:7" x14ac:dyDescent="0.25">
      <c r="A72" s="13" t="s">
        <v>182</v>
      </c>
      <c r="B72" s="33"/>
      <c r="C72" s="33"/>
      <c r="D72" s="14"/>
      <c r="E72" s="15">
        <v>1.0039247</v>
      </c>
      <c r="F72" s="16">
        <v>0</v>
      </c>
      <c r="G72" s="16">
        <v>6.7234000000000002E-2</v>
      </c>
    </row>
    <row r="73" spans="1:7" x14ac:dyDescent="0.25">
      <c r="A73" s="28" t="s">
        <v>183</v>
      </c>
      <c r="B73" s="36"/>
      <c r="C73" s="36"/>
      <c r="D73" s="29"/>
      <c r="E73" s="30">
        <v>14318.25</v>
      </c>
      <c r="F73" s="31">
        <v>1</v>
      </c>
      <c r="G73" s="31"/>
    </row>
    <row r="78" spans="1:7" x14ac:dyDescent="0.25">
      <c r="A78" s="1" t="s">
        <v>186</v>
      </c>
    </row>
    <row r="79" spans="1:7" x14ac:dyDescent="0.25">
      <c r="A79" s="53" t="s">
        <v>187</v>
      </c>
      <c r="B79" s="3" t="s">
        <v>121</v>
      </c>
    </row>
    <row r="80" spans="1:7" x14ac:dyDescent="0.25">
      <c r="A80" t="s">
        <v>188</v>
      </c>
    </row>
    <row r="81" spans="1:5" x14ac:dyDescent="0.25">
      <c r="A81" t="s">
        <v>189</v>
      </c>
      <c r="B81" t="s">
        <v>190</v>
      </c>
      <c r="C81" t="s">
        <v>190</v>
      </c>
    </row>
    <row r="82" spans="1:5" x14ac:dyDescent="0.25">
      <c r="B82" s="54">
        <v>45443</v>
      </c>
      <c r="C82" s="54">
        <v>45471</v>
      </c>
    </row>
    <row r="83" spans="1:5" x14ac:dyDescent="0.25">
      <c r="A83" t="s">
        <v>194</v>
      </c>
      <c r="B83">
        <v>17.3</v>
      </c>
      <c r="C83">
        <v>18.238700000000001</v>
      </c>
      <c r="E83" s="2"/>
    </row>
    <row r="84" spans="1:5" x14ac:dyDescent="0.25">
      <c r="A84" t="s">
        <v>195</v>
      </c>
      <c r="B84">
        <v>17.3</v>
      </c>
      <c r="C84">
        <v>18.238700000000001</v>
      </c>
      <c r="E84" s="2"/>
    </row>
    <row r="85" spans="1:5" x14ac:dyDescent="0.25">
      <c r="A85" t="s">
        <v>677</v>
      </c>
      <c r="B85">
        <v>16.941400000000002</v>
      </c>
      <c r="C85">
        <v>17.853200000000001</v>
      </c>
      <c r="E85" s="2"/>
    </row>
    <row r="86" spans="1:5" x14ac:dyDescent="0.25">
      <c r="A86" t="s">
        <v>678</v>
      </c>
      <c r="B86">
        <v>16.941400000000002</v>
      </c>
      <c r="C86">
        <v>17.853200000000001</v>
      </c>
      <c r="E86" s="2"/>
    </row>
    <row r="87" spans="1:5" x14ac:dyDescent="0.25">
      <c r="E87" s="2"/>
    </row>
    <row r="88" spans="1:5" x14ac:dyDescent="0.25">
      <c r="A88" t="s">
        <v>205</v>
      </c>
      <c r="B88" s="3" t="s">
        <v>121</v>
      </c>
    </row>
    <row r="89" spans="1:5" x14ac:dyDescent="0.25">
      <c r="A89" t="s">
        <v>206</v>
      </c>
      <c r="B89" s="3" t="s">
        <v>121</v>
      </c>
    </row>
    <row r="90" spans="1:5" ht="30" customHeight="1" x14ac:dyDescent="0.25">
      <c r="A90" s="53" t="s">
        <v>207</v>
      </c>
      <c r="B90" s="3" t="s">
        <v>121</v>
      </c>
    </row>
    <row r="91" spans="1:5" ht="30" customHeight="1" x14ac:dyDescent="0.25">
      <c r="A91" s="53" t="s">
        <v>208</v>
      </c>
      <c r="B91" s="55">
        <f>+E58+E61</f>
        <v>4244.03</v>
      </c>
    </row>
    <row r="92" spans="1:5" x14ac:dyDescent="0.25">
      <c r="A92" t="s">
        <v>1266</v>
      </c>
      <c r="B92" s="78">
        <v>6.91159369600583E-2</v>
      </c>
    </row>
    <row r="93" spans="1:5" ht="45" customHeight="1" x14ac:dyDescent="0.25">
      <c r="A93" s="53" t="s">
        <v>210</v>
      </c>
      <c r="B93" s="3" t="s">
        <v>121</v>
      </c>
    </row>
    <row r="94" spans="1:5" ht="30" customHeight="1" x14ac:dyDescent="0.25">
      <c r="A94" s="53" t="s">
        <v>211</v>
      </c>
      <c r="B94" s="3" t="s">
        <v>121</v>
      </c>
    </row>
    <row r="95" spans="1:5" ht="30" customHeight="1" x14ac:dyDescent="0.25">
      <c r="A95" s="53" t="s">
        <v>3012</v>
      </c>
      <c r="B95" s="3" t="s">
        <v>121</v>
      </c>
    </row>
    <row r="96" spans="1:5" x14ac:dyDescent="0.25">
      <c r="A96" t="s">
        <v>213</v>
      </c>
      <c r="B96" s="3" t="s">
        <v>121</v>
      </c>
    </row>
    <row r="97" spans="1:4" x14ac:dyDescent="0.25">
      <c r="A97" t="s">
        <v>214</v>
      </c>
      <c r="B97" s="3" t="s">
        <v>121</v>
      </c>
    </row>
    <row r="101" spans="1:4" x14ac:dyDescent="0.25">
      <c r="B101" s="55"/>
    </row>
    <row r="103" spans="1:4" ht="69.95" customHeight="1" x14ac:dyDescent="0.25">
      <c r="A103" s="81" t="s">
        <v>224</v>
      </c>
      <c r="B103" s="81" t="s">
        <v>225</v>
      </c>
      <c r="C103" s="81" t="s">
        <v>5</v>
      </c>
      <c r="D103" s="81" t="s">
        <v>6</v>
      </c>
    </row>
    <row r="104" spans="1:4" ht="69.95" customHeight="1" x14ac:dyDescent="0.25">
      <c r="A104" s="81" t="s">
        <v>3013</v>
      </c>
      <c r="B104" s="81"/>
      <c r="C104" s="81" t="s">
        <v>100</v>
      </c>
      <c r="D104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5"/>
  <sheetViews>
    <sheetView showGridLines="0" workbookViewId="0">
      <pane ySplit="4" topLeftCell="A25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3014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3015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2948</v>
      </c>
      <c r="B7" s="33"/>
      <c r="C7" s="33"/>
      <c r="D7" s="14"/>
      <c r="E7" s="15"/>
      <c r="F7" s="16"/>
      <c r="G7" s="16"/>
    </row>
    <row r="8" spans="1:8" x14ac:dyDescent="0.25">
      <c r="A8" s="17" t="s">
        <v>2949</v>
      </c>
      <c r="B8" s="34"/>
      <c r="C8" s="34"/>
      <c r="D8" s="20"/>
      <c r="E8" s="46"/>
      <c r="F8" s="23"/>
      <c r="G8" s="23"/>
    </row>
    <row r="9" spans="1:8" x14ac:dyDescent="0.25">
      <c r="A9" s="13" t="s">
        <v>3016</v>
      </c>
      <c r="B9" s="33" t="s">
        <v>3017</v>
      </c>
      <c r="C9" s="33"/>
      <c r="D9" s="14">
        <v>191975.83199999999</v>
      </c>
      <c r="E9" s="15">
        <v>8056.24</v>
      </c>
      <c r="F9" s="16">
        <v>1.0565</v>
      </c>
      <c r="G9" s="16"/>
    </row>
    <row r="10" spans="1:8" x14ac:dyDescent="0.25">
      <c r="A10" s="17" t="s">
        <v>124</v>
      </c>
      <c r="B10" s="34"/>
      <c r="C10" s="34"/>
      <c r="D10" s="20"/>
      <c r="E10" s="21">
        <v>8056.24</v>
      </c>
      <c r="F10" s="22">
        <v>1.0565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8056.24</v>
      </c>
      <c r="F12" s="22">
        <v>1.0565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179</v>
      </c>
      <c r="B14" s="33"/>
      <c r="C14" s="33"/>
      <c r="D14" s="14"/>
      <c r="E14" s="15"/>
      <c r="F14" s="16"/>
      <c r="G14" s="16"/>
    </row>
    <row r="15" spans="1:8" x14ac:dyDescent="0.25">
      <c r="A15" s="13" t="s">
        <v>180</v>
      </c>
      <c r="B15" s="33"/>
      <c r="C15" s="33"/>
      <c r="D15" s="14"/>
      <c r="E15" s="15">
        <v>47.97</v>
      </c>
      <c r="F15" s="16">
        <v>6.3E-3</v>
      </c>
      <c r="G15" s="16">
        <v>6.7234000000000002E-2</v>
      </c>
    </row>
    <row r="16" spans="1:8" x14ac:dyDescent="0.25">
      <c r="A16" s="17" t="s">
        <v>124</v>
      </c>
      <c r="B16" s="34"/>
      <c r="C16" s="34"/>
      <c r="D16" s="20"/>
      <c r="E16" s="21">
        <v>47.97</v>
      </c>
      <c r="F16" s="22">
        <v>6.3E-3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47.97</v>
      </c>
      <c r="F18" s="22">
        <v>6.3E-3</v>
      </c>
      <c r="G18" s="23"/>
    </row>
    <row r="19" spans="1:7" x14ac:dyDescent="0.25">
      <c r="A19" s="13" t="s">
        <v>181</v>
      </c>
      <c r="B19" s="33"/>
      <c r="C19" s="33"/>
      <c r="D19" s="14"/>
      <c r="E19" s="15">
        <v>2.6510499999999999E-2</v>
      </c>
      <c r="F19" s="16">
        <v>3.0000000000000001E-6</v>
      </c>
      <c r="G19" s="16"/>
    </row>
    <row r="20" spans="1:7" x14ac:dyDescent="0.25">
      <c r="A20" s="13" t="s">
        <v>182</v>
      </c>
      <c r="B20" s="33"/>
      <c r="C20" s="33"/>
      <c r="D20" s="14"/>
      <c r="E20" s="26">
        <v>-478.94651049999999</v>
      </c>
      <c r="F20" s="27">
        <v>-6.2802999999999998E-2</v>
      </c>
      <c r="G20" s="16">
        <v>6.7234000000000002E-2</v>
      </c>
    </row>
    <row r="21" spans="1:7" x14ac:dyDescent="0.25">
      <c r="A21" s="28" t="s">
        <v>183</v>
      </c>
      <c r="B21" s="36"/>
      <c r="C21" s="36"/>
      <c r="D21" s="29"/>
      <c r="E21" s="30">
        <v>7625.29</v>
      </c>
      <c r="F21" s="31">
        <v>1</v>
      </c>
      <c r="G21" s="31"/>
    </row>
    <row r="26" spans="1:7" x14ac:dyDescent="0.25">
      <c r="A26" s="1" t="s">
        <v>186</v>
      </c>
    </row>
    <row r="27" spans="1:7" x14ac:dyDescent="0.25">
      <c r="A27" s="53" t="s">
        <v>187</v>
      </c>
      <c r="B27" s="3" t="s">
        <v>121</v>
      </c>
    </row>
    <row r="28" spans="1:7" x14ac:dyDescent="0.25">
      <c r="A28" t="s">
        <v>188</v>
      </c>
    </row>
    <row r="29" spans="1:7" x14ac:dyDescent="0.25">
      <c r="A29" t="s">
        <v>189</v>
      </c>
      <c r="B29" t="s">
        <v>190</v>
      </c>
      <c r="C29" t="s">
        <v>190</v>
      </c>
    </row>
    <row r="30" spans="1:7" x14ac:dyDescent="0.25">
      <c r="B30" s="54">
        <v>45443</v>
      </c>
      <c r="C30" s="54">
        <v>45471</v>
      </c>
    </row>
    <row r="31" spans="1:7" x14ac:dyDescent="0.25">
      <c r="A31" t="s">
        <v>194</v>
      </c>
      <c r="B31">
        <v>21.2394</v>
      </c>
      <c r="C31">
        <v>20.5307</v>
      </c>
      <c r="E31" s="2"/>
    </row>
    <row r="32" spans="1:7" x14ac:dyDescent="0.25">
      <c r="A32" t="s">
        <v>677</v>
      </c>
      <c r="B32">
        <v>19.433900000000001</v>
      </c>
      <c r="C32">
        <v>18.773499999999999</v>
      </c>
      <c r="E32" s="2"/>
    </row>
    <row r="33" spans="1:5" x14ac:dyDescent="0.25">
      <c r="E33" s="2"/>
    </row>
    <row r="34" spans="1:5" x14ac:dyDescent="0.25">
      <c r="A34" t="s">
        <v>205</v>
      </c>
      <c r="B34" s="3" t="s">
        <v>121</v>
      </c>
    </row>
    <row r="35" spans="1:5" x14ac:dyDescent="0.25">
      <c r="A35" t="s">
        <v>206</v>
      </c>
      <c r="B35" s="3" t="s">
        <v>121</v>
      </c>
    </row>
    <row r="36" spans="1:5" ht="30" customHeight="1" x14ac:dyDescent="0.25">
      <c r="A36" s="53" t="s">
        <v>207</v>
      </c>
      <c r="B36" s="3" t="s">
        <v>121</v>
      </c>
    </row>
    <row r="37" spans="1:5" ht="30" customHeight="1" x14ac:dyDescent="0.25">
      <c r="A37" s="53" t="s">
        <v>208</v>
      </c>
      <c r="B37" s="55">
        <v>8056.2390756999994</v>
      </c>
    </row>
    <row r="38" spans="1:5" ht="45" customHeight="1" x14ac:dyDescent="0.25">
      <c r="A38" s="53" t="s">
        <v>861</v>
      </c>
      <c r="B38" s="3" t="s">
        <v>121</v>
      </c>
    </row>
    <row r="39" spans="1:5" ht="30" customHeight="1" x14ac:dyDescent="0.25">
      <c r="A39" s="53" t="s">
        <v>862</v>
      </c>
      <c r="B39" s="3" t="s">
        <v>121</v>
      </c>
    </row>
    <row r="40" spans="1:5" ht="30" customHeight="1" x14ac:dyDescent="0.25">
      <c r="A40" s="53" t="s">
        <v>863</v>
      </c>
      <c r="B40" s="3" t="s">
        <v>121</v>
      </c>
    </row>
    <row r="41" spans="1:5" x14ac:dyDescent="0.25">
      <c r="A41" t="s">
        <v>2952</v>
      </c>
      <c r="B41" s="3" t="s">
        <v>121</v>
      </c>
    </row>
    <row r="42" spans="1:5" x14ac:dyDescent="0.25">
      <c r="A42" t="s">
        <v>2953</v>
      </c>
      <c r="B42" s="3" t="s">
        <v>121</v>
      </c>
    </row>
    <row r="44" spans="1:5" ht="69.95" customHeight="1" x14ac:dyDescent="0.25">
      <c r="A44" s="81" t="s">
        <v>224</v>
      </c>
      <c r="B44" s="81" t="s">
        <v>225</v>
      </c>
      <c r="C44" s="81" t="s">
        <v>5</v>
      </c>
      <c r="D44" s="81" t="s">
        <v>6</v>
      </c>
    </row>
    <row r="45" spans="1:5" ht="69.95" customHeight="1" x14ac:dyDescent="0.25">
      <c r="A45" s="81" t="s">
        <v>3018</v>
      </c>
      <c r="B45" s="81"/>
      <c r="C45" s="81" t="s">
        <v>102</v>
      </c>
      <c r="D4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5"/>
  <sheetViews>
    <sheetView showGridLines="0" workbookViewId="0">
      <pane ySplit="4" topLeftCell="A24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3019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3020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2948</v>
      </c>
      <c r="B7" s="33"/>
      <c r="C7" s="33"/>
      <c r="D7" s="14"/>
      <c r="E7" s="15"/>
      <c r="F7" s="16"/>
      <c r="G7" s="16"/>
    </row>
    <row r="8" spans="1:8" x14ac:dyDescent="0.25">
      <c r="A8" s="17" t="s">
        <v>2949</v>
      </c>
      <c r="B8" s="34"/>
      <c r="C8" s="34"/>
      <c r="D8" s="20"/>
      <c r="E8" s="46"/>
      <c r="F8" s="23"/>
      <c r="G8" s="23"/>
    </row>
    <row r="9" spans="1:8" x14ac:dyDescent="0.25">
      <c r="A9" s="13" t="s">
        <v>3021</v>
      </c>
      <c r="B9" s="33" t="s">
        <v>3022</v>
      </c>
      <c r="C9" s="33"/>
      <c r="D9" s="14">
        <v>91730.867310000001</v>
      </c>
      <c r="E9" s="15">
        <v>11031.22</v>
      </c>
      <c r="F9" s="16">
        <v>0.99180000000000001</v>
      </c>
      <c r="G9" s="16"/>
    </row>
    <row r="10" spans="1:8" x14ac:dyDescent="0.25">
      <c r="A10" s="17" t="s">
        <v>124</v>
      </c>
      <c r="B10" s="34"/>
      <c r="C10" s="34"/>
      <c r="D10" s="20"/>
      <c r="E10" s="21">
        <v>11031.22</v>
      </c>
      <c r="F10" s="22">
        <v>0.99180000000000001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11031.22</v>
      </c>
      <c r="F12" s="22">
        <v>0.99180000000000001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179</v>
      </c>
      <c r="B14" s="33"/>
      <c r="C14" s="33"/>
      <c r="D14" s="14"/>
      <c r="E14" s="15"/>
      <c r="F14" s="16"/>
      <c r="G14" s="16"/>
    </row>
    <row r="15" spans="1:8" x14ac:dyDescent="0.25">
      <c r="A15" s="13" t="s">
        <v>180</v>
      </c>
      <c r="B15" s="33"/>
      <c r="C15" s="33"/>
      <c r="D15" s="14"/>
      <c r="E15" s="15">
        <v>152.91999999999999</v>
      </c>
      <c r="F15" s="16">
        <v>1.37E-2</v>
      </c>
      <c r="G15" s="16">
        <v>6.7234000000000002E-2</v>
      </c>
    </row>
    <row r="16" spans="1:8" x14ac:dyDescent="0.25">
      <c r="A16" s="17" t="s">
        <v>124</v>
      </c>
      <c r="B16" s="34"/>
      <c r="C16" s="34"/>
      <c r="D16" s="20"/>
      <c r="E16" s="21">
        <v>152.91999999999999</v>
      </c>
      <c r="F16" s="22">
        <v>1.37E-2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152.91999999999999</v>
      </c>
      <c r="F18" s="22">
        <v>1.37E-2</v>
      </c>
      <c r="G18" s="23"/>
    </row>
    <row r="19" spans="1:7" x14ac:dyDescent="0.25">
      <c r="A19" s="13" t="s">
        <v>181</v>
      </c>
      <c r="B19" s="33"/>
      <c r="C19" s="33"/>
      <c r="D19" s="14"/>
      <c r="E19" s="15">
        <v>8.4502400000000005E-2</v>
      </c>
      <c r="F19" s="16">
        <v>6.9999999999999999E-6</v>
      </c>
      <c r="G19" s="16"/>
    </row>
    <row r="20" spans="1:7" x14ac:dyDescent="0.25">
      <c r="A20" s="13" t="s">
        <v>182</v>
      </c>
      <c r="B20" s="33"/>
      <c r="C20" s="33"/>
      <c r="D20" s="14"/>
      <c r="E20" s="26">
        <v>-61.514502399999998</v>
      </c>
      <c r="F20" s="27">
        <v>-5.5069999999999997E-3</v>
      </c>
      <c r="G20" s="16">
        <v>6.7234000000000002E-2</v>
      </c>
    </row>
    <row r="21" spans="1:7" x14ac:dyDescent="0.25">
      <c r="A21" s="28" t="s">
        <v>183</v>
      </c>
      <c r="B21" s="36"/>
      <c r="C21" s="36"/>
      <c r="D21" s="29"/>
      <c r="E21" s="30">
        <v>11122.71</v>
      </c>
      <c r="F21" s="31">
        <v>1</v>
      </c>
      <c r="G21" s="31"/>
    </row>
    <row r="26" spans="1:7" x14ac:dyDescent="0.25">
      <c r="A26" s="1" t="s">
        <v>186</v>
      </c>
    </row>
    <row r="27" spans="1:7" x14ac:dyDescent="0.25">
      <c r="A27" s="53" t="s">
        <v>187</v>
      </c>
      <c r="B27" s="3" t="s">
        <v>121</v>
      </c>
    </row>
    <row r="28" spans="1:7" x14ac:dyDescent="0.25">
      <c r="A28" t="s">
        <v>188</v>
      </c>
    </row>
    <row r="29" spans="1:7" x14ac:dyDescent="0.25">
      <c r="A29" t="s">
        <v>189</v>
      </c>
      <c r="B29" t="s">
        <v>190</v>
      </c>
      <c r="C29" t="s">
        <v>190</v>
      </c>
    </row>
    <row r="30" spans="1:7" x14ac:dyDescent="0.25">
      <c r="B30" s="54">
        <v>45443</v>
      </c>
      <c r="C30" s="54">
        <v>45471</v>
      </c>
    </row>
    <row r="31" spans="1:7" x14ac:dyDescent="0.25">
      <c r="A31" t="s">
        <v>194</v>
      </c>
      <c r="B31">
        <v>15.742000000000001</v>
      </c>
      <c r="C31">
        <v>16.573699999999999</v>
      </c>
      <c r="E31" s="2"/>
    </row>
    <row r="32" spans="1:7" x14ac:dyDescent="0.25">
      <c r="A32" t="s">
        <v>677</v>
      </c>
      <c r="B32">
        <v>14.6317</v>
      </c>
      <c r="C32">
        <v>15.394399999999999</v>
      </c>
      <c r="E32" s="2"/>
    </row>
    <row r="33" spans="1:5" x14ac:dyDescent="0.25">
      <c r="E33" s="2"/>
    </row>
    <row r="34" spans="1:5" x14ac:dyDescent="0.25">
      <c r="A34" t="s">
        <v>205</v>
      </c>
      <c r="B34" s="3" t="s">
        <v>121</v>
      </c>
    </row>
    <row r="35" spans="1:5" x14ac:dyDescent="0.25">
      <c r="A35" t="s">
        <v>206</v>
      </c>
      <c r="B35" s="3" t="s">
        <v>121</v>
      </c>
    </row>
    <row r="36" spans="1:5" ht="30" customHeight="1" x14ac:dyDescent="0.25">
      <c r="A36" s="53" t="s">
        <v>207</v>
      </c>
      <c r="B36" s="3" t="s">
        <v>121</v>
      </c>
    </row>
    <row r="37" spans="1:5" ht="30" customHeight="1" x14ac:dyDescent="0.25">
      <c r="A37" s="53" t="s">
        <v>208</v>
      </c>
      <c r="B37" s="55">
        <v>11031.219230500001</v>
      </c>
    </row>
    <row r="38" spans="1:5" ht="45" customHeight="1" x14ac:dyDescent="0.25">
      <c r="A38" s="53" t="s">
        <v>861</v>
      </c>
      <c r="B38" s="3" t="s">
        <v>121</v>
      </c>
    </row>
    <row r="39" spans="1:5" ht="30" customHeight="1" x14ac:dyDescent="0.25">
      <c r="A39" s="53" t="s">
        <v>862</v>
      </c>
      <c r="B39" s="3" t="s">
        <v>121</v>
      </c>
    </row>
    <row r="40" spans="1:5" ht="30" customHeight="1" x14ac:dyDescent="0.25">
      <c r="A40" s="53" t="s">
        <v>863</v>
      </c>
      <c r="B40" s="3" t="s">
        <v>121</v>
      </c>
    </row>
    <row r="41" spans="1:5" x14ac:dyDescent="0.25">
      <c r="A41" t="s">
        <v>2952</v>
      </c>
      <c r="B41" s="3" t="s">
        <v>121</v>
      </c>
    </row>
    <row r="42" spans="1:5" x14ac:dyDescent="0.25">
      <c r="A42" t="s">
        <v>2953</v>
      </c>
      <c r="B42" s="3" t="s">
        <v>121</v>
      </c>
    </row>
    <row r="44" spans="1:5" ht="69.95" customHeight="1" x14ac:dyDescent="0.25">
      <c r="A44" s="81" t="s">
        <v>224</v>
      </c>
      <c r="B44" s="81" t="s">
        <v>225</v>
      </c>
      <c r="C44" s="81" t="s">
        <v>5</v>
      </c>
      <c r="D44" s="81" t="s">
        <v>6</v>
      </c>
    </row>
    <row r="45" spans="1:5" ht="69.95" customHeight="1" x14ac:dyDescent="0.25">
      <c r="A45" s="81" t="s">
        <v>3023</v>
      </c>
      <c r="B45" s="81"/>
      <c r="C45" s="81" t="s">
        <v>104</v>
      </c>
      <c r="D4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5"/>
  <sheetViews>
    <sheetView showGridLines="0" workbookViewId="0">
      <pane ySplit="4" topLeftCell="A24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3024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3025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2948</v>
      </c>
      <c r="B7" s="33"/>
      <c r="C7" s="33"/>
      <c r="D7" s="14"/>
      <c r="E7" s="15"/>
      <c r="F7" s="16"/>
      <c r="G7" s="16"/>
    </row>
    <row r="8" spans="1:8" x14ac:dyDescent="0.25">
      <c r="A8" s="17" t="s">
        <v>2949</v>
      </c>
      <c r="B8" s="34"/>
      <c r="C8" s="34"/>
      <c r="D8" s="20"/>
      <c r="E8" s="46"/>
      <c r="F8" s="23"/>
      <c r="G8" s="23"/>
    </row>
    <row r="9" spans="1:8" x14ac:dyDescent="0.25">
      <c r="A9" s="13" t="s">
        <v>3026</v>
      </c>
      <c r="B9" s="33" t="s">
        <v>3027</v>
      </c>
      <c r="C9" s="33"/>
      <c r="D9" s="14">
        <v>34864.97</v>
      </c>
      <c r="E9" s="15">
        <v>10335.77</v>
      </c>
      <c r="F9" s="16">
        <v>0.99080000000000001</v>
      </c>
      <c r="G9" s="16"/>
    </row>
    <row r="10" spans="1:8" x14ac:dyDescent="0.25">
      <c r="A10" s="17" t="s">
        <v>124</v>
      </c>
      <c r="B10" s="34"/>
      <c r="C10" s="34"/>
      <c r="D10" s="20"/>
      <c r="E10" s="21">
        <v>10335.77</v>
      </c>
      <c r="F10" s="22">
        <v>0.99080000000000001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10335.77</v>
      </c>
      <c r="F12" s="22">
        <v>0.99080000000000001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179</v>
      </c>
      <c r="B14" s="33"/>
      <c r="C14" s="33"/>
      <c r="D14" s="14"/>
      <c r="E14" s="15"/>
      <c r="F14" s="16"/>
      <c r="G14" s="16"/>
    </row>
    <row r="15" spans="1:8" x14ac:dyDescent="0.25">
      <c r="A15" s="13" t="s">
        <v>180</v>
      </c>
      <c r="B15" s="33"/>
      <c r="C15" s="33"/>
      <c r="D15" s="14"/>
      <c r="E15" s="15">
        <v>118.93</v>
      </c>
      <c r="F15" s="16">
        <v>1.14E-2</v>
      </c>
      <c r="G15" s="16">
        <v>6.7234000000000002E-2</v>
      </c>
    </row>
    <row r="16" spans="1:8" x14ac:dyDescent="0.25">
      <c r="A16" s="17" t="s">
        <v>124</v>
      </c>
      <c r="B16" s="34"/>
      <c r="C16" s="34"/>
      <c r="D16" s="20"/>
      <c r="E16" s="21">
        <v>118.93</v>
      </c>
      <c r="F16" s="22">
        <v>1.14E-2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118.93</v>
      </c>
      <c r="F18" s="22">
        <v>1.14E-2</v>
      </c>
      <c r="G18" s="23"/>
    </row>
    <row r="19" spans="1:7" x14ac:dyDescent="0.25">
      <c r="A19" s="13" t="s">
        <v>181</v>
      </c>
      <c r="B19" s="33"/>
      <c r="C19" s="33"/>
      <c r="D19" s="14"/>
      <c r="E19" s="15">
        <v>6.5724099999999994E-2</v>
      </c>
      <c r="F19" s="16">
        <v>6.0000000000000002E-6</v>
      </c>
      <c r="G19" s="16"/>
    </row>
    <row r="20" spans="1:7" x14ac:dyDescent="0.25">
      <c r="A20" s="13" t="s">
        <v>182</v>
      </c>
      <c r="B20" s="33"/>
      <c r="C20" s="33"/>
      <c r="D20" s="14"/>
      <c r="E20" s="26">
        <v>-22.915724099999998</v>
      </c>
      <c r="F20" s="27">
        <v>-2.2060000000000001E-3</v>
      </c>
      <c r="G20" s="16">
        <v>6.7234000000000002E-2</v>
      </c>
    </row>
    <row r="21" spans="1:7" x14ac:dyDescent="0.25">
      <c r="A21" s="28" t="s">
        <v>183</v>
      </c>
      <c r="B21" s="36"/>
      <c r="C21" s="36"/>
      <c r="D21" s="29"/>
      <c r="E21" s="30">
        <v>10431.85</v>
      </c>
      <c r="F21" s="31">
        <v>1</v>
      </c>
      <c r="G21" s="31"/>
    </row>
    <row r="26" spans="1:7" x14ac:dyDescent="0.25">
      <c r="A26" s="1" t="s">
        <v>186</v>
      </c>
    </row>
    <row r="27" spans="1:7" x14ac:dyDescent="0.25">
      <c r="A27" s="53" t="s">
        <v>187</v>
      </c>
      <c r="B27" s="3" t="s">
        <v>121</v>
      </c>
    </row>
    <row r="28" spans="1:7" x14ac:dyDescent="0.25">
      <c r="A28" t="s">
        <v>188</v>
      </c>
    </row>
    <row r="29" spans="1:7" x14ac:dyDescent="0.25">
      <c r="A29" t="s">
        <v>189</v>
      </c>
      <c r="B29" t="s">
        <v>190</v>
      </c>
      <c r="C29" t="s">
        <v>190</v>
      </c>
    </row>
    <row r="30" spans="1:7" x14ac:dyDescent="0.25">
      <c r="B30" s="54">
        <v>45443</v>
      </c>
      <c r="C30" s="54">
        <v>45471</v>
      </c>
    </row>
    <row r="31" spans="1:7" x14ac:dyDescent="0.25">
      <c r="A31" t="s">
        <v>194</v>
      </c>
      <c r="B31">
        <v>31.632400000000001</v>
      </c>
      <c r="C31">
        <v>31.894100000000002</v>
      </c>
      <c r="E31" s="2"/>
    </row>
    <row r="32" spans="1:7" x14ac:dyDescent="0.25">
      <c r="A32" t="s">
        <v>677</v>
      </c>
      <c r="B32">
        <v>28.9084</v>
      </c>
      <c r="C32">
        <v>29.1282</v>
      </c>
      <c r="E32" s="2"/>
    </row>
    <row r="33" spans="1:5" x14ac:dyDescent="0.25">
      <c r="E33" s="2"/>
    </row>
    <row r="34" spans="1:5" x14ac:dyDescent="0.25">
      <c r="A34" t="s">
        <v>205</v>
      </c>
      <c r="B34" s="3" t="s">
        <v>121</v>
      </c>
    </row>
    <row r="35" spans="1:5" x14ac:dyDescent="0.25">
      <c r="A35" t="s">
        <v>206</v>
      </c>
      <c r="B35" s="3" t="s">
        <v>121</v>
      </c>
    </row>
    <row r="36" spans="1:5" ht="30" customHeight="1" x14ac:dyDescent="0.25">
      <c r="A36" s="53" t="s">
        <v>207</v>
      </c>
      <c r="B36" s="3" t="s">
        <v>121</v>
      </c>
    </row>
    <row r="37" spans="1:5" ht="30" customHeight="1" x14ac:dyDescent="0.25">
      <c r="A37" s="53" t="s">
        <v>208</v>
      </c>
      <c r="B37" s="55">
        <v>10335.7730983</v>
      </c>
    </row>
    <row r="38" spans="1:5" ht="45" customHeight="1" x14ac:dyDescent="0.25">
      <c r="A38" s="53" t="s">
        <v>861</v>
      </c>
      <c r="B38" s="3" t="s">
        <v>121</v>
      </c>
    </row>
    <row r="39" spans="1:5" ht="30" customHeight="1" x14ac:dyDescent="0.25">
      <c r="A39" s="53" t="s">
        <v>862</v>
      </c>
      <c r="B39" s="3" t="s">
        <v>121</v>
      </c>
    </row>
    <row r="40" spans="1:5" ht="30" customHeight="1" x14ac:dyDescent="0.25">
      <c r="A40" s="53" t="s">
        <v>863</v>
      </c>
      <c r="B40" s="3" t="s">
        <v>121</v>
      </c>
    </row>
    <row r="41" spans="1:5" x14ac:dyDescent="0.25">
      <c r="A41" t="s">
        <v>2952</v>
      </c>
      <c r="B41" s="3" t="s">
        <v>121</v>
      </c>
    </row>
    <row r="42" spans="1:5" x14ac:dyDescent="0.25">
      <c r="A42" t="s">
        <v>2953</v>
      </c>
      <c r="B42" s="3" t="s">
        <v>121</v>
      </c>
    </row>
    <row r="44" spans="1:5" ht="69.95" customHeight="1" x14ac:dyDescent="0.25">
      <c r="A44" s="81" t="s">
        <v>224</v>
      </c>
      <c r="B44" s="81" t="s">
        <v>225</v>
      </c>
      <c r="C44" s="81" t="s">
        <v>5</v>
      </c>
      <c r="D44" s="81" t="s">
        <v>6</v>
      </c>
    </row>
    <row r="45" spans="1:5" ht="69.95" customHeight="1" x14ac:dyDescent="0.25">
      <c r="A45" s="81" t="s">
        <v>3028</v>
      </c>
      <c r="B45" s="81"/>
      <c r="C45" s="81" t="s">
        <v>106</v>
      </c>
      <c r="D4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5"/>
  <sheetViews>
    <sheetView showGridLines="0" workbookViewId="0">
      <pane ySplit="4" topLeftCell="A22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3029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3030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2948</v>
      </c>
      <c r="B7" s="33"/>
      <c r="C7" s="33"/>
      <c r="D7" s="14"/>
      <c r="E7" s="15"/>
      <c r="F7" s="16"/>
      <c r="G7" s="16"/>
    </row>
    <row r="8" spans="1:8" x14ac:dyDescent="0.25">
      <c r="A8" s="17" t="s">
        <v>2949</v>
      </c>
      <c r="B8" s="34"/>
      <c r="C8" s="34"/>
      <c r="D8" s="20"/>
      <c r="E8" s="46"/>
      <c r="F8" s="23"/>
      <c r="G8" s="23"/>
    </row>
    <row r="9" spans="1:8" x14ac:dyDescent="0.25">
      <c r="A9" s="13" t="s">
        <v>3031</v>
      </c>
      <c r="B9" s="33" t="s">
        <v>3032</v>
      </c>
      <c r="C9" s="33"/>
      <c r="D9" s="14">
        <v>1016455.081</v>
      </c>
      <c r="E9" s="15">
        <v>234138.47</v>
      </c>
      <c r="F9" s="16">
        <v>1.0018</v>
      </c>
      <c r="G9" s="16"/>
    </row>
    <row r="10" spans="1:8" x14ac:dyDescent="0.25">
      <c r="A10" s="17" t="s">
        <v>124</v>
      </c>
      <c r="B10" s="34"/>
      <c r="C10" s="34"/>
      <c r="D10" s="20"/>
      <c r="E10" s="21">
        <v>234138.47</v>
      </c>
      <c r="F10" s="22">
        <v>1.0018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131</v>
      </c>
      <c r="B12" s="35"/>
      <c r="C12" s="35"/>
      <c r="D12" s="25"/>
      <c r="E12" s="21">
        <v>234138.47</v>
      </c>
      <c r="F12" s="22">
        <v>1.0018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179</v>
      </c>
      <c r="B14" s="33"/>
      <c r="C14" s="33"/>
      <c r="D14" s="14"/>
      <c r="E14" s="15"/>
      <c r="F14" s="16"/>
      <c r="G14" s="16"/>
    </row>
    <row r="15" spans="1:8" x14ac:dyDescent="0.25">
      <c r="A15" s="13" t="s">
        <v>180</v>
      </c>
      <c r="B15" s="33"/>
      <c r="C15" s="33"/>
      <c r="D15" s="14"/>
      <c r="E15" s="15">
        <v>491.73</v>
      </c>
      <c r="F15" s="16">
        <v>2.0999999999999999E-3</v>
      </c>
      <c r="G15" s="16">
        <v>6.7234000000000002E-2</v>
      </c>
    </row>
    <row r="16" spans="1:8" x14ac:dyDescent="0.25">
      <c r="A16" s="17" t="s">
        <v>124</v>
      </c>
      <c r="B16" s="34"/>
      <c r="C16" s="34"/>
      <c r="D16" s="20"/>
      <c r="E16" s="21">
        <v>491.73</v>
      </c>
      <c r="F16" s="22">
        <v>2.0999999999999999E-3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131</v>
      </c>
      <c r="B18" s="35"/>
      <c r="C18" s="35"/>
      <c r="D18" s="25"/>
      <c r="E18" s="21">
        <v>491.73</v>
      </c>
      <c r="F18" s="22">
        <v>2.0999999999999999E-3</v>
      </c>
      <c r="G18" s="23"/>
    </row>
    <row r="19" spans="1:7" x14ac:dyDescent="0.25">
      <c r="A19" s="13" t="s">
        <v>181</v>
      </c>
      <c r="B19" s="33"/>
      <c r="C19" s="33"/>
      <c r="D19" s="14"/>
      <c r="E19" s="15">
        <v>0.27173310000000001</v>
      </c>
      <c r="F19" s="16">
        <v>9.9999999999999995E-7</v>
      </c>
      <c r="G19" s="16"/>
    </row>
    <row r="20" spans="1:7" x14ac:dyDescent="0.25">
      <c r="A20" s="13" t="s">
        <v>182</v>
      </c>
      <c r="B20" s="33"/>
      <c r="C20" s="33"/>
      <c r="D20" s="14"/>
      <c r="E20" s="26">
        <v>-917.0317331</v>
      </c>
      <c r="F20" s="27">
        <v>-3.901E-3</v>
      </c>
      <c r="G20" s="16">
        <v>6.7234000000000002E-2</v>
      </c>
    </row>
    <row r="21" spans="1:7" x14ac:dyDescent="0.25">
      <c r="A21" s="28" t="s">
        <v>183</v>
      </c>
      <c r="B21" s="36"/>
      <c r="C21" s="36"/>
      <c r="D21" s="29"/>
      <c r="E21" s="30">
        <v>233713.44</v>
      </c>
      <c r="F21" s="31">
        <v>1</v>
      </c>
      <c r="G21" s="31"/>
    </row>
    <row r="26" spans="1:7" x14ac:dyDescent="0.25">
      <c r="A26" s="1" t="s">
        <v>186</v>
      </c>
    </row>
    <row r="27" spans="1:7" x14ac:dyDescent="0.25">
      <c r="A27" s="53" t="s">
        <v>187</v>
      </c>
      <c r="B27" s="3" t="s">
        <v>121</v>
      </c>
    </row>
    <row r="28" spans="1:7" x14ac:dyDescent="0.25">
      <c r="A28" t="s">
        <v>188</v>
      </c>
    </row>
    <row r="29" spans="1:7" x14ac:dyDescent="0.25">
      <c r="A29" t="s">
        <v>189</v>
      </c>
      <c r="B29" t="s">
        <v>190</v>
      </c>
      <c r="C29" t="s">
        <v>190</v>
      </c>
    </row>
    <row r="30" spans="1:7" x14ac:dyDescent="0.25">
      <c r="B30" s="54">
        <v>45443</v>
      </c>
      <c r="C30" s="54">
        <v>45471</v>
      </c>
    </row>
    <row r="31" spans="1:7" x14ac:dyDescent="0.25">
      <c r="A31" t="s">
        <v>194</v>
      </c>
      <c r="B31">
        <v>22.7501</v>
      </c>
      <c r="C31">
        <v>24.951499999999999</v>
      </c>
      <c r="E31" s="2"/>
    </row>
    <row r="32" spans="1:7" x14ac:dyDescent="0.25">
      <c r="A32" t="s">
        <v>677</v>
      </c>
      <c r="B32">
        <v>21.823699999999999</v>
      </c>
      <c r="C32">
        <v>23.918800000000001</v>
      </c>
      <c r="E32" s="2"/>
    </row>
    <row r="33" spans="1:5" x14ac:dyDescent="0.25">
      <c r="E33" s="2"/>
    </row>
    <row r="34" spans="1:5" x14ac:dyDescent="0.25">
      <c r="A34" t="s">
        <v>205</v>
      </c>
      <c r="B34" s="3" t="s">
        <v>121</v>
      </c>
    </row>
    <row r="35" spans="1:5" x14ac:dyDescent="0.25">
      <c r="A35" t="s">
        <v>206</v>
      </c>
      <c r="B35" s="3" t="s">
        <v>121</v>
      </c>
    </row>
    <row r="36" spans="1:5" ht="30" customHeight="1" x14ac:dyDescent="0.25">
      <c r="A36" s="53" t="s">
        <v>207</v>
      </c>
      <c r="B36" s="3" t="s">
        <v>121</v>
      </c>
    </row>
    <row r="37" spans="1:5" ht="30" customHeight="1" x14ac:dyDescent="0.25">
      <c r="A37" s="53" t="s">
        <v>208</v>
      </c>
      <c r="B37" s="55">
        <v>234138.470909</v>
      </c>
    </row>
    <row r="38" spans="1:5" ht="45" customHeight="1" x14ac:dyDescent="0.25">
      <c r="A38" s="53" t="s">
        <v>861</v>
      </c>
      <c r="B38" s="3" t="s">
        <v>121</v>
      </c>
    </row>
    <row r="39" spans="1:5" ht="30" customHeight="1" x14ac:dyDescent="0.25">
      <c r="A39" s="53" t="s">
        <v>862</v>
      </c>
      <c r="B39" s="3" t="s">
        <v>121</v>
      </c>
    </row>
    <row r="40" spans="1:5" ht="30" customHeight="1" x14ac:dyDescent="0.25">
      <c r="A40" s="53" t="s">
        <v>863</v>
      </c>
      <c r="B40" s="3" t="s">
        <v>121</v>
      </c>
    </row>
    <row r="41" spans="1:5" x14ac:dyDescent="0.25">
      <c r="A41" t="s">
        <v>2952</v>
      </c>
      <c r="B41" s="3" t="s">
        <v>121</v>
      </c>
    </row>
    <row r="42" spans="1:5" x14ac:dyDescent="0.25">
      <c r="A42" t="s">
        <v>2953</v>
      </c>
      <c r="B42" s="3" t="s">
        <v>121</v>
      </c>
    </row>
    <row r="44" spans="1:5" ht="69.95" customHeight="1" x14ac:dyDescent="0.25">
      <c r="A44" s="81" t="s">
        <v>224</v>
      </c>
      <c r="B44" s="81" t="s">
        <v>225</v>
      </c>
      <c r="C44" s="81" t="s">
        <v>5</v>
      </c>
      <c r="D44" s="81" t="s">
        <v>6</v>
      </c>
    </row>
    <row r="45" spans="1:5" ht="69.95" customHeight="1" x14ac:dyDescent="0.25">
      <c r="A45" s="81" t="s">
        <v>3033</v>
      </c>
      <c r="B45" s="81"/>
      <c r="C45" s="81" t="s">
        <v>108</v>
      </c>
      <c r="D4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45"/>
  <sheetViews>
    <sheetView showGridLines="0" workbookViewId="0">
      <pane ySplit="4" topLeftCell="A10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3034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3035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71" t="s">
        <v>131</v>
      </c>
      <c r="B8" s="72"/>
      <c r="C8" s="72"/>
      <c r="D8" s="73"/>
      <c r="E8" s="47">
        <f>+E5</f>
        <v>0</v>
      </c>
      <c r="F8" s="48">
        <f>+F5</f>
        <v>0</v>
      </c>
      <c r="G8" s="16"/>
    </row>
    <row r="9" spans="1:8" x14ac:dyDescent="0.25">
      <c r="A9" s="17"/>
      <c r="B9" s="34"/>
      <c r="C9" s="34"/>
      <c r="D9" s="20"/>
      <c r="E9" s="46"/>
      <c r="F9" s="23"/>
      <c r="G9" s="16"/>
    </row>
    <row r="10" spans="1:8" x14ac:dyDescent="0.25">
      <c r="A10" s="17" t="s">
        <v>2236</v>
      </c>
      <c r="B10" s="34"/>
      <c r="C10" s="34"/>
      <c r="D10" s="20"/>
      <c r="E10" s="46"/>
      <c r="F10" s="23"/>
      <c r="G10" s="16"/>
    </row>
    <row r="11" spans="1:8" x14ac:dyDescent="0.25">
      <c r="A11" s="17" t="s">
        <v>3036</v>
      </c>
      <c r="B11" s="34"/>
      <c r="C11" s="34"/>
      <c r="D11" s="20"/>
      <c r="E11" s="46"/>
      <c r="F11" s="23"/>
      <c r="G11" s="16"/>
    </row>
    <row r="12" spans="1:8" x14ac:dyDescent="0.25">
      <c r="A12" s="13" t="s">
        <v>2238</v>
      </c>
      <c r="B12" s="33" t="s">
        <v>2239</v>
      </c>
      <c r="C12" s="34"/>
      <c r="D12" s="15">
        <v>5659.8171000000002</v>
      </c>
      <c r="E12" s="15">
        <v>4971.5833406000002</v>
      </c>
      <c r="F12" s="16">
        <f>+E12/$E$22</f>
        <v>0.97081138291681801</v>
      </c>
      <c r="G12" s="16"/>
    </row>
    <row r="13" spans="1:8" x14ac:dyDescent="0.25">
      <c r="A13" s="71" t="s">
        <v>131</v>
      </c>
      <c r="B13" s="72"/>
      <c r="C13" s="72"/>
      <c r="D13" s="73"/>
      <c r="E13" s="47">
        <f>SUM(E12)</f>
        <v>4971.5833406000002</v>
      </c>
      <c r="F13" s="48">
        <f>SUM(F12)</f>
        <v>0.97081138291681801</v>
      </c>
      <c r="G13" s="16"/>
    </row>
    <row r="14" spans="1:8" x14ac:dyDescent="0.25">
      <c r="A14" s="17"/>
      <c r="B14" s="34"/>
      <c r="C14" s="34"/>
      <c r="D14" s="20"/>
      <c r="E14" s="46"/>
      <c r="F14" s="23"/>
      <c r="G14" s="16"/>
    </row>
    <row r="15" spans="1:8" x14ac:dyDescent="0.25">
      <c r="A15" s="17" t="s">
        <v>179</v>
      </c>
      <c r="B15" s="33"/>
      <c r="C15" s="33"/>
      <c r="D15" s="14"/>
      <c r="E15" s="15"/>
      <c r="F15" s="16"/>
      <c r="G15" s="16"/>
    </row>
    <row r="16" spans="1:8" x14ac:dyDescent="0.25">
      <c r="A16" s="13" t="s">
        <v>180</v>
      </c>
      <c r="B16" s="33"/>
      <c r="C16" s="33"/>
      <c r="D16" s="14"/>
      <c r="E16" s="15">
        <v>24.99</v>
      </c>
      <c r="F16" s="16">
        <v>4.8789999999999997E-3</v>
      </c>
      <c r="G16" s="16">
        <v>6.7234000000000002E-2</v>
      </c>
    </row>
    <row r="17" spans="1:7" x14ac:dyDescent="0.25">
      <c r="A17" s="17" t="s">
        <v>124</v>
      </c>
      <c r="B17" s="34"/>
      <c r="C17" s="34"/>
      <c r="D17" s="20"/>
      <c r="E17" s="21">
        <v>24.99</v>
      </c>
      <c r="F17" s="22">
        <v>4.8789999999999997E-3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131</v>
      </c>
      <c r="B19" s="35"/>
      <c r="C19" s="35"/>
      <c r="D19" s="25"/>
      <c r="E19" s="21">
        <v>24.99</v>
      </c>
      <c r="F19" s="22">
        <v>4.8789999999999997E-3</v>
      </c>
      <c r="G19" s="23"/>
    </row>
    <row r="20" spans="1:7" x14ac:dyDescent="0.25">
      <c r="A20" s="13" t="s">
        <v>181</v>
      </c>
      <c r="B20" s="33"/>
      <c r="C20" s="33"/>
      <c r="D20" s="14"/>
      <c r="E20" s="15">
        <v>1.38076E-2</v>
      </c>
      <c r="F20" s="16">
        <v>1.9999999999999999E-6</v>
      </c>
      <c r="G20" s="16"/>
    </row>
    <row r="21" spans="1:7" x14ac:dyDescent="0.25">
      <c r="A21" s="13" t="s">
        <v>182</v>
      </c>
      <c r="B21" s="33"/>
      <c r="C21" s="33"/>
      <c r="D21" s="14"/>
      <c r="E21" s="15">
        <v>124.4761924</v>
      </c>
      <c r="F21" s="16">
        <v>2.4298E-2</v>
      </c>
      <c r="G21" s="16">
        <v>6.7234000000000002E-2</v>
      </c>
    </row>
    <row r="22" spans="1:7" x14ac:dyDescent="0.25">
      <c r="A22" s="28" t="s">
        <v>183</v>
      </c>
      <c r="B22" s="36"/>
      <c r="C22" s="36"/>
      <c r="D22" s="29"/>
      <c r="E22" s="30">
        <v>5121.0600000000004</v>
      </c>
      <c r="F22" s="31">
        <v>1</v>
      </c>
      <c r="G22" s="31"/>
    </row>
    <row r="24" spans="1:7" x14ac:dyDescent="0.25">
      <c r="E24" s="58"/>
      <c r="F24" s="58"/>
    </row>
    <row r="25" spans="1:7" x14ac:dyDescent="0.25">
      <c r="E25" s="58"/>
      <c r="F25" s="58"/>
    </row>
    <row r="27" spans="1:7" x14ac:dyDescent="0.25">
      <c r="A27" s="1" t="s">
        <v>186</v>
      </c>
    </row>
    <row r="28" spans="1:7" x14ac:dyDescent="0.25">
      <c r="A28" s="53" t="s">
        <v>187</v>
      </c>
      <c r="B28" s="3" t="s">
        <v>121</v>
      </c>
    </row>
    <row r="29" spans="1:7" x14ac:dyDescent="0.25">
      <c r="A29" t="s">
        <v>188</v>
      </c>
    </row>
    <row r="30" spans="1:7" x14ac:dyDescent="0.25">
      <c r="A30" t="s">
        <v>189</v>
      </c>
      <c r="B30" t="s">
        <v>190</v>
      </c>
      <c r="C30" t="s">
        <v>190</v>
      </c>
    </row>
    <row r="31" spans="1:7" x14ac:dyDescent="0.25">
      <c r="B31" s="54">
        <v>45443</v>
      </c>
      <c r="C31" s="54">
        <v>45471</v>
      </c>
    </row>
    <row r="32" spans="1:7" x14ac:dyDescent="0.25">
      <c r="A32" t="s">
        <v>710</v>
      </c>
      <c r="B32">
        <v>94.197199999999995</v>
      </c>
      <c r="C32" s="67">
        <v>89.733999999999995</v>
      </c>
    </row>
    <row r="34" spans="1:4" x14ac:dyDescent="0.25">
      <c r="A34" t="s">
        <v>205</v>
      </c>
      <c r="B34" s="3" t="s">
        <v>121</v>
      </c>
    </row>
    <row r="35" spans="1:4" x14ac:dyDescent="0.25">
      <c r="A35" t="s">
        <v>206</v>
      </c>
      <c r="B35" s="3" t="s">
        <v>121</v>
      </c>
    </row>
    <row r="36" spans="1:4" ht="30" customHeight="1" x14ac:dyDescent="0.25">
      <c r="A36" s="53" t="s">
        <v>207</v>
      </c>
      <c r="B36" s="3" t="s">
        <v>121</v>
      </c>
    </row>
    <row r="37" spans="1:4" ht="30" customHeight="1" x14ac:dyDescent="0.25">
      <c r="A37" s="53" t="s">
        <v>208</v>
      </c>
      <c r="B37" s="3" t="s">
        <v>121</v>
      </c>
    </row>
    <row r="38" spans="1:4" ht="45" customHeight="1" x14ac:dyDescent="0.25">
      <c r="A38" s="53" t="s">
        <v>210</v>
      </c>
      <c r="B38" s="3" t="s">
        <v>121</v>
      </c>
    </row>
    <row r="39" spans="1:4" ht="30" customHeight="1" x14ac:dyDescent="0.25">
      <c r="A39" s="53" t="s">
        <v>211</v>
      </c>
      <c r="B39" s="3" t="s">
        <v>121</v>
      </c>
    </row>
    <row r="40" spans="1:4" ht="30" customHeight="1" x14ac:dyDescent="0.25">
      <c r="A40" s="53" t="s">
        <v>212</v>
      </c>
      <c r="B40" s="55">
        <v>4893.2211164999999</v>
      </c>
    </row>
    <row r="41" spans="1:4" x14ac:dyDescent="0.25">
      <c r="A41" t="s">
        <v>213</v>
      </c>
      <c r="B41" s="3" t="s">
        <v>121</v>
      </c>
    </row>
    <row r="42" spans="1:4" x14ac:dyDescent="0.25">
      <c r="A42" t="s">
        <v>214</v>
      </c>
      <c r="B42" s="3" t="s">
        <v>121</v>
      </c>
    </row>
    <row r="44" spans="1:4" ht="69.95" customHeight="1" x14ac:dyDescent="0.25">
      <c r="A44" s="81" t="s">
        <v>224</v>
      </c>
      <c r="B44" s="81" t="s">
        <v>225</v>
      </c>
      <c r="C44" s="81" t="s">
        <v>5</v>
      </c>
      <c r="D44" s="81" t="s">
        <v>6</v>
      </c>
    </row>
    <row r="45" spans="1:4" ht="69.95" customHeight="1" x14ac:dyDescent="0.25">
      <c r="A45" s="81" t="s">
        <v>3037</v>
      </c>
      <c r="B45" s="81"/>
      <c r="C45" s="81" t="s">
        <v>110</v>
      </c>
      <c r="D4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5"/>
  <sheetViews>
    <sheetView showGridLines="0" workbookViewId="0">
      <pane ySplit="4" topLeftCell="A66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560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561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228</v>
      </c>
      <c r="B10" s="33"/>
      <c r="C10" s="33"/>
      <c r="D10" s="14"/>
      <c r="E10" s="15"/>
      <c r="F10" s="16"/>
      <c r="G10" s="16"/>
    </row>
    <row r="11" spans="1:8" x14ac:dyDescent="0.25">
      <c r="A11" s="13" t="s">
        <v>562</v>
      </c>
      <c r="B11" s="33" t="s">
        <v>563</v>
      </c>
      <c r="C11" s="33" t="s">
        <v>234</v>
      </c>
      <c r="D11" s="14">
        <v>157000000</v>
      </c>
      <c r="E11" s="15">
        <v>151947.10999999999</v>
      </c>
      <c r="F11" s="16">
        <v>0.13519999999999999</v>
      </c>
      <c r="G11" s="16">
        <v>7.4749999999999997E-2</v>
      </c>
    </row>
    <row r="12" spans="1:8" x14ac:dyDescent="0.25">
      <c r="A12" s="13" t="s">
        <v>564</v>
      </c>
      <c r="B12" s="33" t="s">
        <v>565</v>
      </c>
      <c r="C12" s="33" t="s">
        <v>234</v>
      </c>
      <c r="D12" s="14">
        <v>127500000</v>
      </c>
      <c r="E12" s="15">
        <v>123258.33</v>
      </c>
      <c r="F12" s="16">
        <v>0.1096</v>
      </c>
      <c r="G12" s="16">
        <v>7.4938000000000005E-2</v>
      </c>
    </row>
    <row r="13" spans="1:8" x14ac:dyDescent="0.25">
      <c r="A13" s="13" t="s">
        <v>566</v>
      </c>
      <c r="B13" s="33" t="s">
        <v>567</v>
      </c>
      <c r="C13" s="33" t="s">
        <v>234</v>
      </c>
      <c r="D13" s="14">
        <v>87500000</v>
      </c>
      <c r="E13" s="15">
        <v>84219.54</v>
      </c>
      <c r="F13" s="16">
        <v>7.4899999999999994E-2</v>
      </c>
      <c r="G13" s="16">
        <v>7.3849999999999999E-2</v>
      </c>
    </row>
    <row r="14" spans="1:8" x14ac:dyDescent="0.25">
      <c r="A14" s="13" t="s">
        <v>568</v>
      </c>
      <c r="B14" s="33" t="s">
        <v>569</v>
      </c>
      <c r="C14" s="33" t="s">
        <v>231</v>
      </c>
      <c r="D14" s="14">
        <v>83700000</v>
      </c>
      <c r="E14" s="15">
        <v>83322.09</v>
      </c>
      <c r="F14" s="16">
        <v>7.4099999999999999E-2</v>
      </c>
      <c r="G14" s="16">
        <v>7.5524999999999995E-2</v>
      </c>
    </row>
    <row r="15" spans="1:8" x14ac:dyDescent="0.25">
      <c r="A15" s="13" t="s">
        <v>570</v>
      </c>
      <c r="B15" s="33" t="s">
        <v>571</v>
      </c>
      <c r="C15" s="33" t="s">
        <v>234</v>
      </c>
      <c r="D15" s="14">
        <v>82000000</v>
      </c>
      <c r="E15" s="15">
        <v>79307.94</v>
      </c>
      <c r="F15" s="16">
        <v>7.0499999999999993E-2</v>
      </c>
      <c r="G15" s="16">
        <v>7.4349999999999999E-2</v>
      </c>
    </row>
    <row r="16" spans="1:8" x14ac:dyDescent="0.25">
      <c r="A16" s="13" t="s">
        <v>572</v>
      </c>
      <c r="B16" s="33" t="s">
        <v>573</v>
      </c>
      <c r="C16" s="33" t="s">
        <v>234</v>
      </c>
      <c r="D16" s="14">
        <v>75000000</v>
      </c>
      <c r="E16" s="15">
        <v>72401.7</v>
      </c>
      <c r="F16" s="16">
        <v>6.4399999999999999E-2</v>
      </c>
      <c r="G16" s="16">
        <v>7.4700000000000003E-2</v>
      </c>
    </row>
    <row r="17" spans="1:7" x14ac:dyDescent="0.25">
      <c r="A17" s="13" t="s">
        <v>574</v>
      </c>
      <c r="B17" s="33" t="s">
        <v>575</v>
      </c>
      <c r="C17" s="33" t="s">
        <v>234</v>
      </c>
      <c r="D17" s="14">
        <v>50500000</v>
      </c>
      <c r="E17" s="15">
        <v>51582.67</v>
      </c>
      <c r="F17" s="16">
        <v>4.5900000000000003E-2</v>
      </c>
      <c r="G17" s="16">
        <v>7.4199000000000001E-2</v>
      </c>
    </row>
    <row r="18" spans="1:7" x14ac:dyDescent="0.25">
      <c r="A18" s="13" t="s">
        <v>576</v>
      </c>
      <c r="B18" s="33" t="s">
        <v>577</v>
      </c>
      <c r="C18" s="33" t="s">
        <v>234</v>
      </c>
      <c r="D18" s="14">
        <v>50000000</v>
      </c>
      <c r="E18" s="15">
        <v>47917.9</v>
      </c>
      <c r="F18" s="16">
        <v>4.2599999999999999E-2</v>
      </c>
      <c r="G18" s="16">
        <v>7.5700000000000003E-2</v>
      </c>
    </row>
    <row r="19" spans="1:7" x14ac:dyDescent="0.25">
      <c r="A19" s="13" t="s">
        <v>578</v>
      </c>
      <c r="B19" s="33" t="s">
        <v>579</v>
      </c>
      <c r="C19" s="33" t="s">
        <v>234</v>
      </c>
      <c r="D19" s="14">
        <v>39500000</v>
      </c>
      <c r="E19" s="15">
        <v>40312.71</v>
      </c>
      <c r="F19" s="16">
        <v>3.5900000000000001E-2</v>
      </c>
      <c r="G19" s="16">
        <v>7.4550000000000005E-2</v>
      </c>
    </row>
    <row r="20" spans="1:7" x14ac:dyDescent="0.25">
      <c r="A20" s="13" t="s">
        <v>580</v>
      </c>
      <c r="B20" s="33" t="s">
        <v>581</v>
      </c>
      <c r="C20" s="33" t="s">
        <v>234</v>
      </c>
      <c r="D20" s="14">
        <v>38000000</v>
      </c>
      <c r="E20" s="15">
        <v>36591.15</v>
      </c>
      <c r="F20" s="16">
        <v>3.2500000000000001E-2</v>
      </c>
      <c r="G20" s="16">
        <v>7.4901999999999996E-2</v>
      </c>
    </row>
    <row r="21" spans="1:7" x14ac:dyDescent="0.25">
      <c r="A21" s="13" t="s">
        <v>582</v>
      </c>
      <c r="B21" s="33" t="s">
        <v>583</v>
      </c>
      <c r="C21" s="33" t="s">
        <v>234</v>
      </c>
      <c r="D21" s="14">
        <v>28000000</v>
      </c>
      <c r="E21" s="15">
        <v>27082.69</v>
      </c>
      <c r="F21" s="16">
        <v>2.41E-2</v>
      </c>
      <c r="G21" s="16">
        <v>7.5272000000000006E-2</v>
      </c>
    </row>
    <row r="22" spans="1:7" x14ac:dyDescent="0.25">
      <c r="A22" s="13" t="s">
        <v>584</v>
      </c>
      <c r="B22" s="33" t="s">
        <v>585</v>
      </c>
      <c r="C22" s="33" t="s">
        <v>234</v>
      </c>
      <c r="D22" s="14">
        <v>25000000</v>
      </c>
      <c r="E22" s="15">
        <v>25449.53</v>
      </c>
      <c r="F22" s="16">
        <v>2.2599999999999999E-2</v>
      </c>
      <c r="G22" s="16">
        <v>7.4938000000000005E-2</v>
      </c>
    </row>
    <row r="23" spans="1:7" x14ac:dyDescent="0.25">
      <c r="A23" s="13" t="s">
        <v>586</v>
      </c>
      <c r="B23" s="33" t="s">
        <v>587</v>
      </c>
      <c r="C23" s="33" t="s">
        <v>234</v>
      </c>
      <c r="D23" s="14">
        <v>14000000</v>
      </c>
      <c r="E23" s="15">
        <v>13523.79</v>
      </c>
      <c r="F23" s="16">
        <v>1.2E-2</v>
      </c>
      <c r="G23" s="16">
        <v>7.5271000000000005E-2</v>
      </c>
    </row>
    <row r="24" spans="1:7" x14ac:dyDescent="0.25">
      <c r="A24" s="13" t="s">
        <v>588</v>
      </c>
      <c r="B24" s="33" t="s">
        <v>589</v>
      </c>
      <c r="C24" s="33" t="s">
        <v>234</v>
      </c>
      <c r="D24" s="14">
        <v>11000000</v>
      </c>
      <c r="E24" s="15">
        <v>10530.93</v>
      </c>
      <c r="F24" s="16">
        <v>9.4000000000000004E-3</v>
      </c>
      <c r="G24" s="16">
        <v>7.4700000000000003E-2</v>
      </c>
    </row>
    <row r="25" spans="1:7" x14ac:dyDescent="0.25">
      <c r="A25" s="13" t="s">
        <v>590</v>
      </c>
      <c r="B25" s="33" t="s">
        <v>591</v>
      </c>
      <c r="C25" s="33" t="s">
        <v>234</v>
      </c>
      <c r="D25" s="14">
        <v>10000000</v>
      </c>
      <c r="E25" s="15">
        <v>9849.98</v>
      </c>
      <c r="F25" s="16">
        <v>8.8000000000000005E-3</v>
      </c>
      <c r="G25" s="16">
        <v>7.6450000000000004E-2</v>
      </c>
    </row>
    <row r="26" spans="1:7" x14ac:dyDescent="0.25">
      <c r="A26" s="13" t="s">
        <v>592</v>
      </c>
      <c r="B26" s="33" t="s">
        <v>593</v>
      </c>
      <c r="C26" s="33" t="s">
        <v>234</v>
      </c>
      <c r="D26" s="14">
        <v>7200000</v>
      </c>
      <c r="E26" s="15">
        <v>7202.43</v>
      </c>
      <c r="F26" s="16">
        <v>6.4000000000000003E-3</v>
      </c>
      <c r="G26" s="16">
        <v>7.535E-2</v>
      </c>
    </row>
    <row r="27" spans="1:7" x14ac:dyDescent="0.25">
      <c r="A27" s="13" t="s">
        <v>594</v>
      </c>
      <c r="B27" s="33" t="s">
        <v>595</v>
      </c>
      <c r="C27" s="33" t="s">
        <v>234</v>
      </c>
      <c r="D27" s="14">
        <v>6500000</v>
      </c>
      <c r="E27" s="15">
        <v>6704.58</v>
      </c>
      <c r="F27" s="16">
        <v>6.0000000000000001E-3</v>
      </c>
      <c r="G27" s="16">
        <v>7.5050000000000006E-2</v>
      </c>
    </row>
    <row r="28" spans="1:7" x14ac:dyDescent="0.25">
      <c r="A28" s="13" t="s">
        <v>596</v>
      </c>
      <c r="B28" s="33" t="s">
        <v>597</v>
      </c>
      <c r="C28" s="33" t="s">
        <v>234</v>
      </c>
      <c r="D28" s="14">
        <v>6000000</v>
      </c>
      <c r="E28" s="15">
        <v>6235.78</v>
      </c>
      <c r="F28" s="16">
        <v>5.4999999999999997E-3</v>
      </c>
      <c r="G28" s="16">
        <v>7.5050000000000006E-2</v>
      </c>
    </row>
    <row r="29" spans="1:7" x14ac:dyDescent="0.25">
      <c r="A29" s="13" t="s">
        <v>598</v>
      </c>
      <c r="B29" s="33" t="s">
        <v>599</v>
      </c>
      <c r="C29" s="33" t="s">
        <v>234</v>
      </c>
      <c r="D29" s="14">
        <v>5500000</v>
      </c>
      <c r="E29" s="15">
        <v>5680.39</v>
      </c>
      <c r="F29" s="16">
        <v>5.1000000000000004E-3</v>
      </c>
      <c r="G29" s="16">
        <v>7.4700000000000003E-2</v>
      </c>
    </row>
    <row r="30" spans="1:7" x14ac:dyDescent="0.25">
      <c r="A30" s="13" t="s">
        <v>600</v>
      </c>
      <c r="B30" s="33" t="s">
        <v>601</v>
      </c>
      <c r="C30" s="33" t="s">
        <v>234</v>
      </c>
      <c r="D30" s="14">
        <v>5000000</v>
      </c>
      <c r="E30" s="15">
        <v>5152</v>
      </c>
      <c r="F30" s="16">
        <v>4.5999999999999999E-3</v>
      </c>
      <c r="G30" s="16">
        <v>7.535E-2</v>
      </c>
    </row>
    <row r="31" spans="1:7" x14ac:dyDescent="0.25">
      <c r="A31" s="13" t="s">
        <v>602</v>
      </c>
      <c r="B31" s="33" t="s">
        <v>603</v>
      </c>
      <c r="C31" s="33" t="s">
        <v>234</v>
      </c>
      <c r="D31" s="14">
        <v>4500000</v>
      </c>
      <c r="E31" s="15">
        <v>4644.2700000000004</v>
      </c>
      <c r="F31" s="16">
        <v>4.1000000000000003E-3</v>
      </c>
      <c r="G31" s="16">
        <v>7.5050000000000006E-2</v>
      </c>
    </row>
    <row r="32" spans="1:7" x14ac:dyDescent="0.25">
      <c r="A32" s="13" t="s">
        <v>604</v>
      </c>
      <c r="B32" s="33" t="s">
        <v>605</v>
      </c>
      <c r="C32" s="33" t="s">
        <v>234</v>
      </c>
      <c r="D32" s="14">
        <v>3500000</v>
      </c>
      <c r="E32" s="15">
        <v>3459.56</v>
      </c>
      <c r="F32" s="16">
        <v>3.0999999999999999E-3</v>
      </c>
      <c r="G32" s="16">
        <v>7.6450000000000004E-2</v>
      </c>
    </row>
    <row r="33" spans="1:7" x14ac:dyDescent="0.25">
      <c r="A33" s="13" t="s">
        <v>606</v>
      </c>
      <c r="B33" s="33" t="s">
        <v>607</v>
      </c>
      <c r="C33" s="33" t="s">
        <v>231</v>
      </c>
      <c r="D33" s="14">
        <v>1500000</v>
      </c>
      <c r="E33" s="15">
        <v>1549.07</v>
      </c>
      <c r="F33" s="16">
        <v>1.4E-3</v>
      </c>
      <c r="G33" s="16">
        <v>7.5499999999999998E-2</v>
      </c>
    </row>
    <row r="34" spans="1:7" x14ac:dyDescent="0.25">
      <c r="A34" s="13" t="s">
        <v>608</v>
      </c>
      <c r="B34" s="33" t="s">
        <v>609</v>
      </c>
      <c r="C34" s="33" t="s">
        <v>231</v>
      </c>
      <c r="D34" s="14">
        <v>1000000</v>
      </c>
      <c r="E34" s="15">
        <v>1036.68</v>
      </c>
      <c r="F34" s="16">
        <v>8.9999999999999998E-4</v>
      </c>
      <c r="G34" s="16">
        <v>7.5450000000000003E-2</v>
      </c>
    </row>
    <row r="35" spans="1:7" x14ac:dyDescent="0.25">
      <c r="A35" s="13" t="s">
        <v>610</v>
      </c>
      <c r="B35" s="33" t="s">
        <v>611</v>
      </c>
      <c r="C35" s="33" t="s">
        <v>234</v>
      </c>
      <c r="D35" s="14">
        <v>1000000</v>
      </c>
      <c r="E35" s="15">
        <v>1000.48</v>
      </c>
      <c r="F35" s="16">
        <v>8.9999999999999998E-4</v>
      </c>
      <c r="G35" s="16">
        <v>7.4700000000000003E-2</v>
      </c>
    </row>
    <row r="36" spans="1:7" x14ac:dyDescent="0.25">
      <c r="A36" s="13" t="s">
        <v>612</v>
      </c>
      <c r="B36" s="33" t="s">
        <v>613</v>
      </c>
      <c r="C36" s="33" t="s">
        <v>234</v>
      </c>
      <c r="D36" s="14">
        <v>1000000</v>
      </c>
      <c r="E36" s="15">
        <v>972.59</v>
      </c>
      <c r="F36" s="16">
        <v>8.9999999999999998E-4</v>
      </c>
      <c r="G36" s="16">
        <v>7.5050000000000006E-2</v>
      </c>
    </row>
    <row r="37" spans="1:7" x14ac:dyDescent="0.25">
      <c r="A37" s="13" t="s">
        <v>614</v>
      </c>
      <c r="B37" s="33" t="s">
        <v>615</v>
      </c>
      <c r="C37" s="33" t="s">
        <v>234</v>
      </c>
      <c r="D37" s="14">
        <v>500000</v>
      </c>
      <c r="E37" s="15">
        <v>494.43</v>
      </c>
      <c r="F37" s="16">
        <v>4.0000000000000002E-4</v>
      </c>
      <c r="G37" s="16">
        <v>7.5850000000000001E-2</v>
      </c>
    </row>
    <row r="38" spans="1:7" x14ac:dyDescent="0.25">
      <c r="A38" s="17" t="s">
        <v>124</v>
      </c>
      <c r="B38" s="34"/>
      <c r="C38" s="34"/>
      <c r="D38" s="20"/>
      <c r="E38" s="21">
        <v>901430.32</v>
      </c>
      <c r="F38" s="22">
        <v>0.80179999999999996</v>
      </c>
      <c r="G38" s="23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7" t="s">
        <v>464</v>
      </c>
      <c r="B40" s="33"/>
      <c r="C40" s="33"/>
      <c r="D40" s="14"/>
      <c r="E40" s="15"/>
      <c r="F40" s="16"/>
      <c r="G40" s="16"/>
    </row>
    <row r="41" spans="1:7" x14ac:dyDescent="0.25">
      <c r="A41" s="13" t="s">
        <v>616</v>
      </c>
      <c r="B41" s="33" t="s">
        <v>617</v>
      </c>
      <c r="C41" s="33" t="s">
        <v>128</v>
      </c>
      <c r="D41" s="14">
        <v>192500000</v>
      </c>
      <c r="E41" s="15">
        <v>186628.94</v>
      </c>
      <c r="F41" s="16">
        <v>0.16600000000000001</v>
      </c>
      <c r="G41" s="16">
        <v>7.1925809581999997E-2</v>
      </c>
    </row>
    <row r="42" spans="1:7" x14ac:dyDescent="0.25">
      <c r="A42" s="17" t="s">
        <v>124</v>
      </c>
      <c r="B42" s="34"/>
      <c r="C42" s="34"/>
      <c r="D42" s="20"/>
      <c r="E42" s="21">
        <v>186628.94</v>
      </c>
      <c r="F42" s="22">
        <v>0.16600000000000001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129</v>
      </c>
      <c r="B44" s="33"/>
      <c r="C44" s="33"/>
      <c r="D44" s="14"/>
      <c r="E44" s="15"/>
      <c r="F44" s="16"/>
      <c r="G44" s="16"/>
    </row>
    <row r="45" spans="1:7" x14ac:dyDescent="0.25">
      <c r="A45" s="17" t="s">
        <v>124</v>
      </c>
      <c r="B45" s="33"/>
      <c r="C45" s="33"/>
      <c r="D45" s="14"/>
      <c r="E45" s="18" t="s">
        <v>121</v>
      </c>
      <c r="F45" s="19" t="s">
        <v>121</v>
      </c>
      <c r="G45" s="16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17" t="s">
        <v>130</v>
      </c>
      <c r="B47" s="33"/>
      <c r="C47" s="33"/>
      <c r="D47" s="14"/>
      <c r="E47" s="15"/>
      <c r="F47" s="16"/>
      <c r="G47" s="16"/>
    </row>
    <row r="48" spans="1:7" x14ac:dyDescent="0.25">
      <c r="A48" s="17" t="s">
        <v>124</v>
      </c>
      <c r="B48" s="33"/>
      <c r="C48" s="33"/>
      <c r="D48" s="14"/>
      <c r="E48" s="18" t="s">
        <v>121</v>
      </c>
      <c r="F48" s="19" t="s">
        <v>121</v>
      </c>
      <c r="G48" s="16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24" t="s">
        <v>131</v>
      </c>
      <c r="B50" s="35"/>
      <c r="C50" s="35"/>
      <c r="D50" s="25"/>
      <c r="E50" s="21">
        <v>1088059.26</v>
      </c>
      <c r="F50" s="22">
        <v>0.96779999999999999</v>
      </c>
      <c r="G50" s="23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17" t="s">
        <v>179</v>
      </c>
      <c r="B53" s="33"/>
      <c r="C53" s="33"/>
      <c r="D53" s="14"/>
      <c r="E53" s="15"/>
      <c r="F53" s="16"/>
      <c r="G53" s="16"/>
    </row>
    <row r="54" spans="1:7" x14ac:dyDescent="0.25">
      <c r="A54" s="13" t="s">
        <v>180</v>
      </c>
      <c r="B54" s="33"/>
      <c r="C54" s="33"/>
      <c r="D54" s="14"/>
      <c r="E54" s="15">
        <v>3965.81</v>
      </c>
      <c r="F54" s="16">
        <v>3.5000000000000001E-3</v>
      </c>
      <c r="G54" s="16">
        <v>6.7234000000000002E-2</v>
      </c>
    </row>
    <row r="55" spans="1:7" x14ac:dyDescent="0.25">
      <c r="A55" s="17" t="s">
        <v>124</v>
      </c>
      <c r="B55" s="34"/>
      <c r="C55" s="34"/>
      <c r="D55" s="20"/>
      <c r="E55" s="21">
        <v>3965.81</v>
      </c>
      <c r="F55" s="22">
        <v>3.5000000000000001E-3</v>
      </c>
      <c r="G55" s="23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131</v>
      </c>
      <c r="B57" s="35"/>
      <c r="C57" s="35"/>
      <c r="D57" s="25"/>
      <c r="E57" s="21">
        <v>3965.81</v>
      </c>
      <c r="F57" s="22">
        <v>3.5000000000000001E-3</v>
      </c>
      <c r="G57" s="23"/>
    </row>
    <row r="58" spans="1:7" x14ac:dyDescent="0.25">
      <c r="A58" s="13" t="s">
        <v>181</v>
      </c>
      <c r="B58" s="33"/>
      <c r="C58" s="33"/>
      <c r="D58" s="14"/>
      <c r="E58" s="15">
        <v>32117.870110899999</v>
      </c>
      <c r="F58" s="16">
        <v>2.8569000000000001E-2</v>
      </c>
      <c r="G58" s="16"/>
    </row>
    <row r="59" spans="1:7" x14ac:dyDescent="0.25">
      <c r="A59" s="13" t="s">
        <v>182</v>
      </c>
      <c r="B59" s="33"/>
      <c r="C59" s="33"/>
      <c r="D59" s="14"/>
      <c r="E59" s="15">
        <v>41.809889099999999</v>
      </c>
      <c r="F59" s="16">
        <v>1.3100000000000001E-4</v>
      </c>
      <c r="G59" s="16">
        <v>6.7234000000000002E-2</v>
      </c>
    </row>
    <row r="60" spans="1:7" x14ac:dyDescent="0.25">
      <c r="A60" s="28" t="s">
        <v>183</v>
      </c>
      <c r="B60" s="36"/>
      <c r="C60" s="36"/>
      <c r="D60" s="29"/>
      <c r="E60" s="30">
        <v>1124184.75</v>
      </c>
      <c r="F60" s="31">
        <v>1</v>
      </c>
      <c r="G60" s="31"/>
    </row>
    <row r="62" spans="1:7" x14ac:dyDescent="0.25">
      <c r="A62" s="1" t="s">
        <v>185</v>
      </c>
    </row>
    <row r="65" spans="1:5" x14ac:dyDescent="0.25">
      <c r="A65" s="1" t="s">
        <v>186</v>
      </c>
    </row>
    <row r="66" spans="1:5" x14ac:dyDescent="0.25">
      <c r="A66" s="53" t="s">
        <v>187</v>
      </c>
      <c r="B66" s="3" t="s">
        <v>121</v>
      </c>
    </row>
    <row r="67" spans="1:5" x14ac:dyDescent="0.25">
      <c r="A67" t="s">
        <v>188</v>
      </c>
    </row>
    <row r="68" spans="1:5" x14ac:dyDescent="0.25">
      <c r="A68" t="s">
        <v>312</v>
      </c>
      <c r="B68" t="s">
        <v>190</v>
      </c>
      <c r="C68" t="s">
        <v>190</v>
      </c>
    </row>
    <row r="69" spans="1:5" x14ac:dyDescent="0.25">
      <c r="B69" s="54">
        <v>45443</v>
      </c>
      <c r="C69" s="54">
        <v>45471</v>
      </c>
    </row>
    <row r="70" spans="1:5" x14ac:dyDescent="0.25">
      <c r="A70" t="s">
        <v>313</v>
      </c>
      <c r="B70">
        <v>1149.1193000000001</v>
      </c>
      <c r="C70">
        <v>1155.8919000000001</v>
      </c>
      <c r="E70" s="2"/>
    </row>
    <row r="71" spans="1:5" x14ac:dyDescent="0.25">
      <c r="E71" s="2"/>
    </row>
    <row r="72" spans="1:5" x14ac:dyDescent="0.25">
      <c r="A72" t="s">
        <v>205</v>
      </c>
      <c r="B72" s="3" t="s">
        <v>121</v>
      </c>
    </row>
    <row r="73" spans="1:5" x14ac:dyDescent="0.25">
      <c r="A73" t="s">
        <v>206</v>
      </c>
      <c r="B73" s="3" t="s">
        <v>121</v>
      </c>
    </row>
    <row r="74" spans="1:5" ht="30" customHeight="1" x14ac:dyDescent="0.25">
      <c r="A74" s="53" t="s">
        <v>207</v>
      </c>
      <c r="B74" s="3" t="s">
        <v>121</v>
      </c>
    </row>
    <row r="75" spans="1:5" ht="30" customHeight="1" x14ac:dyDescent="0.25">
      <c r="A75" s="53" t="s">
        <v>208</v>
      </c>
      <c r="B75" s="3" t="s">
        <v>121</v>
      </c>
    </row>
    <row r="76" spans="1:5" x14ac:dyDescent="0.25">
      <c r="A76" t="s">
        <v>209</v>
      </c>
      <c r="B76" s="55">
        <f>+B90</f>
        <v>7.6457258113520403</v>
      </c>
    </row>
    <row r="77" spans="1:5" ht="45" customHeight="1" x14ac:dyDescent="0.25">
      <c r="A77" s="53" t="s">
        <v>210</v>
      </c>
      <c r="B77" s="3" t="s">
        <v>121</v>
      </c>
    </row>
    <row r="78" spans="1:5" ht="30" customHeight="1" x14ac:dyDescent="0.25">
      <c r="A78" s="53" t="s">
        <v>211</v>
      </c>
      <c r="B78" s="3" t="s">
        <v>121</v>
      </c>
    </row>
    <row r="79" spans="1:5" ht="30" customHeight="1" x14ac:dyDescent="0.25">
      <c r="A79" s="53" t="s">
        <v>212</v>
      </c>
      <c r="B79" s="55">
        <v>439324.30028339988</v>
      </c>
    </row>
    <row r="80" spans="1:5" x14ac:dyDescent="0.25">
      <c r="A80" t="s">
        <v>213</v>
      </c>
      <c r="B80" s="3" t="s">
        <v>121</v>
      </c>
    </row>
    <row r="81" spans="1:4" x14ac:dyDescent="0.25">
      <c r="A81" t="s">
        <v>214</v>
      </c>
      <c r="B81" s="3" t="s">
        <v>121</v>
      </c>
    </row>
    <row r="83" spans="1:4" x14ac:dyDescent="0.25">
      <c r="A83" t="s">
        <v>215</v>
      </c>
    </row>
    <row r="84" spans="1:4" ht="30" customHeight="1" x14ac:dyDescent="0.25">
      <c r="A84" s="61" t="s">
        <v>216</v>
      </c>
      <c r="B84" s="62" t="s">
        <v>618</v>
      </c>
    </row>
    <row r="85" spans="1:4" x14ac:dyDescent="0.25">
      <c r="A85" s="61" t="s">
        <v>218</v>
      </c>
      <c r="B85" s="62" t="s">
        <v>315</v>
      </c>
    </row>
    <row r="86" spans="1:4" x14ac:dyDescent="0.25">
      <c r="A86" s="61"/>
      <c r="B86" s="61"/>
    </row>
    <row r="87" spans="1:4" x14ac:dyDescent="0.25">
      <c r="A87" s="61" t="s">
        <v>220</v>
      </c>
      <c r="B87" s="63">
        <v>7.4285235168710662</v>
      </c>
    </row>
    <row r="88" spans="1:4" x14ac:dyDescent="0.25">
      <c r="A88" s="61"/>
      <c r="B88" s="61"/>
    </row>
    <row r="89" spans="1:4" x14ac:dyDescent="0.25">
      <c r="A89" s="61" t="s">
        <v>221</v>
      </c>
      <c r="B89" s="64">
        <v>5.9542000000000002</v>
      </c>
    </row>
    <row r="90" spans="1:4" x14ac:dyDescent="0.25">
      <c r="A90" s="61" t="s">
        <v>222</v>
      </c>
      <c r="B90" s="64">
        <v>7.6457258113520403</v>
      </c>
    </row>
    <row r="91" spans="1:4" x14ac:dyDescent="0.25">
      <c r="A91" s="61"/>
      <c r="B91" s="61"/>
    </row>
    <row r="92" spans="1:4" x14ac:dyDescent="0.25">
      <c r="A92" s="61" t="s">
        <v>223</v>
      </c>
      <c r="B92" s="65">
        <v>45473</v>
      </c>
    </row>
    <row r="94" spans="1:4" ht="69.95" customHeight="1" x14ac:dyDescent="0.25">
      <c r="A94" s="81" t="s">
        <v>224</v>
      </c>
      <c r="B94" s="81" t="s">
        <v>225</v>
      </c>
      <c r="C94" s="81" t="s">
        <v>5</v>
      </c>
      <c r="D94" s="81" t="s">
        <v>6</v>
      </c>
    </row>
    <row r="95" spans="1:4" ht="69.95" customHeight="1" x14ac:dyDescent="0.25">
      <c r="A95" s="81" t="s">
        <v>618</v>
      </c>
      <c r="B95" s="81"/>
      <c r="C95" s="81" t="s">
        <v>18</v>
      </c>
      <c r="D95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58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619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620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228</v>
      </c>
      <c r="B10" s="33"/>
      <c r="C10" s="33"/>
      <c r="D10" s="14"/>
      <c r="E10" s="15"/>
      <c r="F10" s="16"/>
      <c r="G10" s="16"/>
    </row>
    <row r="11" spans="1:8" x14ac:dyDescent="0.25">
      <c r="A11" s="13" t="s">
        <v>621</v>
      </c>
      <c r="B11" s="33" t="s">
        <v>622</v>
      </c>
      <c r="C11" s="33" t="s">
        <v>245</v>
      </c>
      <c r="D11" s="14">
        <v>53500000</v>
      </c>
      <c r="E11" s="15">
        <v>53594.32</v>
      </c>
      <c r="F11" s="16">
        <v>9.3799999999999994E-2</v>
      </c>
      <c r="G11" s="16">
        <v>7.51E-2</v>
      </c>
    </row>
    <row r="12" spans="1:8" x14ac:dyDescent="0.25">
      <c r="A12" s="13" t="s">
        <v>623</v>
      </c>
      <c r="B12" s="33" t="s">
        <v>624</v>
      </c>
      <c r="C12" s="33" t="s">
        <v>234</v>
      </c>
      <c r="D12" s="14">
        <v>40500000</v>
      </c>
      <c r="E12" s="15">
        <v>40907.11</v>
      </c>
      <c r="F12" s="16">
        <v>7.1599999999999997E-2</v>
      </c>
      <c r="G12" s="16">
        <v>7.3749999999999996E-2</v>
      </c>
    </row>
    <row r="13" spans="1:8" x14ac:dyDescent="0.25">
      <c r="A13" s="13" t="s">
        <v>625</v>
      </c>
      <c r="B13" s="33" t="s">
        <v>626</v>
      </c>
      <c r="C13" s="33" t="s">
        <v>234</v>
      </c>
      <c r="D13" s="14">
        <v>37700000</v>
      </c>
      <c r="E13" s="15">
        <v>38021.35</v>
      </c>
      <c r="F13" s="16">
        <v>6.6600000000000006E-2</v>
      </c>
      <c r="G13" s="16">
        <v>7.4387999999999996E-2</v>
      </c>
    </row>
    <row r="14" spans="1:8" x14ac:dyDescent="0.25">
      <c r="A14" s="13" t="s">
        <v>627</v>
      </c>
      <c r="B14" s="33" t="s">
        <v>628</v>
      </c>
      <c r="C14" s="33" t="s">
        <v>234</v>
      </c>
      <c r="D14" s="14">
        <v>37500000</v>
      </c>
      <c r="E14" s="15">
        <v>37624.43</v>
      </c>
      <c r="F14" s="16">
        <v>6.59E-2</v>
      </c>
      <c r="G14" s="16">
        <v>7.4800000000000005E-2</v>
      </c>
    </row>
    <row r="15" spans="1:8" x14ac:dyDescent="0.25">
      <c r="A15" s="13" t="s">
        <v>629</v>
      </c>
      <c r="B15" s="33" t="s">
        <v>630</v>
      </c>
      <c r="C15" s="33" t="s">
        <v>234</v>
      </c>
      <c r="D15" s="14">
        <v>37000000</v>
      </c>
      <c r="E15" s="15">
        <v>37132.5</v>
      </c>
      <c r="F15" s="16">
        <v>6.5000000000000002E-2</v>
      </c>
      <c r="G15" s="16">
        <v>7.4099999999999999E-2</v>
      </c>
    </row>
    <row r="16" spans="1:8" x14ac:dyDescent="0.25">
      <c r="A16" s="13" t="s">
        <v>631</v>
      </c>
      <c r="B16" s="33" t="s">
        <v>632</v>
      </c>
      <c r="C16" s="33" t="s">
        <v>234</v>
      </c>
      <c r="D16" s="14">
        <v>35000000</v>
      </c>
      <c r="E16" s="15">
        <v>35309.089999999997</v>
      </c>
      <c r="F16" s="16">
        <v>6.1800000000000001E-2</v>
      </c>
      <c r="G16" s="16">
        <v>7.2950000000000001E-2</v>
      </c>
    </row>
    <row r="17" spans="1:7" x14ac:dyDescent="0.25">
      <c r="A17" s="13" t="s">
        <v>633</v>
      </c>
      <c r="B17" s="33" t="s">
        <v>634</v>
      </c>
      <c r="C17" s="33" t="s">
        <v>234</v>
      </c>
      <c r="D17" s="14">
        <v>35000000</v>
      </c>
      <c r="E17" s="15">
        <v>35245.879999999997</v>
      </c>
      <c r="F17" s="16">
        <v>6.1699999999999998E-2</v>
      </c>
      <c r="G17" s="16">
        <v>7.4099999999999999E-2</v>
      </c>
    </row>
    <row r="18" spans="1:7" x14ac:dyDescent="0.25">
      <c r="A18" s="13" t="s">
        <v>635</v>
      </c>
      <c r="B18" s="33" t="s">
        <v>636</v>
      </c>
      <c r="C18" s="33" t="s">
        <v>245</v>
      </c>
      <c r="D18" s="14">
        <v>35000000</v>
      </c>
      <c r="E18" s="15">
        <v>35148.44</v>
      </c>
      <c r="F18" s="16">
        <v>6.1499999999999999E-2</v>
      </c>
      <c r="G18" s="16">
        <v>7.4468000000000006E-2</v>
      </c>
    </row>
    <row r="19" spans="1:7" x14ac:dyDescent="0.25">
      <c r="A19" s="13" t="s">
        <v>637</v>
      </c>
      <c r="B19" s="33" t="s">
        <v>638</v>
      </c>
      <c r="C19" s="33" t="s">
        <v>234</v>
      </c>
      <c r="D19" s="14">
        <v>29500000</v>
      </c>
      <c r="E19" s="15">
        <v>30125.4</v>
      </c>
      <c r="F19" s="16">
        <v>5.28E-2</v>
      </c>
      <c r="G19" s="16">
        <v>7.4099999999999999E-2</v>
      </c>
    </row>
    <row r="20" spans="1:7" x14ac:dyDescent="0.25">
      <c r="A20" s="13" t="s">
        <v>562</v>
      </c>
      <c r="B20" s="33" t="s">
        <v>563</v>
      </c>
      <c r="C20" s="33" t="s">
        <v>234</v>
      </c>
      <c r="D20" s="14">
        <v>24000000</v>
      </c>
      <c r="E20" s="15">
        <v>23227.58</v>
      </c>
      <c r="F20" s="16">
        <v>4.07E-2</v>
      </c>
      <c r="G20" s="16">
        <v>7.4749999999999997E-2</v>
      </c>
    </row>
    <row r="21" spans="1:7" x14ac:dyDescent="0.25">
      <c r="A21" s="13" t="s">
        <v>639</v>
      </c>
      <c r="B21" s="33" t="s">
        <v>640</v>
      </c>
      <c r="C21" s="33" t="s">
        <v>234</v>
      </c>
      <c r="D21" s="14">
        <v>16000000</v>
      </c>
      <c r="E21" s="15">
        <v>16255.42</v>
      </c>
      <c r="F21" s="16">
        <v>2.8500000000000001E-2</v>
      </c>
      <c r="G21" s="16">
        <v>7.4387999999999996E-2</v>
      </c>
    </row>
    <row r="22" spans="1:7" x14ac:dyDescent="0.25">
      <c r="A22" s="13" t="s">
        <v>641</v>
      </c>
      <c r="B22" s="33" t="s">
        <v>642</v>
      </c>
      <c r="C22" s="33" t="s">
        <v>234</v>
      </c>
      <c r="D22" s="14">
        <v>15000000</v>
      </c>
      <c r="E22" s="15">
        <v>15490.05</v>
      </c>
      <c r="F22" s="16">
        <v>2.7099999999999999E-2</v>
      </c>
      <c r="G22" s="16">
        <v>7.3400000000000007E-2</v>
      </c>
    </row>
    <row r="23" spans="1:7" x14ac:dyDescent="0.25">
      <c r="A23" s="13" t="s">
        <v>643</v>
      </c>
      <c r="B23" s="33" t="s">
        <v>644</v>
      </c>
      <c r="C23" s="33" t="s">
        <v>234</v>
      </c>
      <c r="D23" s="14">
        <v>15000000</v>
      </c>
      <c r="E23" s="15">
        <v>15249.96</v>
      </c>
      <c r="F23" s="16">
        <v>2.6700000000000002E-2</v>
      </c>
      <c r="G23" s="16">
        <v>7.4099999999999999E-2</v>
      </c>
    </row>
    <row r="24" spans="1:7" x14ac:dyDescent="0.25">
      <c r="A24" s="13" t="s">
        <v>564</v>
      </c>
      <c r="B24" s="33" t="s">
        <v>565</v>
      </c>
      <c r="C24" s="33" t="s">
        <v>234</v>
      </c>
      <c r="D24" s="14">
        <v>13500000</v>
      </c>
      <c r="E24" s="15">
        <v>13050.88</v>
      </c>
      <c r="F24" s="16">
        <v>2.29E-2</v>
      </c>
      <c r="G24" s="16">
        <v>7.4938000000000005E-2</v>
      </c>
    </row>
    <row r="25" spans="1:7" x14ac:dyDescent="0.25">
      <c r="A25" s="13" t="s">
        <v>645</v>
      </c>
      <c r="B25" s="33" t="s">
        <v>646</v>
      </c>
      <c r="C25" s="33" t="s">
        <v>234</v>
      </c>
      <c r="D25" s="14">
        <v>10000000</v>
      </c>
      <c r="E25" s="15">
        <v>10232.02</v>
      </c>
      <c r="F25" s="16">
        <v>1.7899999999999999E-2</v>
      </c>
      <c r="G25" s="16">
        <v>7.4387999999999996E-2</v>
      </c>
    </row>
    <row r="26" spans="1:7" x14ac:dyDescent="0.25">
      <c r="A26" s="13" t="s">
        <v>647</v>
      </c>
      <c r="B26" s="33" t="s">
        <v>648</v>
      </c>
      <c r="C26" s="33" t="s">
        <v>234</v>
      </c>
      <c r="D26" s="14">
        <v>9000000</v>
      </c>
      <c r="E26" s="15">
        <v>9096.36</v>
      </c>
      <c r="F26" s="16">
        <v>1.5900000000000001E-2</v>
      </c>
      <c r="G26" s="16">
        <v>7.4700000000000003E-2</v>
      </c>
    </row>
    <row r="27" spans="1:7" x14ac:dyDescent="0.25">
      <c r="A27" s="13" t="s">
        <v>649</v>
      </c>
      <c r="B27" s="33" t="s">
        <v>650</v>
      </c>
      <c r="C27" s="33" t="s">
        <v>234</v>
      </c>
      <c r="D27" s="14">
        <v>8000000</v>
      </c>
      <c r="E27" s="15">
        <v>8023.53</v>
      </c>
      <c r="F27" s="16">
        <v>1.4E-2</v>
      </c>
      <c r="G27" s="16">
        <v>7.3849999999999999E-2</v>
      </c>
    </row>
    <row r="28" spans="1:7" x14ac:dyDescent="0.25">
      <c r="A28" s="13" t="s">
        <v>651</v>
      </c>
      <c r="B28" s="33" t="s">
        <v>652</v>
      </c>
      <c r="C28" s="33" t="s">
        <v>234</v>
      </c>
      <c r="D28" s="14">
        <v>3000000</v>
      </c>
      <c r="E28" s="15">
        <v>3216.25</v>
      </c>
      <c r="F28" s="16">
        <v>5.5999999999999999E-3</v>
      </c>
      <c r="G28" s="16">
        <v>7.3400000000000007E-2</v>
      </c>
    </row>
    <row r="29" spans="1:7" x14ac:dyDescent="0.25">
      <c r="A29" s="13" t="s">
        <v>653</v>
      </c>
      <c r="B29" s="33" t="s">
        <v>654</v>
      </c>
      <c r="C29" s="33" t="s">
        <v>234</v>
      </c>
      <c r="D29" s="14">
        <v>1000000</v>
      </c>
      <c r="E29" s="15">
        <v>1006.32</v>
      </c>
      <c r="F29" s="16">
        <v>1.8E-3</v>
      </c>
      <c r="G29" s="16">
        <v>7.5700000000000003E-2</v>
      </c>
    </row>
    <row r="30" spans="1:7" x14ac:dyDescent="0.25">
      <c r="A30" s="17" t="s">
        <v>124</v>
      </c>
      <c r="B30" s="34"/>
      <c r="C30" s="34"/>
      <c r="D30" s="20"/>
      <c r="E30" s="21">
        <v>457956.89</v>
      </c>
      <c r="F30" s="22">
        <v>0.80179999999999996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464</v>
      </c>
      <c r="B32" s="33"/>
      <c r="C32" s="33"/>
      <c r="D32" s="14"/>
      <c r="E32" s="15"/>
      <c r="F32" s="16"/>
      <c r="G32" s="16"/>
    </row>
    <row r="33" spans="1:7" x14ac:dyDescent="0.25">
      <c r="A33" s="13" t="s">
        <v>655</v>
      </c>
      <c r="B33" s="33" t="s">
        <v>656</v>
      </c>
      <c r="C33" s="33" t="s">
        <v>128</v>
      </c>
      <c r="D33" s="14">
        <v>92000000</v>
      </c>
      <c r="E33" s="15">
        <v>93134.080000000002</v>
      </c>
      <c r="F33" s="16">
        <v>0.16309999999999999</v>
      </c>
      <c r="G33" s="16">
        <v>7.1894749652000003E-2</v>
      </c>
    </row>
    <row r="34" spans="1:7" x14ac:dyDescent="0.25">
      <c r="A34" s="13" t="s">
        <v>657</v>
      </c>
      <c r="B34" s="33" t="s">
        <v>658</v>
      </c>
      <c r="C34" s="33" t="s">
        <v>128</v>
      </c>
      <c r="D34" s="14">
        <v>500000</v>
      </c>
      <c r="E34" s="15">
        <v>505.99</v>
      </c>
      <c r="F34" s="16">
        <v>8.9999999999999998E-4</v>
      </c>
      <c r="G34" s="16">
        <v>7.1866796100000005E-2</v>
      </c>
    </row>
    <row r="35" spans="1:7" x14ac:dyDescent="0.25">
      <c r="A35" s="17" t="s">
        <v>124</v>
      </c>
      <c r="B35" s="34"/>
      <c r="C35" s="34"/>
      <c r="D35" s="20"/>
      <c r="E35" s="21">
        <v>93640.07</v>
      </c>
      <c r="F35" s="22">
        <v>0.16400000000000001</v>
      </c>
      <c r="G35" s="23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129</v>
      </c>
      <c r="B37" s="33"/>
      <c r="C37" s="33"/>
      <c r="D37" s="14"/>
      <c r="E37" s="15"/>
      <c r="F37" s="16"/>
      <c r="G37" s="16"/>
    </row>
    <row r="38" spans="1:7" x14ac:dyDescent="0.25">
      <c r="A38" s="17" t="s">
        <v>124</v>
      </c>
      <c r="B38" s="33"/>
      <c r="C38" s="33"/>
      <c r="D38" s="14"/>
      <c r="E38" s="18" t="s">
        <v>121</v>
      </c>
      <c r="F38" s="19" t="s">
        <v>121</v>
      </c>
      <c r="G38" s="16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7" t="s">
        <v>130</v>
      </c>
      <c r="B40" s="33"/>
      <c r="C40" s="33"/>
      <c r="D40" s="14"/>
      <c r="E40" s="15"/>
      <c r="F40" s="16"/>
      <c r="G40" s="16"/>
    </row>
    <row r="41" spans="1:7" x14ac:dyDescent="0.25">
      <c r="A41" s="17" t="s">
        <v>124</v>
      </c>
      <c r="B41" s="33"/>
      <c r="C41" s="33"/>
      <c r="D41" s="14"/>
      <c r="E41" s="18" t="s">
        <v>121</v>
      </c>
      <c r="F41" s="19" t="s">
        <v>121</v>
      </c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24" t="s">
        <v>131</v>
      </c>
      <c r="B43" s="35"/>
      <c r="C43" s="35"/>
      <c r="D43" s="25"/>
      <c r="E43" s="21">
        <v>551596.96</v>
      </c>
      <c r="F43" s="22">
        <v>0.96579999999999999</v>
      </c>
      <c r="G43" s="23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3"/>
      <c r="B45" s="33"/>
      <c r="C45" s="33"/>
      <c r="D45" s="14"/>
      <c r="E45" s="15"/>
      <c r="F45" s="16"/>
      <c r="G45" s="16"/>
    </row>
    <row r="46" spans="1:7" x14ac:dyDescent="0.25">
      <c r="A46" s="17" t="s">
        <v>179</v>
      </c>
      <c r="B46" s="33"/>
      <c r="C46" s="33"/>
      <c r="D46" s="14"/>
      <c r="E46" s="15"/>
      <c r="F46" s="16"/>
      <c r="G46" s="16"/>
    </row>
    <row r="47" spans="1:7" x14ac:dyDescent="0.25">
      <c r="A47" s="13" t="s">
        <v>180</v>
      </c>
      <c r="B47" s="33"/>
      <c r="C47" s="33"/>
      <c r="D47" s="14"/>
      <c r="E47" s="15">
        <v>134.93</v>
      </c>
      <c r="F47" s="16">
        <v>2.0000000000000001E-4</v>
      </c>
      <c r="G47" s="16">
        <v>6.7234000000000002E-2</v>
      </c>
    </row>
    <row r="48" spans="1:7" x14ac:dyDescent="0.25">
      <c r="A48" s="17" t="s">
        <v>124</v>
      </c>
      <c r="B48" s="34"/>
      <c r="C48" s="34"/>
      <c r="D48" s="20"/>
      <c r="E48" s="21">
        <v>134.93</v>
      </c>
      <c r="F48" s="22">
        <v>2.0000000000000001E-4</v>
      </c>
      <c r="G48" s="23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24" t="s">
        <v>131</v>
      </c>
      <c r="B50" s="35"/>
      <c r="C50" s="35"/>
      <c r="D50" s="25"/>
      <c r="E50" s="21">
        <v>134.93</v>
      </c>
      <c r="F50" s="22">
        <v>2.0000000000000001E-4</v>
      </c>
      <c r="G50" s="23"/>
    </row>
    <row r="51" spans="1:7" x14ac:dyDescent="0.25">
      <c r="A51" s="13" t="s">
        <v>181</v>
      </c>
      <c r="B51" s="33"/>
      <c r="C51" s="33"/>
      <c r="D51" s="14"/>
      <c r="E51" s="15">
        <v>19338.376128299999</v>
      </c>
      <c r="F51" s="16">
        <v>3.3862999999999997E-2</v>
      </c>
      <c r="G51" s="16"/>
    </row>
    <row r="52" spans="1:7" x14ac:dyDescent="0.25">
      <c r="A52" s="13" t="s">
        <v>182</v>
      </c>
      <c r="B52" s="33"/>
      <c r="C52" s="33"/>
      <c r="D52" s="14"/>
      <c r="E52" s="15">
        <v>6.3738716999999996</v>
      </c>
      <c r="F52" s="16">
        <v>1.37E-4</v>
      </c>
      <c r="G52" s="16">
        <v>6.7234000000000002E-2</v>
      </c>
    </row>
    <row r="53" spans="1:7" x14ac:dyDescent="0.25">
      <c r="A53" s="28" t="s">
        <v>183</v>
      </c>
      <c r="B53" s="36"/>
      <c r="C53" s="36"/>
      <c r="D53" s="29"/>
      <c r="E53" s="30">
        <v>571076.64</v>
      </c>
      <c r="F53" s="31">
        <v>1</v>
      </c>
      <c r="G53" s="31"/>
    </row>
    <row r="55" spans="1:7" x14ac:dyDescent="0.25">
      <c r="A55" s="1" t="s">
        <v>185</v>
      </c>
    </row>
    <row r="58" spans="1:7" x14ac:dyDescent="0.25">
      <c r="A58" s="1" t="s">
        <v>186</v>
      </c>
    </row>
    <row r="59" spans="1:7" x14ac:dyDescent="0.25">
      <c r="A59" s="53" t="s">
        <v>187</v>
      </c>
      <c r="B59" s="3" t="s">
        <v>121</v>
      </c>
    </row>
    <row r="60" spans="1:7" x14ac:dyDescent="0.25">
      <c r="A60" t="s">
        <v>188</v>
      </c>
    </row>
    <row r="61" spans="1:7" x14ac:dyDescent="0.25">
      <c r="A61" t="s">
        <v>312</v>
      </c>
      <c r="B61" t="s">
        <v>190</v>
      </c>
      <c r="C61" t="s">
        <v>190</v>
      </c>
    </row>
    <row r="62" spans="1:7" x14ac:dyDescent="0.25">
      <c r="B62" s="54">
        <v>45443</v>
      </c>
      <c r="C62" s="54">
        <v>45471</v>
      </c>
    </row>
    <row r="63" spans="1:7" x14ac:dyDescent="0.25">
      <c r="A63" t="s">
        <v>313</v>
      </c>
      <c r="B63">
        <v>1118.3996999999999</v>
      </c>
      <c r="C63">
        <v>1125.4413999999999</v>
      </c>
      <c r="E63" s="2"/>
    </row>
    <row r="64" spans="1:7" x14ac:dyDescent="0.25">
      <c r="E64" s="2"/>
    </row>
    <row r="65" spans="1:2" x14ac:dyDescent="0.25">
      <c r="A65" t="s">
        <v>205</v>
      </c>
      <c r="B65" s="3" t="s">
        <v>121</v>
      </c>
    </row>
    <row r="66" spans="1:2" x14ac:dyDescent="0.25">
      <c r="A66" t="s">
        <v>206</v>
      </c>
      <c r="B66" s="3" t="s">
        <v>121</v>
      </c>
    </row>
    <row r="67" spans="1:2" ht="30" customHeight="1" x14ac:dyDescent="0.25">
      <c r="A67" s="53" t="s">
        <v>207</v>
      </c>
      <c r="B67" s="3" t="s">
        <v>121</v>
      </c>
    </row>
    <row r="68" spans="1:2" ht="30" customHeight="1" x14ac:dyDescent="0.25">
      <c r="A68" s="53" t="s">
        <v>208</v>
      </c>
      <c r="B68" s="3" t="s">
        <v>121</v>
      </c>
    </row>
    <row r="69" spans="1:2" x14ac:dyDescent="0.25">
      <c r="A69" t="s">
        <v>209</v>
      </c>
      <c r="B69" s="55">
        <f>+B83</f>
        <v>8.6281217405880106</v>
      </c>
    </row>
    <row r="70" spans="1:2" ht="45" customHeight="1" x14ac:dyDescent="0.25">
      <c r="A70" s="53" t="s">
        <v>210</v>
      </c>
      <c r="B70" s="3" t="s">
        <v>121</v>
      </c>
    </row>
    <row r="71" spans="1:2" ht="30" customHeight="1" x14ac:dyDescent="0.25">
      <c r="A71" s="53" t="s">
        <v>211</v>
      </c>
      <c r="B71" s="3" t="s">
        <v>121</v>
      </c>
    </row>
    <row r="72" spans="1:2" ht="30" customHeight="1" x14ac:dyDescent="0.25">
      <c r="A72" s="53" t="s">
        <v>212</v>
      </c>
      <c r="B72" s="55">
        <v>213301.58736599999</v>
      </c>
    </row>
    <row r="73" spans="1:2" x14ac:dyDescent="0.25">
      <c r="A73" t="s">
        <v>213</v>
      </c>
      <c r="B73" s="3" t="s">
        <v>121</v>
      </c>
    </row>
    <row r="74" spans="1:2" x14ac:dyDescent="0.25">
      <c r="A74" t="s">
        <v>214</v>
      </c>
      <c r="B74" s="3" t="s">
        <v>121</v>
      </c>
    </row>
    <row r="76" spans="1:2" x14ac:dyDescent="0.25">
      <c r="A76" t="s">
        <v>215</v>
      </c>
    </row>
    <row r="77" spans="1:2" ht="30" customHeight="1" x14ac:dyDescent="0.25">
      <c r="A77" s="61" t="s">
        <v>216</v>
      </c>
      <c r="B77" s="62" t="s">
        <v>659</v>
      </c>
    </row>
    <row r="78" spans="1:2" x14ac:dyDescent="0.25">
      <c r="A78" s="61" t="s">
        <v>218</v>
      </c>
      <c r="B78" s="62" t="s">
        <v>315</v>
      </c>
    </row>
    <row r="79" spans="1:2" x14ac:dyDescent="0.25">
      <c r="A79" s="61"/>
      <c r="B79" s="61"/>
    </row>
    <row r="80" spans="1:2" x14ac:dyDescent="0.25">
      <c r="A80" s="61" t="s">
        <v>220</v>
      </c>
      <c r="B80" s="63">
        <v>7.3861008570136546</v>
      </c>
    </row>
    <row r="81" spans="1:4" x14ac:dyDescent="0.25">
      <c r="A81" s="61"/>
      <c r="B81" s="61"/>
    </row>
    <row r="82" spans="1:4" x14ac:dyDescent="0.25">
      <c r="A82" s="61" t="s">
        <v>221</v>
      </c>
      <c r="B82" s="64">
        <v>6.4180999999999999</v>
      </c>
    </row>
    <row r="83" spans="1:4" x14ac:dyDescent="0.25">
      <c r="A83" s="61" t="s">
        <v>222</v>
      </c>
      <c r="B83" s="64">
        <v>8.6281217405880106</v>
      </c>
    </row>
    <row r="84" spans="1:4" x14ac:dyDescent="0.25">
      <c r="A84" s="61"/>
      <c r="B84" s="61"/>
    </row>
    <row r="85" spans="1:4" x14ac:dyDescent="0.25">
      <c r="A85" s="61" t="s">
        <v>223</v>
      </c>
      <c r="B85" s="65">
        <v>45473</v>
      </c>
    </row>
    <row r="87" spans="1:4" ht="69.95" customHeight="1" x14ac:dyDescent="0.25">
      <c r="A87" s="81" t="s">
        <v>224</v>
      </c>
      <c r="B87" s="81" t="s">
        <v>225</v>
      </c>
      <c r="C87" s="81" t="s">
        <v>5</v>
      </c>
      <c r="D87" s="81" t="s">
        <v>6</v>
      </c>
    </row>
    <row r="88" spans="1:4" ht="69.95" customHeight="1" x14ac:dyDescent="0.25">
      <c r="A88" s="81" t="s">
        <v>660</v>
      </c>
      <c r="B88" s="81"/>
      <c r="C88" s="81" t="s">
        <v>20</v>
      </c>
      <c r="D88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4"/>
  <sheetViews>
    <sheetView showGridLines="0" workbookViewId="0">
      <pane ySplit="4" topLeftCell="A41" activePane="bottomLeft" state="frozen"/>
      <selection activeCell="H22" sqref="H1:H1048576"/>
      <selection pane="bottomLeft" activeCell="A47" sqref="A4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661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662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122</v>
      </c>
      <c r="B9" s="33"/>
      <c r="C9" s="33"/>
      <c r="D9" s="14"/>
      <c r="E9" s="15"/>
      <c r="F9" s="16"/>
      <c r="G9" s="16"/>
    </row>
    <row r="10" spans="1:8" x14ac:dyDescent="0.25">
      <c r="A10" s="17" t="s">
        <v>228</v>
      </c>
      <c r="B10" s="33"/>
      <c r="C10" s="33"/>
      <c r="D10" s="14"/>
      <c r="E10" s="15"/>
      <c r="F10" s="16"/>
      <c r="G10" s="16"/>
    </row>
    <row r="11" spans="1:8" x14ac:dyDescent="0.25">
      <c r="A11" s="13" t="s">
        <v>340</v>
      </c>
      <c r="B11" s="33" t="s">
        <v>341</v>
      </c>
      <c r="C11" s="33" t="s">
        <v>342</v>
      </c>
      <c r="D11" s="14">
        <v>2500000</v>
      </c>
      <c r="E11" s="15">
        <v>2489.54</v>
      </c>
      <c r="F11" s="16">
        <v>9.0499999999999997E-2</v>
      </c>
      <c r="G11" s="16">
        <v>7.4950000000000003E-2</v>
      </c>
    </row>
    <row r="12" spans="1:8" x14ac:dyDescent="0.25">
      <c r="A12" s="13" t="s">
        <v>663</v>
      </c>
      <c r="B12" s="33" t="s">
        <v>664</v>
      </c>
      <c r="C12" s="33" t="s">
        <v>245</v>
      </c>
      <c r="D12" s="14">
        <v>2000000</v>
      </c>
      <c r="E12" s="15">
        <v>2080.88</v>
      </c>
      <c r="F12" s="16">
        <v>7.5700000000000003E-2</v>
      </c>
      <c r="G12" s="16">
        <v>7.5096999999999997E-2</v>
      </c>
    </row>
    <row r="13" spans="1:8" x14ac:dyDescent="0.25">
      <c r="A13" s="13" t="s">
        <v>353</v>
      </c>
      <c r="B13" s="33" t="s">
        <v>354</v>
      </c>
      <c r="C13" s="33" t="s">
        <v>234</v>
      </c>
      <c r="D13" s="14">
        <v>2000000</v>
      </c>
      <c r="E13" s="15">
        <v>1996.45</v>
      </c>
      <c r="F13" s="16">
        <v>7.2599999999999998E-2</v>
      </c>
      <c r="G13" s="16">
        <v>7.5220999999999996E-2</v>
      </c>
    </row>
    <row r="14" spans="1:8" x14ac:dyDescent="0.25">
      <c r="A14" s="13" t="s">
        <v>322</v>
      </c>
      <c r="B14" s="33" t="s">
        <v>323</v>
      </c>
      <c r="C14" s="33" t="s">
        <v>234</v>
      </c>
      <c r="D14" s="14">
        <v>1990000</v>
      </c>
      <c r="E14" s="15">
        <v>1945.25</v>
      </c>
      <c r="F14" s="16">
        <v>7.0699999999999999E-2</v>
      </c>
      <c r="G14" s="16">
        <v>7.5149999999999995E-2</v>
      </c>
    </row>
    <row r="15" spans="1:8" x14ac:dyDescent="0.25">
      <c r="A15" s="13" t="s">
        <v>371</v>
      </c>
      <c r="B15" s="33" t="s">
        <v>372</v>
      </c>
      <c r="C15" s="33" t="s">
        <v>373</v>
      </c>
      <c r="D15" s="14">
        <v>1900000</v>
      </c>
      <c r="E15" s="15">
        <v>1901.56</v>
      </c>
      <c r="F15" s="16">
        <v>6.9199999999999998E-2</v>
      </c>
      <c r="G15" s="16">
        <v>7.6050000000000006E-2</v>
      </c>
    </row>
    <row r="16" spans="1:8" x14ac:dyDescent="0.25">
      <c r="A16" s="13" t="s">
        <v>365</v>
      </c>
      <c r="B16" s="33" t="s">
        <v>366</v>
      </c>
      <c r="C16" s="33" t="s">
        <v>234</v>
      </c>
      <c r="D16" s="14">
        <v>1500000</v>
      </c>
      <c r="E16" s="15">
        <v>1572.84</v>
      </c>
      <c r="F16" s="16">
        <v>5.7200000000000001E-2</v>
      </c>
      <c r="G16" s="16">
        <v>7.5899999999999995E-2</v>
      </c>
    </row>
    <row r="17" spans="1:7" x14ac:dyDescent="0.25">
      <c r="A17" s="13" t="s">
        <v>347</v>
      </c>
      <c r="B17" s="33" t="s">
        <v>348</v>
      </c>
      <c r="C17" s="33" t="s">
        <v>234</v>
      </c>
      <c r="D17" s="14">
        <v>1300000</v>
      </c>
      <c r="E17" s="15">
        <v>1300.26</v>
      </c>
      <c r="F17" s="16">
        <v>4.7300000000000002E-2</v>
      </c>
      <c r="G17" s="16">
        <v>7.4800000000000005E-2</v>
      </c>
    </row>
    <row r="18" spans="1:7" x14ac:dyDescent="0.25">
      <c r="A18" s="13" t="s">
        <v>462</v>
      </c>
      <c r="B18" s="33" t="s">
        <v>463</v>
      </c>
      <c r="C18" s="33" t="s">
        <v>234</v>
      </c>
      <c r="D18" s="14">
        <v>1000000</v>
      </c>
      <c r="E18" s="15">
        <v>1058.55</v>
      </c>
      <c r="F18" s="16">
        <v>3.85E-2</v>
      </c>
      <c r="G18" s="16">
        <v>7.4450000000000002E-2</v>
      </c>
    </row>
    <row r="19" spans="1:7" x14ac:dyDescent="0.25">
      <c r="A19" s="13" t="s">
        <v>357</v>
      </c>
      <c r="B19" s="33" t="s">
        <v>358</v>
      </c>
      <c r="C19" s="33" t="s">
        <v>231</v>
      </c>
      <c r="D19" s="14">
        <v>1000000</v>
      </c>
      <c r="E19" s="15">
        <v>1030.28</v>
      </c>
      <c r="F19" s="16">
        <v>3.7499999999999999E-2</v>
      </c>
      <c r="G19" s="16">
        <v>7.4815000000000006E-2</v>
      </c>
    </row>
    <row r="20" spans="1:7" x14ac:dyDescent="0.25">
      <c r="A20" s="13" t="s">
        <v>388</v>
      </c>
      <c r="B20" s="33" t="s">
        <v>389</v>
      </c>
      <c r="C20" s="33" t="s">
        <v>234</v>
      </c>
      <c r="D20" s="14">
        <v>1000000</v>
      </c>
      <c r="E20" s="15">
        <v>1029.82</v>
      </c>
      <c r="F20" s="16">
        <v>3.7499999999999999E-2</v>
      </c>
      <c r="G20" s="16">
        <v>7.485E-2</v>
      </c>
    </row>
    <row r="21" spans="1:7" x14ac:dyDescent="0.25">
      <c r="A21" s="13" t="s">
        <v>535</v>
      </c>
      <c r="B21" s="33" t="s">
        <v>536</v>
      </c>
      <c r="C21" s="33" t="s">
        <v>234</v>
      </c>
      <c r="D21" s="14">
        <v>1000000</v>
      </c>
      <c r="E21" s="15">
        <v>1027.71</v>
      </c>
      <c r="F21" s="16">
        <v>3.7400000000000003E-2</v>
      </c>
      <c r="G21" s="16">
        <v>7.5588000000000002E-2</v>
      </c>
    </row>
    <row r="22" spans="1:7" x14ac:dyDescent="0.25">
      <c r="A22" s="13" t="s">
        <v>382</v>
      </c>
      <c r="B22" s="33" t="s">
        <v>383</v>
      </c>
      <c r="C22" s="33" t="s">
        <v>245</v>
      </c>
      <c r="D22" s="14">
        <v>1000000</v>
      </c>
      <c r="E22" s="15">
        <v>1025.8800000000001</v>
      </c>
      <c r="F22" s="16">
        <v>3.73E-2</v>
      </c>
      <c r="G22" s="16">
        <v>7.4357000000000006E-2</v>
      </c>
    </row>
    <row r="23" spans="1:7" x14ac:dyDescent="0.25">
      <c r="A23" s="13" t="s">
        <v>450</v>
      </c>
      <c r="B23" s="33" t="s">
        <v>451</v>
      </c>
      <c r="C23" s="33" t="s">
        <v>234</v>
      </c>
      <c r="D23" s="14">
        <v>1000000</v>
      </c>
      <c r="E23" s="15">
        <v>994.01</v>
      </c>
      <c r="F23" s="16">
        <v>3.61E-2</v>
      </c>
      <c r="G23" s="16">
        <v>7.485E-2</v>
      </c>
    </row>
    <row r="24" spans="1:7" x14ac:dyDescent="0.25">
      <c r="A24" s="13" t="s">
        <v>324</v>
      </c>
      <c r="B24" s="33" t="s">
        <v>325</v>
      </c>
      <c r="C24" s="33" t="s">
        <v>234</v>
      </c>
      <c r="D24" s="14">
        <v>1000000</v>
      </c>
      <c r="E24" s="15">
        <v>992.08</v>
      </c>
      <c r="F24" s="16">
        <v>3.61E-2</v>
      </c>
      <c r="G24" s="16">
        <v>7.5738E-2</v>
      </c>
    </row>
    <row r="25" spans="1:7" x14ac:dyDescent="0.25">
      <c r="A25" s="13" t="s">
        <v>338</v>
      </c>
      <c r="B25" s="33" t="s">
        <v>339</v>
      </c>
      <c r="C25" s="33" t="s">
        <v>234</v>
      </c>
      <c r="D25" s="14">
        <v>800000</v>
      </c>
      <c r="E25" s="15">
        <v>797.55</v>
      </c>
      <c r="F25" s="16">
        <v>2.9000000000000001E-2</v>
      </c>
      <c r="G25" s="16">
        <v>7.5550000000000006E-2</v>
      </c>
    </row>
    <row r="26" spans="1:7" x14ac:dyDescent="0.25">
      <c r="A26" s="13" t="s">
        <v>448</v>
      </c>
      <c r="B26" s="33" t="s">
        <v>449</v>
      </c>
      <c r="C26" s="33" t="s">
        <v>234</v>
      </c>
      <c r="D26" s="14">
        <v>500000</v>
      </c>
      <c r="E26" s="15">
        <v>521.52</v>
      </c>
      <c r="F26" s="16">
        <v>1.9E-2</v>
      </c>
      <c r="G26" s="16">
        <v>7.5550000000000006E-2</v>
      </c>
    </row>
    <row r="27" spans="1:7" x14ac:dyDescent="0.25">
      <c r="A27" s="13" t="s">
        <v>665</v>
      </c>
      <c r="B27" s="33" t="s">
        <v>666</v>
      </c>
      <c r="C27" s="33" t="s">
        <v>234</v>
      </c>
      <c r="D27" s="14">
        <v>500000</v>
      </c>
      <c r="E27" s="15">
        <v>514.12</v>
      </c>
      <c r="F27" s="16">
        <v>1.8700000000000001E-2</v>
      </c>
      <c r="G27" s="16">
        <v>7.6564999999999994E-2</v>
      </c>
    </row>
    <row r="28" spans="1:7" x14ac:dyDescent="0.25">
      <c r="A28" s="13" t="s">
        <v>667</v>
      </c>
      <c r="B28" s="33" t="s">
        <v>668</v>
      </c>
      <c r="C28" s="33" t="s">
        <v>234</v>
      </c>
      <c r="D28" s="14">
        <v>120000</v>
      </c>
      <c r="E28" s="15">
        <v>127.98</v>
      </c>
      <c r="F28" s="16">
        <v>4.7000000000000002E-3</v>
      </c>
      <c r="G28" s="16">
        <v>7.5021000000000004E-2</v>
      </c>
    </row>
    <row r="29" spans="1:7" x14ac:dyDescent="0.25">
      <c r="A29" s="13" t="s">
        <v>669</v>
      </c>
      <c r="B29" s="33" t="s">
        <v>670</v>
      </c>
      <c r="C29" s="33" t="s">
        <v>234</v>
      </c>
      <c r="D29" s="14">
        <v>10000</v>
      </c>
      <c r="E29" s="15">
        <v>10.32</v>
      </c>
      <c r="F29" s="16">
        <v>4.0000000000000002E-4</v>
      </c>
      <c r="G29" s="16">
        <v>7.8399999999999997E-2</v>
      </c>
    </row>
    <row r="30" spans="1:7" x14ac:dyDescent="0.25">
      <c r="A30" s="17" t="s">
        <v>124</v>
      </c>
      <c r="B30" s="34"/>
      <c r="C30" s="34"/>
      <c r="D30" s="20"/>
      <c r="E30" s="21">
        <v>22416.6</v>
      </c>
      <c r="F30" s="22">
        <v>0.81540000000000001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464</v>
      </c>
      <c r="B32" s="33"/>
      <c r="C32" s="33"/>
      <c r="D32" s="14"/>
      <c r="E32" s="15"/>
      <c r="F32" s="16"/>
      <c r="G32" s="16"/>
    </row>
    <row r="33" spans="1:7" x14ac:dyDescent="0.25">
      <c r="A33" s="13" t="s">
        <v>465</v>
      </c>
      <c r="B33" s="33" t="s">
        <v>466</v>
      </c>
      <c r="C33" s="33" t="s">
        <v>128</v>
      </c>
      <c r="D33" s="14">
        <v>4000000</v>
      </c>
      <c r="E33" s="15">
        <v>4011.93</v>
      </c>
      <c r="F33" s="16">
        <v>0.1459</v>
      </c>
      <c r="G33" s="16">
        <v>7.1452712099999996E-2</v>
      </c>
    </row>
    <row r="34" spans="1:7" x14ac:dyDescent="0.25">
      <c r="A34" s="13" t="s">
        <v>671</v>
      </c>
      <c r="B34" s="33" t="s">
        <v>672</v>
      </c>
      <c r="C34" s="33" t="s">
        <v>128</v>
      </c>
      <c r="D34" s="14">
        <v>100000</v>
      </c>
      <c r="E34" s="15">
        <v>101.06</v>
      </c>
      <c r="F34" s="16">
        <v>3.7000000000000002E-3</v>
      </c>
      <c r="G34" s="16">
        <v>7.0981788806000007E-2</v>
      </c>
    </row>
    <row r="35" spans="1:7" x14ac:dyDescent="0.25">
      <c r="A35" s="17" t="s">
        <v>124</v>
      </c>
      <c r="B35" s="34"/>
      <c r="C35" s="34"/>
      <c r="D35" s="20"/>
      <c r="E35" s="21">
        <v>4112.99</v>
      </c>
      <c r="F35" s="22">
        <v>0.14960000000000001</v>
      </c>
      <c r="G35" s="23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129</v>
      </c>
      <c r="B37" s="33"/>
      <c r="C37" s="33"/>
      <c r="D37" s="14"/>
      <c r="E37" s="15"/>
      <c r="F37" s="16"/>
      <c r="G37" s="16"/>
    </row>
    <row r="38" spans="1:7" x14ac:dyDescent="0.25">
      <c r="A38" s="17" t="s">
        <v>124</v>
      </c>
      <c r="B38" s="33"/>
      <c r="C38" s="33"/>
      <c r="D38" s="14"/>
      <c r="E38" s="18" t="s">
        <v>121</v>
      </c>
      <c r="F38" s="19" t="s">
        <v>121</v>
      </c>
      <c r="G38" s="16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7" t="s">
        <v>130</v>
      </c>
      <c r="B40" s="33"/>
      <c r="C40" s="33"/>
      <c r="D40" s="14"/>
      <c r="E40" s="15"/>
      <c r="F40" s="16"/>
      <c r="G40" s="16"/>
    </row>
    <row r="41" spans="1:7" x14ac:dyDescent="0.25">
      <c r="A41" s="17" t="s">
        <v>124</v>
      </c>
      <c r="B41" s="33"/>
      <c r="C41" s="33"/>
      <c r="D41" s="14"/>
      <c r="E41" s="18" t="s">
        <v>121</v>
      </c>
      <c r="F41" s="19" t="s">
        <v>121</v>
      </c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24" t="s">
        <v>131</v>
      </c>
      <c r="B43" s="35"/>
      <c r="C43" s="35"/>
      <c r="D43" s="25"/>
      <c r="E43" s="21">
        <v>26529.59</v>
      </c>
      <c r="F43" s="22">
        <v>0.96499999999999997</v>
      </c>
      <c r="G43" s="23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3"/>
      <c r="B45" s="33"/>
      <c r="C45" s="33"/>
      <c r="D45" s="14"/>
      <c r="E45" s="15"/>
      <c r="F45" s="16"/>
      <c r="G45" s="16"/>
    </row>
    <row r="46" spans="1:7" x14ac:dyDescent="0.25">
      <c r="A46" s="17" t="s">
        <v>176</v>
      </c>
      <c r="B46" s="33"/>
      <c r="C46" s="33"/>
      <c r="D46" s="14"/>
      <c r="E46" s="15"/>
      <c r="F46" s="16"/>
      <c r="G46" s="16"/>
    </row>
    <row r="47" spans="1:7" x14ac:dyDescent="0.25">
      <c r="A47" s="13" t="s">
        <v>177</v>
      </c>
      <c r="B47" s="33" t="s">
        <v>178</v>
      </c>
      <c r="C47" s="33"/>
      <c r="D47" s="14">
        <v>888.45600000000002</v>
      </c>
      <c r="E47" s="15">
        <v>91.41</v>
      </c>
      <c r="F47" s="16">
        <v>3.3E-3</v>
      </c>
      <c r="G47" s="16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24" t="s">
        <v>131</v>
      </c>
      <c r="B49" s="35"/>
      <c r="C49" s="35"/>
      <c r="D49" s="25"/>
      <c r="E49" s="21">
        <v>91.41</v>
      </c>
      <c r="F49" s="22">
        <v>3.3E-3</v>
      </c>
      <c r="G49" s="23"/>
    </row>
    <row r="50" spans="1:7" x14ac:dyDescent="0.25">
      <c r="A50" s="13"/>
      <c r="B50" s="33"/>
      <c r="C50" s="33"/>
      <c r="D50" s="14"/>
      <c r="E50" s="15"/>
      <c r="F50" s="16"/>
      <c r="G50" s="16"/>
    </row>
    <row r="51" spans="1:7" x14ac:dyDescent="0.25">
      <c r="A51" s="17" t="s">
        <v>179</v>
      </c>
      <c r="B51" s="33"/>
      <c r="C51" s="33"/>
      <c r="D51" s="14"/>
      <c r="E51" s="15"/>
      <c r="F51" s="16"/>
      <c r="G51" s="16"/>
    </row>
    <row r="52" spans="1:7" x14ac:dyDescent="0.25">
      <c r="A52" s="13" t="s">
        <v>180</v>
      </c>
      <c r="B52" s="33"/>
      <c r="C52" s="33"/>
      <c r="D52" s="14"/>
      <c r="E52" s="15">
        <v>127.93</v>
      </c>
      <c r="F52" s="16">
        <v>4.7000000000000002E-3</v>
      </c>
      <c r="G52" s="16">
        <v>6.7234000000000002E-2</v>
      </c>
    </row>
    <row r="53" spans="1:7" x14ac:dyDescent="0.25">
      <c r="A53" s="17" t="s">
        <v>124</v>
      </c>
      <c r="B53" s="34"/>
      <c r="C53" s="34"/>
      <c r="D53" s="20"/>
      <c r="E53" s="21">
        <v>127.93</v>
      </c>
      <c r="F53" s="22">
        <v>4.7000000000000002E-3</v>
      </c>
      <c r="G53" s="23"/>
    </row>
    <row r="54" spans="1:7" x14ac:dyDescent="0.25">
      <c r="A54" s="13"/>
      <c r="B54" s="33"/>
      <c r="C54" s="33"/>
      <c r="D54" s="14"/>
      <c r="E54" s="15"/>
      <c r="F54" s="16"/>
      <c r="G54" s="16"/>
    </row>
    <row r="55" spans="1:7" x14ac:dyDescent="0.25">
      <c r="A55" s="24" t="s">
        <v>131</v>
      </c>
      <c r="B55" s="35"/>
      <c r="C55" s="35"/>
      <c r="D55" s="25"/>
      <c r="E55" s="21">
        <v>127.93</v>
      </c>
      <c r="F55" s="22">
        <v>4.7000000000000002E-3</v>
      </c>
      <c r="G55" s="23"/>
    </row>
    <row r="56" spans="1:7" x14ac:dyDescent="0.25">
      <c r="A56" s="13" t="s">
        <v>181</v>
      </c>
      <c r="B56" s="33"/>
      <c r="C56" s="33"/>
      <c r="D56" s="14"/>
      <c r="E56" s="15">
        <v>773.65925530000004</v>
      </c>
      <c r="F56" s="16">
        <v>2.8136000000000001E-2</v>
      </c>
      <c r="G56" s="16"/>
    </row>
    <row r="57" spans="1:7" x14ac:dyDescent="0.25">
      <c r="A57" s="13" t="s">
        <v>182</v>
      </c>
      <c r="B57" s="33"/>
      <c r="C57" s="33"/>
      <c r="D57" s="14"/>
      <c r="E57" s="26">
        <v>-25.679255300000001</v>
      </c>
      <c r="F57" s="27">
        <v>-1.1360000000000001E-3</v>
      </c>
      <c r="G57" s="16">
        <v>6.7234000000000002E-2</v>
      </c>
    </row>
    <row r="58" spans="1:7" x14ac:dyDescent="0.25">
      <c r="A58" s="28" t="s">
        <v>183</v>
      </c>
      <c r="B58" s="36"/>
      <c r="C58" s="36"/>
      <c r="D58" s="29"/>
      <c r="E58" s="30">
        <v>27496.91</v>
      </c>
      <c r="F58" s="31">
        <v>1</v>
      </c>
      <c r="G58" s="31"/>
    </row>
    <row r="60" spans="1:7" x14ac:dyDescent="0.25">
      <c r="A60" s="1" t="s">
        <v>185</v>
      </c>
    </row>
    <row r="63" spans="1:7" x14ac:dyDescent="0.25">
      <c r="A63" s="1" t="s">
        <v>186</v>
      </c>
    </row>
    <row r="64" spans="1:7" x14ac:dyDescent="0.25">
      <c r="A64" s="53" t="s">
        <v>187</v>
      </c>
      <c r="B64" s="3" t="s">
        <v>121</v>
      </c>
    </row>
    <row r="65" spans="1:5" x14ac:dyDescent="0.25">
      <c r="A65" t="s">
        <v>188</v>
      </c>
    </row>
    <row r="66" spans="1:5" x14ac:dyDescent="0.25">
      <c r="A66" t="s">
        <v>189</v>
      </c>
      <c r="B66" t="s">
        <v>190</v>
      </c>
      <c r="C66" t="s">
        <v>190</v>
      </c>
    </row>
    <row r="67" spans="1:5" x14ac:dyDescent="0.25">
      <c r="B67" s="54">
        <v>45443</v>
      </c>
      <c r="C67" s="54">
        <v>45471</v>
      </c>
    </row>
    <row r="68" spans="1:5" x14ac:dyDescent="0.25">
      <c r="A68" t="s">
        <v>192</v>
      </c>
      <c r="B68" t="s">
        <v>193</v>
      </c>
      <c r="C68" t="s">
        <v>193</v>
      </c>
      <c r="E68" s="2"/>
    </row>
    <row r="69" spans="1:5" x14ac:dyDescent="0.25">
      <c r="A69" t="s">
        <v>673</v>
      </c>
      <c r="B69">
        <v>14.4809</v>
      </c>
      <c r="C69">
        <v>14.500299999999999</v>
      </c>
      <c r="E69" s="2"/>
    </row>
    <row r="70" spans="1:5" x14ac:dyDescent="0.25">
      <c r="A70" t="s">
        <v>194</v>
      </c>
      <c r="B70">
        <v>23.2121</v>
      </c>
      <c r="C70">
        <v>23.334800000000001</v>
      </c>
      <c r="E70" s="2"/>
    </row>
    <row r="71" spans="1:5" x14ac:dyDescent="0.25">
      <c r="A71" t="s">
        <v>195</v>
      </c>
      <c r="B71">
        <v>18.2822</v>
      </c>
      <c r="C71">
        <v>18.378900000000002</v>
      </c>
      <c r="E71" s="2"/>
    </row>
    <row r="72" spans="1:5" x14ac:dyDescent="0.25">
      <c r="A72" t="s">
        <v>674</v>
      </c>
      <c r="B72">
        <v>10.9101</v>
      </c>
      <c r="C72">
        <v>10.9153</v>
      </c>
      <c r="E72" s="2"/>
    </row>
    <row r="73" spans="1:5" x14ac:dyDescent="0.25">
      <c r="A73" t="s">
        <v>675</v>
      </c>
      <c r="B73">
        <v>10.5518</v>
      </c>
      <c r="C73">
        <v>10.559200000000001</v>
      </c>
      <c r="E73" s="2"/>
    </row>
    <row r="74" spans="1:5" x14ac:dyDescent="0.25">
      <c r="A74" t="s">
        <v>203</v>
      </c>
      <c r="B74" t="s">
        <v>193</v>
      </c>
      <c r="C74" t="s">
        <v>193</v>
      </c>
      <c r="E74" s="2"/>
    </row>
    <row r="75" spans="1:5" x14ac:dyDescent="0.25">
      <c r="A75" t="s">
        <v>676</v>
      </c>
      <c r="B75">
        <v>14.097799999999999</v>
      </c>
      <c r="C75">
        <v>14.1157</v>
      </c>
      <c r="E75" s="2"/>
    </row>
    <row r="76" spans="1:5" x14ac:dyDescent="0.25">
      <c r="A76" t="s">
        <v>677</v>
      </c>
      <c r="B76">
        <v>22.475999999999999</v>
      </c>
      <c r="C76">
        <v>22.589400000000001</v>
      </c>
      <c r="E76" s="2"/>
    </row>
    <row r="77" spans="1:5" x14ac:dyDescent="0.25">
      <c r="A77" t="s">
        <v>678</v>
      </c>
      <c r="B77">
        <v>17.575900000000001</v>
      </c>
      <c r="C77">
        <v>17.6646</v>
      </c>
      <c r="E77" s="2"/>
    </row>
    <row r="78" spans="1:5" x14ac:dyDescent="0.25">
      <c r="A78" t="s">
        <v>679</v>
      </c>
      <c r="B78">
        <v>11.154299999999999</v>
      </c>
      <c r="C78">
        <v>11.159700000000001</v>
      </c>
      <c r="E78" s="2"/>
    </row>
    <row r="79" spans="1:5" x14ac:dyDescent="0.25">
      <c r="A79" t="s">
        <v>680</v>
      </c>
      <c r="B79">
        <v>10.1462</v>
      </c>
      <c r="C79">
        <v>10.1532</v>
      </c>
      <c r="E79" s="2"/>
    </row>
    <row r="80" spans="1:5" x14ac:dyDescent="0.25">
      <c r="A80" t="s">
        <v>204</v>
      </c>
      <c r="E80" s="2"/>
    </row>
    <row r="82" spans="1:4" x14ac:dyDescent="0.25">
      <c r="A82" t="s">
        <v>681</v>
      </c>
    </row>
    <row r="84" spans="1:4" x14ac:dyDescent="0.25">
      <c r="A84" s="56" t="s">
        <v>682</v>
      </c>
      <c r="B84" s="56" t="s">
        <v>683</v>
      </c>
      <c r="C84" s="56" t="s">
        <v>684</v>
      </c>
      <c r="D84" s="56" t="s">
        <v>685</v>
      </c>
    </row>
    <row r="85" spans="1:4" x14ac:dyDescent="0.25">
      <c r="A85" s="56" t="s">
        <v>686</v>
      </c>
      <c r="B85" s="56"/>
      <c r="C85" s="56">
        <v>5.7110500000000002E-2</v>
      </c>
      <c r="D85" s="56">
        <v>5.7110500000000002E-2</v>
      </c>
    </row>
    <row r="86" spans="1:4" x14ac:dyDescent="0.25">
      <c r="A86" s="56" t="s">
        <v>687</v>
      </c>
      <c r="B86" s="56"/>
      <c r="C86" s="56">
        <v>5.2433100000000003E-2</v>
      </c>
      <c r="D86" s="56">
        <v>5.2433100000000003E-2</v>
      </c>
    </row>
    <row r="87" spans="1:4" x14ac:dyDescent="0.25">
      <c r="A87" s="56" t="s">
        <v>688</v>
      </c>
      <c r="B87" s="56"/>
      <c r="C87" s="56">
        <v>4.8331800000000001E-2</v>
      </c>
      <c r="D87" s="56">
        <v>4.8331800000000001E-2</v>
      </c>
    </row>
    <row r="88" spans="1:4" x14ac:dyDescent="0.25">
      <c r="A88" s="56" t="s">
        <v>689</v>
      </c>
      <c r="B88" s="56"/>
      <c r="C88" s="56">
        <v>5.3154300000000002E-2</v>
      </c>
      <c r="D88" s="56">
        <v>5.3154300000000002E-2</v>
      </c>
    </row>
    <row r="89" spans="1:4" x14ac:dyDescent="0.25">
      <c r="A89" s="56" t="s">
        <v>690</v>
      </c>
      <c r="B89" s="56"/>
      <c r="C89" s="56">
        <v>5.0847200000000002E-2</v>
      </c>
      <c r="D89" s="56">
        <v>5.0847200000000002E-2</v>
      </c>
    </row>
    <row r="90" spans="1:4" x14ac:dyDescent="0.25">
      <c r="A90" s="56" t="s">
        <v>691</v>
      </c>
      <c r="B90" s="56"/>
      <c r="C90" s="56">
        <v>4.4056400000000003E-2</v>
      </c>
      <c r="D90" s="56">
        <v>4.4056400000000003E-2</v>
      </c>
    </row>
    <row r="92" spans="1:4" x14ac:dyDescent="0.25">
      <c r="A92" t="s">
        <v>206</v>
      </c>
      <c r="B92" s="3" t="s">
        <v>121</v>
      </c>
    </row>
    <row r="93" spans="1:4" ht="30" customHeight="1" x14ac:dyDescent="0.25">
      <c r="A93" s="53" t="s">
        <v>207</v>
      </c>
      <c r="B93" s="3" t="s">
        <v>121</v>
      </c>
    </row>
    <row r="94" spans="1:4" ht="30" customHeight="1" x14ac:dyDescent="0.25">
      <c r="A94" s="53" t="s">
        <v>208</v>
      </c>
      <c r="B94" s="3" t="s">
        <v>121</v>
      </c>
    </row>
    <row r="95" spans="1:4" x14ac:dyDescent="0.25">
      <c r="A95" t="s">
        <v>209</v>
      </c>
      <c r="B95" s="55">
        <f>+B109</f>
        <v>5.0748639728669609</v>
      </c>
    </row>
    <row r="96" spans="1:4" ht="45" customHeight="1" x14ac:dyDescent="0.25">
      <c r="A96" s="53" t="s">
        <v>210</v>
      </c>
      <c r="B96" s="3" t="s">
        <v>121</v>
      </c>
    </row>
    <row r="97" spans="1:2" ht="30" customHeight="1" x14ac:dyDescent="0.25">
      <c r="A97" s="53" t="s">
        <v>211</v>
      </c>
      <c r="B97" s="3" t="s">
        <v>121</v>
      </c>
    </row>
    <row r="98" spans="1:2" ht="30" customHeight="1" x14ac:dyDescent="0.25">
      <c r="A98" s="53" t="s">
        <v>212</v>
      </c>
      <c r="B98" s="3" t="s">
        <v>121</v>
      </c>
    </row>
    <row r="99" spans="1:2" x14ac:dyDescent="0.25">
      <c r="A99" t="s">
        <v>213</v>
      </c>
      <c r="B99" s="3" t="s">
        <v>121</v>
      </c>
    </row>
    <row r="100" spans="1:2" x14ac:dyDescent="0.25">
      <c r="A100" t="s">
        <v>214</v>
      </c>
      <c r="B100" s="3" t="s">
        <v>121</v>
      </c>
    </row>
    <row r="102" spans="1:2" x14ac:dyDescent="0.25">
      <c r="A102" t="s">
        <v>215</v>
      </c>
    </row>
    <row r="103" spans="1:2" ht="45" customHeight="1" x14ac:dyDescent="0.25">
      <c r="A103" s="61" t="s">
        <v>216</v>
      </c>
      <c r="B103" s="62" t="s">
        <v>692</v>
      </c>
    </row>
    <row r="104" spans="1:2" ht="30" customHeight="1" x14ac:dyDescent="0.25">
      <c r="A104" s="61" t="s">
        <v>218</v>
      </c>
      <c r="B104" s="62" t="s">
        <v>693</v>
      </c>
    </row>
    <row r="105" spans="1:2" x14ac:dyDescent="0.25">
      <c r="A105" s="61"/>
      <c r="B105" s="61"/>
    </row>
    <row r="106" spans="1:2" x14ac:dyDescent="0.25">
      <c r="A106" s="61" t="s">
        <v>220</v>
      </c>
      <c r="B106" s="63">
        <v>7.4403531962410927</v>
      </c>
    </row>
    <row r="107" spans="1:2" x14ac:dyDescent="0.25">
      <c r="A107" s="61"/>
      <c r="B107" s="61"/>
    </row>
    <row r="108" spans="1:2" x14ac:dyDescent="0.25">
      <c r="A108" s="61" t="s">
        <v>221</v>
      </c>
      <c r="B108" s="64">
        <v>4.2339000000000002</v>
      </c>
    </row>
    <row r="109" spans="1:2" x14ac:dyDescent="0.25">
      <c r="A109" s="61" t="s">
        <v>222</v>
      </c>
      <c r="B109" s="64">
        <v>5.0748639728669609</v>
      </c>
    </row>
    <row r="110" spans="1:2" x14ac:dyDescent="0.25">
      <c r="A110" s="61"/>
      <c r="B110" s="61"/>
    </row>
    <row r="111" spans="1:2" x14ac:dyDescent="0.25">
      <c r="A111" s="61" t="s">
        <v>223</v>
      </c>
      <c r="B111" s="65">
        <v>45473</v>
      </c>
    </row>
    <row r="113" spans="1:6" ht="69.95" customHeight="1" x14ac:dyDescent="0.25">
      <c r="A113" s="81" t="s">
        <v>224</v>
      </c>
      <c r="B113" s="81" t="s">
        <v>225</v>
      </c>
      <c r="C113" s="81" t="s">
        <v>5</v>
      </c>
      <c r="D113" s="81" t="s">
        <v>6</v>
      </c>
      <c r="E113" s="81" t="s">
        <v>5</v>
      </c>
      <c r="F113" s="81" t="s">
        <v>6</v>
      </c>
    </row>
    <row r="114" spans="1:6" ht="69.95" customHeight="1" x14ac:dyDescent="0.25">
      <c r="A114" s="81" t="s">
        <v>694</v>
      </c>
      <c r="B114" s="81"/>
      <c r="C114" s="81" t="s">
        <v>22</v>
      </c>
      <c r="D114" s="81"/>
      <c r="E114" s="81" t="s">
        <v>23</v>
      </c>
      <c r="F114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47" activePane="bottomLeft" state="frozen"/>
      <selection activeCell="H22" sqref="H1:H1048576"/>
      <selection pane="bottomLeft" activeCell="H22" sqref="H1:H10485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84" t="s">
        <v>695</v>
      </c>
      <c r="B1" s="85"/>
      <c r="C1" s="85"/>
      <c r="D1" s="85"/>
      <c r="E1" s="85"/>
      <c r="F1" s="85"/>
      <c r="G1" s="86"/>
      <c r="H1" s="57" t="str">
        <f>HYPERLINK("[EDEL_Portfolio Monthly Notes 30-Jun-2024.xlsx]Index!A1","Index")</f>
        <v>Index</v>
      </c>
    </row>
    <row r="2" spans="1:8" ht="19.5" customHeight="1" x14ac:dyDescent="0.25">
      <c r="A2" s="84" t="s">
        <v>696</v>
      </c>
      <c r="B2" s="85"/>
      <c r="C2" s="85"/>
      <c r="D2" s="85"/>
      <c r="E2" s="85"/>
      <c r="F2" s="85"/>
      <c r="G2" s="86"/>
    </row>
    <row r="4" spans="1:8" ht="48" customHeight="1" x14ac:dyDescent="0.25">
      <c r="A4" s="4" t="s">
        <v>113</v>
      </c>
      <c r="B4" s="4" t="s">
        <v>114</v>
      </c>
      <c r="C4" s="4" t="s">
        <v>115</v>
      </c>
      <c r="D4" s="5" t="s">
        <v>116</v>
      </c>
      <c r="E4" s="6" t="s">
        <v>117</v>
      </c>
      <c r="F4" s="6" t="s">
        <v>118</v>
      </c>
      <c r="G4" s="7" t="s">
        <v>119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120</v>
      </c>
      <c r="B7" s="33"/>
      <c r="C7" s="33"/>
      <c r="D7" s="14"/>
      <c r="E7" s="15" t="s">
        <v>121</v>
      </c>
      <c r="F7" s="16" t="s">
        <v>121</v>
      </c>
      <c r="G7" s="16"/>
    </row>
    <row r="8" spans="1:8" x14ac:dyDescent="0.25">
      <c r="A8" s="17" t="s">
        <v>122</v>
      </c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124</v>
      </c>
      <c r="B10" s="33"/>
      <c r="C10" s="33"/>
      <c r="D10" s="14"/>
      <c r="E10" s="18" t="s">
        <v>121</v>
      </c>
      <c r="F10" s="19" t="s">
        <v>121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464</v>
      </c>
      <c r="B12" s="33"/>
      <c r="C12" s="33"/>
      <c r="D12" s="14"/>
      <c r="E12" s="15"/>
      <c r="F12" s="16"/>
      <c r="G12" s="16"/>
    </row>
    <row r="13" spans="1:8" x14ac:dyDescent="0.25">
      <c r="A13" s="13" t="s">
        <v>671</v>
      </c>
      <c r="B13" s="33" t="s">
        <v>672</v>
      </c>
      <c r="C13" s="33" t="s">
        <v>128</v>
      </c>
      <c r="D13" s="14">
        <v>4900000</v>
      </c>
      <c r="E13" s="15">
        <v>4952.04</v>
      </c>
      <c r="F13" s="16">
        <v>0.53049999999999997</v>
      </c>
      <c r="G13" s="16">
        <v>7.0981788806000007E-2</v>
      </c>
    </row>
    <row r="14" spans="1:8" x14ac:dyDescent="0.25">
      <c r="A14" s="17" t="s">
        <v>124</v>
      </c>
      <c r="B14" s="34"/>
      <c r="C14" s="34"/>
      <c r="D14" s="20"/>
      <c r="E14" s="21">
        <v>4952.04</v>
      </c>
      <c r="F14" s="22">
        <v>0.53049999999999997</v>
      </c>
      <c r="G14" s="23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7" t="s">
        <v>125</v>
      </c>
      <c r="B16" s="33"/>
      <c r="C16" s="33"/>
      <c r="D16" s="14"/>
      <c r="E16" s="15"/>
      <c r="F16" s="16"/>
      <c r="G16" s="16"/>
    </row>
    <row r="17" spans="1:7" x14ac:dyDescent="0.25">
      <c r="A17" s="13" t="s">
        <v>697</v>
      </c>
      <c r="B17" s="33" t="s">
        <v>698</v>
      </c>
      <c r="C17" s="33" t="s">
        <v>128</v>
      </c>
      <c r="D17" s="14">
        <v>1500000</v>
      </c>
      <c r="E17" s="15">
        <v>1498.01</v>
      </c>
      <c r="F17" s="16">
        <v>0.1605</v>
      </c>
      <c r="G17" s="16">
        <v>7.347109114E-2</v>
      </c>
    </row>
    <row r="18" spans="1:7" x14ac:dyDescent="0.25">
      <c r="A18" s="13" t="s">
        <v>699</v>
      </c>
      <c r="B18" s="33" t="s">
        <v>700</v>
      </c>
      <c r="C18" s="33" t="s">
        <v>128</v>
      </c>
      <c r="D18" s="14">
        <v>1000000</v>
      </c>
      <c r="E18" s="15">
        <v>1011.7</v>
      </c>
      <c r="F18" s="16">
        <v>0.1084</v>
      </c>
      <c r="G18" s="16">
        <v>7.3435864556E-2</v>
      </c>
    </row>
    <row r="19" spans="1:7" x14ac:dyDescent="0.25">
      <c r="A19" s="13" t="s">
        <v>701</v>
      </c>
      <c r="B19" s="33" t="s">
        <v>702</v>
      </c>
      <c r="C19" s="33" t="s">
        <v>128</v>
      </c>
      <c r="D19" s="14">
        <v>500000</v>
      </c>
      <c r="E19" s="15">
        <v>503.89</v>
      </c>
      <c r="F19" s="16">
        <v>5.3999999999999999E-2</v>
      </c>
      <c r="G19" s="16">
        <v>7.3437936691999994E-2</v>
      </c>
    </row>
    <row r="20" spans="1:7" x14ac:dyDescent="0.25">
      <c r="A20" s="13" t="s">
        <v>703</v>
      </c>
      <c r="B20" s="33" t="s">
        <v>704</v>
      </c>
      <c r="C20" s="33" t="s">
        <v>128</v>
      </c>
      <c r="D20" s="14">
        <v>500000</v>
      </c>
      <c r="E20" s="15">
        <v>503.77</v>
      </c>
      <c r="F20" s="16">
        <v>5.3999999999999999E-2</v>
      </c>
      <c r="G20" s="16">
        <v>7.3534293225000005E-2</v>
      </c>
    </row>
    <row r="21" spans="1:7" x14ac:dyDescent="0.25">
      <c r="A21" s="13" t="s">
        <v>705</v>
      </c>
      <c r="B21" s="33" t="s">
        <v>706</v>
      </c>
      <c r="C21" s="33" t="s">
        <v>128</v>
      </c>
      <c r="D21" s="14">
        <v>500000</v>
      </c>
      <c r="E21" s="15">
        <v>503.64</v>
      </c>
      <c r="F21" s="16">
        <v>5.3999999999999999E-2</v>
      </c>
      <c r="G21" s="16">
        <v>7.3532220996E-2</v>
      </c>
    </row>
    <row r="22" spans="1:7" x14ac:dyDescent="0.25">
      <c r="A22" s="13" t="s">
        <v>707</v>
      </c>
      <c r="B22" s="33" t="s">
        <v>708</v>
      </c>
      <c r="C22" s="33" t="s">
        <v>128</v>
      </c>
      <c r="D22" s="14">
        <v>200000</v>
      </c>
      <c r="E22" s="15">
        <v>202.18</v>
      </c>
      <c r="F22" s="16">
        <v>2.1700000000000001E-2</v>
      </c>
      <c r="G22" s="16">
        <v>7.3534293225000005E-2</v>
      </c>
    </row>
    <row r="23" spans="1:7" x14ac:dyDescent="0.25">
      <c r="A23" s="17" t="s">
        <v>124</v>
      </c>
      <c r="B23" s="34"/>
      <c r="C23" s="34"/>
      <c r="D23" s="20"/>
      <c r="E23" s="21">
        <v>4223.1899999999996</v>
      </c>
      <c r="F23" s="22">
        <v>0.4526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129</v>
      </c>
      <c r="B26" s="33"/>
      <c r="C26" s="33"/>
      <c r="D26" s="14"/>
      <c r="E26" s="15"/>
      <c r="F26" s="16"/>
      <c r="G26" s="16"/>
    </row>
    <row r="27" spans="1:7" x14ac:dyDescent="0.25">
      <c r="A27" s="17" t="s">
        <v>124</v>
      </c>
      <c r="B27" s="33"/>
      <c r="C27" s="33"/>
      <c r="D27" s="14"/>
      <c r="E27" s="18" t="s">
        <v>121</v>
      </c>
      <c r="F27" s="19" t="s">
        <v>121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130</v>
      </c>
      <c r="B29" s="33"/>
      <c r="C29" s="33"/>
      <c r="D29" s="14"/>
      <c r="E29" s="15"/>
      <c r="F29" s="16"/>
      <c r="G29" s="16"/>
    </row>
    <row r="30" spans="1:7" x14ac:dyDescent="0.25">
      <c r="A30" s="17" t="s">
        <v>124</v>
      </c>
      <c r="B30" s="33"/>
      <c r="C30" s="33"/>
      <c r="D30" s="14"/>
      <c r="E30" s="18" t="s">
        <v>121</v>
      </c>
      <c r="F30" s="19" t="s">
        <v>121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131</v>
      </c>
      <c r="B32" s="35"/>
      <c r="C32" s="35"/>
      <c r="D32" s="25"/>
      <c r="E32" s="21">
        <v>9175.23</v>
      </c>
      <c r="F32" s="22">
        <v>0.98309999999999997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179</v>
      </c>
      <c r="B35" s="33"/>
      <c r="C35" s="33"/>
      <c r="D35" s="14"/>
      <c r="E35" s="15"/>
      <c r="F35" s="16"/>
      <c r="G35" s="16"/>
    </row>
    <row r="36" spans="1:7" x14ac:dyDescent="0.25">
      <c r="A36" s="13" t="s">
        <v>180</v>
      </c>
      <c r="B36" s="33"/>
      <c r="C36" s="33"/>
      <c r="D36" s="14"/>
      <c r="E36" s="15">
        <v>57.97</v>
      </c>
      <c r="F36" s="16">
        <v>6.1999999999999998E-3</v>
      </c>
      <c r="G36" s="16">
        <v>6.7234000000000002E-2</v>
      </c>
    </row>
    <row r="37" spans="1:7" x14ac:dyDescent="0.25">
      <c r="A37" s="17" t="s">
        <v>124</v>
      </c>
      <c r="B37" s="34"/>
      <c r="C37" s="34"/>
      <c r="D37" s="20"/>
      <c r="E37" s="21">
        <v>57.97</v>
      </c>
      <c r="F37" s="22">
        <v>6.1999999999999998E-3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131</v>
      </c>
      <c r="B39" s="35"/>
      <c r="C39" s="35"/>
      <c r="D39" s="25"/>
      <c r="E39" s="21">
        <v>57.97</v>
      </c>
      <c r="F39" s="22">
        <v>6.1999999999999998E-3</v>
      </c>
      <c r="G39" s="23"/>
    </row>
    <row r="40" spans="1:7" x14ac:dyDescent="0.25">
      <c r="A40" s="13" t="s">
        <v>181</v>
      </c>
      <c r="B40" s="33"/>
      <c r="C40" s="33"/>
      <c r="D40" s="14"/>
      <c r="E40" s="15">
        <v>102.45267250000001</v>
      </c>
      <c r="F40" s="16">
        <v>1.0976E-2</v>
      </c>
      <c r="G40" s="16"/>
    </row>
    <row r="41" spans="1:7" x14ac:dyDescent="0.25">
      <c r="A41" s="13" t="s">
        <v>182</v>
      </c>
      <c r="B41" s="33"/>
      <c r="C41" s="33"/>
      <c r="D41" s="14"/>
      <c r="E41" s="26">
        <v>-1.6526725</v>
      </c>
      <c r="F41" s="27">
        <v>-2.7599999999999999E-4</v>
      </c>
      <c r="G41" s="16">
        <v>6.7234000000000002E-2</v>
      </c>
    </row>
    <row r="42" spans="1:7" x14ac:dyDescent="0.25">
      <c r="A42" s="28" t="s">
        <v>183</v>
      </c>
      <c r="B42" s="36"/>
      <c r="C42" s="36"/>
      <c r="D42" s="29"/>
      <c r="E42" s="30">
        <v>9334</v>
      </c>
      <c r="F42" s="31">
        <v>1</v>
      </c>
      <c r="G42" s="31"/>
    </row>
    <row r="44" spans="1:7" x14ac:dyDescent="0.25">
      <c r="A44" s="1" t="s">
        <v>185</v>
      </c>
    </row>
    <row r="47" spans="1:7" x14ac:dyDescent="0.25">
      <c r="A47" s="1" t="s">
        <v>186</v>
      </c>
    </row>
    <row r="48" spans="1:7" x14ac:dyDescent="0.25">
      <c r="A48" s="53" t="s">
        <v>187</v>
      </c>
      <c r="B48" s="3" t="s">
        <v>121</v>
      </c>
    </row>
    <row r="49" spans="1:5" x14ac:dyDescent="0.25">
      <c r="A49" t="s">
        <v>188</v>
      </c>
    </row>
    <row r="50" spans="1:5" x14ac:dyDescent="0.25">
      <c r="A50" t="s">
        <v>189</v>
      </c>
      <c r="B50" t="s">
        <v>190</v>
      </c>
      <c r="C50" t="s">
        <v>190</v>
      </c>
    </row>
    <row r="51" spans="1:5" x14ac:dyDescent="0.25">
      <c r="B51" s="54">
        <v>45443</v>
      </c>
      <c r="C51" s="54">
        <v>45471</v>
      </c>
    </row>
    <row r="52" spans="1:5" x14ac:dyDescent="0.25">
      <c r="A52" t="s">
        <v>709</v>
      </c>
      <c r="B52">
        <v>11.2827</v>
      </c>
      <c r="C52">
        <v>11.364000000000001</v>
      </c>
      <c r="E52" s="2"/>
    </row>
    <row r="53" spans="1:5" x14ac:dyDescent="0.25">
      <c r="A53" t="s">
        <v>195</v>
      </c>
      <c r="B53">
        <v>11.2821</v>
      </c>
      <c r="C53">
        <v>11.3634</v>
      </c>
      <c r="E53" s="2"/>
    </row>
    <row r="54" spans="1:5" x14ac:dyDescent="0.25">
      <c r="A54" t="s">
        <v>710</v>
      </c>
      <c r="B54">
        <v>11.2378</v>
      </c>
      <c r="C54">
        <v>11.316599999999999</v>
      </c>
      <c r="E54" s="2"/>
    </row>
    <row r="55" spans="1:5" x14ac:dyDescent="0.25">
      <c r="A55" t="s">
        <v>678</v>
      </c>
      <c r="B55">
        <v>11.238</v>
      </c>
      <c r="C55">
        <v>11.3169</v>
      </c>
      <c r="E55" s="2"/>
    </row>
    <row r="56" spans="1:5" x14ac:dyDescent="0.25">
      <c r="E56" s="2"/>
    </row>
    <row r="57" spans="1:5" x14ac:dyDescent="0.25">
      <c r="A57" t="s">
        <v>205</v>
      </c>
      <c r="B57" s="3" t="s">
        <v>121</v>
      </c>
    </row>
    <row r="58" spans="1:5" x14ac:dyDescent="0.25">
      <c r="A58" t="s">
        <v>206</v>
      </c>
      <c r="B58" s="3" t="s">
        <v>121</v>
      </c>
    </row>
    <row r="59" spans="1:5" ht="30" customHeight="1" x14ac:dyDescent="0.25">
      <c r="A59" s="53" t="s">
        <v>207</v>
      </c>
      <c r="B59" s="3" t="s">
        <v>121</v>
      </c>
    </row>
    <row r="60" spans="1:5" ht="30" customHeight="1" x14ac:dyDescent="0.25">
      <c r="A60" s="53" t="s">
        <v>208</v>
      </c>
      <c r="B60" s="3" t="s">
        <v>121</v>
      </c>
    </row>
    <row r="61" spans="1:5" x14ac:dyDescent="0.25">
      <c r="A61" t="s">
        <v>209</v>
      </c>
      <c r="B61" s="55">
        <f>+B75</f>
        <v>2.8291672142470818</v>
      </c>
    </row>
    <row r="62" spans="1:5" ht="45" customHeight="1" x14ac:dyDescent="0.25">
      <c r="A62" s="53" t="s">
        <v>210</v>
      </c>
      <c r="B62" s="3" t="s">
        <v>121</v>
      </c>
    </row>
    <row r="63" spans="1:5" ht="30" customHeight="1" x14ac:dyDescent="0.25">
      <c r="A63" s="53" t="s">
        <v>211</v>
      </c>
      <c r="B63" s="3" t="s">
        <v>121</v>
      </c>
    </row>
    <row r="64" spans="1:5" ht="30" customHeight="1" x14ac:dyDescent="0.25">
      <c r="A64" s="53" t="s">
        <v>212</v>
      </c>
      <c r="B64" s="3" t="s">
        <v>121</v>
      </c>
    </row>
    <row r="65" spans="1:4" x14ac:dyDescent="0.25">
      <c r="A65" t="s">
        <v>213</v>
      </c>
      <c r="B65" s="3" t="s">
        <v>121</v>
      </c>
    </row>
    <row r="66" spans="1:4" x14ac:dyDescent="0.25">
      <c r="A66" t="s">
        <v>214</v>
      </c>
      <c r="B66" s="3" t="s">
        <v>121</v>
      </c>
    </row>
    <row r="68" spans="1:4" x14ac:dyDescent="0.25">
      <c r="A68" t="s">
        <v>215</v>
      </c>
    </row>
    <row r="69" spans="1:4" ht="75" customHeight="1" x14ac:dyDescent="0.25">
      <c r="A69" s="61" t="s">
        <v>216</v>
      </c>
      <c r="B69" s="62" t="s">
        <v>711</v>
      </c>
    </row>
    <row r="70" spans="1:4" ht="45" customHeight="1" x14ac:dyDescent="0.25">
      <c r="A70" s="61" t="s">
        <v>218</v>
      </c>
      <c r="B70" s="62" t="s">
        <v>712</v>
      </c>
    </row>
    <row r="71" spans="1:4" x14ac:dyDescent="0.25">
      <c r="A71" s="61"/>
      <c r="B71" s="61"/>
    </row>
    <row r="72" spans="1:4" x14ac:dyDescent="0.25">
      <c r="A72" s="61" t="s">
        <v>220</v>
      </c>
      <c r="B72" s="63">
        <v>7.2116105538822666</v>
      </c>
    </row>
    <row r="73" spans="1:4" x14ac:dyDescent="0.25">
      <c r="A73" s="61"/>
      <c r="B73" s="61"/>
    </row>
    <row r="74" spans="1:4" x14ac:dyDescent="0.25">
      <c r="A74" s="61" t="s">
        <v>221</v>
      </c>
      <c r="B74" s="64">
        <v>2.5760000000000001</v>
      </c>
    </row>
    <row r="75" spans="1:4" x14ac:dyDescent="0.25">
      <c r="A75" s="61" t="s">
        <v>222</v>
      </c>
      <c r="B75" s="64">
        <v>2.8291672142470818</v>
      </c>
    </row>
    <row r="76" spans="1:4" x14ac:dyDescent="0.25">
      <c r="A76" s="61"/>
      <c r="B76" s="61"/>
    </row>
    <row r="77" spans="1:4" x14ac:dyDescent="0.25">
      <c r="A77" s="61" t="s">
        <v>223</v>
      </c>
      <c r="B77" s="65">
        <v>45473</v>
      </c>
    </row>
    <row r="79" spans="1:4" ht="69.95" customHeight="1" x14ac:dyDescent="0.25">
      <c r="A79" s="81" t="s">
        <v>224</v>
      </c>
      <c r="B79" s="81" t="s">
        <v>225</v>
      </c>
      <c r="C79" s="81" t="s">
        <v>5</v>
      </c>
      <c r="D79" s="81" t="s">
        <v>6</v>
      </c>
    </row>
    <row r="80" spans="1:4" ht="69.95" customHeight="1" x14ac:dyDescent="0.25">
      <c r="A80" s="81" t="s">
        <v>713</v>
      </c>
      <c r="B80" s="81"/>
      <c r="C80" s="81" t="s">
        <v>25</v>
      </c>
      <c r="D80" s="8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EEALVF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EENN50</vt:lpstr>
      <vt:lpstr>EEPRUA</vt:lpstr>
      <vt:lpstr>EES250</vt:lpstr>
      <vt:lpstr>EESMCF</vt:lpstr>
      <vt:lpstr>EETECF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2024-07-10T06:00:05Z</dcterms:modified>
</cp:coreProperties>
</file>