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4/3. March 2024/"/>
    </mc:Choice>
  </mc:AlternateContent>
  <xr:revisionPtr revIDLastSave="14" documentId="11_1CB56CB370002443E2858EB3A1A1A5F259E7C482" xr6:coauthVersionLast="47" xr6:coauthVersionMax="47" xr10:uidLastSave="{B29E8328-624B-4B8C-83C8-C875D7E98B6D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AAF" sheetId="36" r:id="rId36"/>
    <sheet name="EEMCPF" sheetId="37" r:id="rId37"/>
    <sheet name="EEMOF1" sheetId="38" r:id="rId38"/>
    <sheet name="EENN50" sheetId="39" r:id="rId39"/>
    <sheet name="EEPRUA" sheetId="40" r:id="rId40"/>
    <sheet name="EES250" sheetId="41" r:id="rId41"/>
    <sheet name="EESMCF" sheetId="42" r:id="rId42"/>
    <sheet name="EETECF" sheetId="43" r:id="rId43"/>
    <sheet name="EGOLDE" sheetId="44" r:id="rId44"/>
    <sheet name="EGSFOF" sheetId="45" r:id="rId45"/>
    <sheet name="ELLIQF" sheetId="46" r:id="rId46"/>
    <sheet name="EOASEF" sheetId="47" r:id="rId47"/>
    <sheet name="EOCHIF" sheetId="48" r:id="rId48"/>
    <sheet name="EODWHF" sheetId="49" r:id="rId49"/>
    <sheet name="EOEDOF" sheetId="50" r:id="rId50"/>
    <sheet name="EOEMOP" sheetId="51" r:id="rId51"/>
    <sheet name="EOUSEF" sheetId="52" r:id="rId52"/>
    <sheet name="EOUSTF" sheetId="53" r:id="rId53"/>
    <sheet name="ESLVRE" sheetId="54" r:id="rId54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EEMAAF!#REF!</definedName>
    <definedName name="Hedging_Positions_through_Futures_AS_ON_MMMM_DD__YYYY___NIL" localSheetId="36">EEMCPF!#REF!</definedName>
    <definedName name="Hedging_Positions_through_Futures_AS_ON_MMMM_DD__YYYY___NIL" localSheetId="37">EEMOF1!#REF!</definedName>
    <definedName name="Hedging_Positions_through_Futures_AS_ON_MMMM_DD__YYYY___NIL" localSheetId="38">EENN50!#REF!</definedName>
    <definedName name="Hedging_Positions_through_Futures_AS_ON_MMMM_DD__YYYY___NIL" localSheetId="39">EEPRUA!#REF!</definedName>
    <definedName name="Hedging_Positions_through_Futures_AS_ON_MMMM_DD__YYYY___NIL" localSheetId="40">'EES250'!#REF!</definedName>
    <definedName name="Hedging_Positions_through_Futures_AS_ON_MMMM_DD__YYYY___NIL" localSheetId="41">EESMCF!#REF!</definedName>
    <definedName name="Hedging_Positions_through_Futures_AS_ON_MMMM_DD__YYYY___NIL" localSheetId="42">EETECF!#REF!</definedName>
    <definedName name="Hedging_Positions_through_Futures_AS_ON_MMMM_DD__YYYY___NIL" localSheetId="43">EGOLDE!#REF!</definedName>
    <definedName name="Hedging_Positions_through_Futures_AS_ON_MMMM_DD__YYYY___NIL" localSheetId="44">EGSFOF!#REF!</definedName>
    <definedName name="Hedging_Positions_through_Futures_AS_ON_MMMM_DD__YYYY___NIL" localSheetId="45">ELLIQF!#REF!</definedName>
    <definedName name="Hedging_Positions_through_Futures_AS_ON_MMMM_DD__YYYY___NIL" localSheetId="46">EOASEF!#REF!</definedName>
    <definedName name="Hedging_Positions_through_Futures_AS_ON_MMMM_DD__YYYY___NIL" localSheetId="47">EOCHIF!#REF!</definedName>
    <definedName name="Hedging_Positions_through_Futures_AS_ON_MMMM_DD__YYYY___NIL" localSheetId="48">EODWHF!#REF!</definedName>
    <definedName name="Hedging_Positions_through_Futures_AS_ON_MMMM_DD__YYYY___NIL" localSheetId="49">EOEDOF!#REF!</definedName>
    <definedName name="Hedging_Positions_through_Futures_AS_ON_MMMM_DD__YYYY___NIL" localSheetId="50">EOEMOP!#REF!</definedName>
    <definedName name="Hedging_Positions_through_Futures_AS_ON_MMMM_DD__YYYY___NIL" localSheetId="51">EOUSEF!#REF!</definedName>
    <definedName name="Hedging_Positions_through_Futures_AS_ON_MMMM_DD__YYYY___NIL" localSheetId="52">EOUSTF!#REF!</definedName>
    <definedName name="Hedging_Positions_through_Futures_AS_ON_MMMM_DD__YYYY___NIL" localSheetId="53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EEMAAF!#REF!</definedName>
    <definedName name="JPM_Footer_disp" localSheetId="36">EEMCPF!#REF!</definedName>
    <definedName name="JPM_Footer_disp" localSheetId="37">EEMOF1!#REF!</definedName>
    <definedName name="JPM_Footer_disp" localSheetId="38">EENN50!#REF!</definedName>
    <definedName name="JPM_Footer_disp" localSheetId="39">EEPRUA!#REF!</definedName>
    <definedName name="JPM_Footer_disp" localSheetId="40">'EES250'!#REF!</definedName>
    <definedName name="JPM_Footer_disp" localSheetId="41">EESMCF!#REF!</definedName>
    <definedName name="JPM_Footer_disp" localSheetId="42">EETECF!#REF!</definedName>
    <definedName name="JPM_Footer_disp" localSheetId="43">EGOLDE!#REF!</definedName>
    <definedName name="JPM_Footer_disp" localSheetId="44">EGSFOF!#REF!</definedName>
    <definedName name="JPM_Footer_disp" localSheetId="45">ELLIQF!#REF!</definedName>
    <definedName name="JPM_Footer_disp" localSheetId="46">EOASEF!#REF!</definedName>
    <definedName name="JPM_Footer_disp" localSheetId="47">EOCHIF!#REF!</definedName>
    <definedName name="JPM_Footer_disp" localSheetId="48">EODWHF!#REF!</definedName>
    <definedName name="JPM_Footer_disp" localSheetId="49">EOEDOF!#REF!</definedName>
    <definedName name="JPM_Footer_disp" localSheetId="50">EOEMOP!#REF!</definedName>
    <definedName name="JPM_Footer_disp" localSheetId="51">EOUSEF!#REF!</definedName>
    <definedName name="JPM_Footer_disp" localSheetId="52">EOUSTF!#REF!</definedName>
    <definedName name="JPM_Footer_disp" localSheetId="53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EEMAAF!#REF!</definedName>
    <definedName name="JPM_Footer_disp12" localSheetId="36">EEMCPF!#REF!</definedName>
    <definedName name="JPM_Footer_disp12" localSheetId="37">EEMOF1!#REF!</definedName>
    <definedName name="JPM_Footer_disp12" localSheetId="38">EENN50!#REF!</definedName>
    <definedName name="JPM_Footer_disp12" localSheetId="39">EEPRUA!#REF!</definedName>
    <definedName name="JPM_Footer_disp12" localSheetId="40">'EES250'!#REF!</definedName>
    <definedName name="JPM_Footer_disp12" localSheetId="41">EESMCF!#REF!</definedName>
    <definedName name="JPM_Footer_disp12" localSheetId="42">EETECF!#REF!</definedName>
    <definedName name="JPM_Footer_disp12" localSheetId="43">EGOLDE!#REF!</definedName>
    <definedName name="JPM_Footer_disp12" localSheetId="44">EGSFOF!#REF!</definedName>
    <definedName name="JPM_Footer_disp12" localSheetId="45">ELLIQF!#REF!</definedName>
    <definedName name="JPM_Footer_disp12" localSheetId="46">EOASEF!#REF!</definedName>
    <definedName name="JPM_Footer_disp12" localSheetId="47">EOCHIF!#REF!</definedName>
    <definedName name="JPM_Footer_disp12" localSheetId="48">EODWHF!#REF!</definedName>
    <definedName name="JPM_Footer_disp12" localSheetId="49">EOEDOF!#REF!</definedName>
    <definedName name="JPM_Footer_disp12" localSheetId="50">EOEMOP!#REF!</definedName>
    <definedName name="JPM_Footer_disp12" localSheetId="51">EOUSEF!#REF!</definedName>
    <definedName name="JPM_Footer_disp12" localSheetId="52">EOUSTF!#REF!</definedName>
    <definedName name="JPM_Footer_disp12" localSheetId="53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4" l="1"/>
  <c r="E13" i="54"/>
  <c r="F12" i="54"/>
  <c r="F8" i="54"/>
  <c r="E8" i="54"/>
  <c r="H1" i="54"/>
  <c r="H1" i="53"/>
  <c r="H1" i="52"/>
  <c r="H1" i="51"/>
  <c r="H1" i="50"/>
  <c r="F57" i="49"/>
  <c r="E57" i="49"/>
  <c r="B87" i="49" s="1"/>
  <c r="F33" i="49"/>
  <c r="E33" i="49"/>
  <c r="H1" i="49"/>
  <c r="H1" i="48"/>
  <c r="H1" i="47"/>
  <c r="B138" i="46"/>
  <c r="H1" i="46"/>
  <c r="H1" i="45"/>
  <c r="F21" i="44"/>
  <c r="E21" i="44"/>
  <c r="F13" i="44"/>
  <c r="E13" i="44"/>
  <c r="F12" i="44"/>
  <c r="F8" i="44"/>
  <c r="E8" i="44"/>
  <c r="H1" i="44"/>
  <c r="B122" i="43"/>
  <c r="F91" i="43"/>
  <c r="E91" i="43"/>
  <c r="F37" i="43"/>
  <c r="E37" i="43"/>
  <c r="H1" i="43"/>
  <c r="H1" i="42"/>
  <c r="H1" i="41"/>
  <c r="H1" i="40"/>
  <c r="H1" i="39"/>
  <c r="H1" i="38"/>
  <c r="H1" i="37"/>
  <c r="B194" i="36"/>
  <c r="F62" i="36"/>
  <c r="E62" i="36"/>
  <c r="H1" i="36"/>
  <c r="H1" i="35"/>
  <c r="H1" i="34"/>
  <c r="H1" i="33"/>
  <c r="H1" i="32"/>
  <c r="H1" i="31"/>
  <c r="H1" i="30"/>
  <c r="H1" i="29"/>
  <c r="H1" i="28"/>
  <c r="H1" i="27"/>
  <c r="H1" i="26"/>
  <c r="H1" i="25"/>
  <c r="F177" i="24"/>
  <c r="F163" i="24"/>
  <c r="E163" i="24"/>
  <c r="E177" i="24" s="1"/>
  <c r="E106" i="24"/>
  <c r="F104" i="24"/>
  <c r="F106" i="24" s="1"/>
  <c r="E104" i="24"/>
  <c r="H1" i="24"/>
  <c r="G415" i="23"/>
  <c r="H1" i="23"/>
  <c r="H1" i="22"/>
  <c r="B130" i="21"/>
  <c r="H1" i="21"/>
  <c r="B100" i="20"/>
  <c r="G80" i="20"/>
  <c r="H1" i="20"/>
  <c r="B76" i="19"/>
  <c r="H1" i="19"/>
  <c r="H1" i="18"/>
  <c r="H1" i="17"/>
  <c r="H1" i="16"/>
  <c r="H1" i="15"/>
  <c r="H1" i="14"/>
  <c r="B63" i="13"/>
  <c r="G43" i="13"/>
  <c r="H1" i="13"/>
  <c r="B85" i="12"/>
  <c r="H1" i="12"/>
  <c r="B67" i="11"/>
  <c r="H1" i="11"/>
  <c r="B63" i="10"/>
  <c r="H1" i="10"/>
  <c r="B61" i="9"/>
  <c r="H1" i="9"/>
  <c r="B95" i="8"/>
  <c r="H1" i="8"/>
  <c r="B69" i="7"/>
  <c r="H1" i="7"/>
  <c r="B75" i="6"/>
  <c r="H1" i="6"/>
  <c r="B100" i="5"/>
  <c r="H1" i="5"/>
  <c r="B117" i="4"/>
  <c r="H1" i="4"/>
  <c r="B93" i="3"/>
  <c r="G76" i="3"/>
  <c r="H1" i="3"/>
  <c r="B78" i="2"/>
  <c r="H1" i="2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<sst xmlns="http://schemas.openxmlformats.org/spreadsheetml/2006/main" count="11875" uniqueCount="2977">
  <si>
    <t>EDELWEISS MUTUAL FUND</t>
  </si>
  <si>
    <t>PORTFOLIO STATEMENT as on 31 Mar 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</si>
  <si>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</si>
  <si>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</si>
  <si>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</si>
  <si>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</si>
  <si>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</si>
  <si>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</si>
  <si>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</si>
  <si>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</si>
  <si>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</si>
  <si>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</si>
  <si>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</si>
  <si>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</si>
  <si>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</si>
  <si>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</si>
  <si>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</si>
  <si>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</si>
  <si>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</si>
  <si>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</si>
  <si>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</si>
  <si>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</si>
  <si>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</si>
  <si>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</si>
  <si>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</si>
  <si>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</si>
  <si>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</si>
  <si>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</si>
  <si>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</si>
  <si>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</si>
  <si>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</si>
  <si>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</si>
  <si>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</si>
  <si>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</si>
  <si>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</si>
  <si>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</si>
  <si>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</si>
  <si>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</si>
  <si>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</si>
  <si>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</si>
  <si>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</si>
  <si>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</si>
  <si>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</si>
  <si>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</si>
  <si>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</si>
  <si>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</si>
  <si>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</si>
  <si>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</si>
  <si>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</si>
  <si>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</si>
  <si>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</si>
  <si>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</si>
  <si>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</si>
  <si>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</si>
  <si>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</si>
  <si>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</si>
  <si>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</si>
  <si>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</si>
  <si>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</si>
  <si>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</si>
  <si>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</si>
  <si>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</si>
  <si>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</si>
  <si>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</si>
  <si>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</si>
  <si>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</si>
  <si>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</si>
  <si>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</si>
  <si>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</si>
  <si>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</si>
  <si>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</si>
  <si>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</si>
  <si>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</si>
  <si>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</si>
  <si>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</si>
  <si>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</si>
  <si>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</si>
  <si>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</si>
  <si>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</si>
  <si>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</si>
  <si>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</si>
  <si>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</si>
  <si>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</si>
  <si>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</si>
  <si>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</si>
  <si>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EETECF</t>
  </si>
  <si>
    <t>S&amp;P BSE TECk TRI</t>
  </si>
  <si>
    <t>EGOLDE</t>
  </si>
  <si>
    <t>Domestic prices of Gold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</si>
  <si>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</si>
  <si>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</si>
  <si>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</si>
  <si>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</si>
  <si>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</si>
  <si>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</si>
  <si>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</si>
  <si>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</si>
  <si>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</si>
  <si>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</si>
  <si>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</si>
  <si>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</si>
  <si>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</si>
  <si>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</si>
  <si>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</si>
  <si>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</si>
  <si>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</si>
  <si>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</si>
  <si>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</si>
  <si>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</si>
  <si>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</si>
  <si>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MARCH 31,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</si>
  <si>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</si>
  <si>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</si>
  <si>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</si>
  <si>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</si>
  <si>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</si>
  <si>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</si>
  <si>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</si>
  <si>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</si>
  <si>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</si>
  <si>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</si>
  <si>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</si>
  <si>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</si>
  <si>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364 DAYS TBILL RED 16-01-2025</t>
  </si>
  <si>
    <t>IN002023Z448</t>
  </si>
  <si>
    <t>SOVEREIGN</t>
  </si>
  <si>
    <t>Sub Total</t>
  </si>
  <si>
    <t>Certificate of Deposit</t>
  </si>
  <si>
    <t>KOTAK MAHINDRA BANK CD RED 06-09-2024#**</t>
  </si>
  <si>
    <t>INE237A166U4</t>
  </si>
  <si>
    <t>CRISIL A1+</t>
  </si>
  <si>
    <t>AXIS BANK LTD CD RED 14-01-2025#**</t>
  </si>
  <si>
    <t>INE238AD6637</t>
  </si>
  <si>
    <t>CANARA BANK CD RED 16-01-2025#</t>
  </si>
  <si>
    <t>INE476A16XI7</t>
  </si>
  <si>
    <t>NABARD CD RED 17-01-2025#**</t>
  </si>
  <si>
    <t>INE261F16769</t>
  </si>
  <si>
    <t>SIDBI CD RED 16-01-2025#**</t>
  </si>
  <si>
    <t>INE556F16AP8</t>
  </si>
  <si>
    <t>INDUSIND BANK LTD CD RED 23-01-2025#**</t>
  </si>
  <si>
    <t>INE095A16V12</t>
  </si>
  <si>
    <t>PUNJAB NATIONAL BANK CD RED 31-01-2025#</t>
  </si>
  <si>
    <t>INE160A16OH8</t>
  </si>
  <si>
    <t>HDFC BANK CD RED 03-02-2025#**</t>
  </si>
  <si>
    <t>INE040A16EM3</t>
  </si>
  <si>
    <t>CARE A1+</t>
  </si>
  <si>
    <t>BANK OF BARODA CD RED 07-02-2025#**</t>
  </si>
  <si>
    <t>INE028A16EU1</t>
  </si>
  <si>
    <t>ICRA A1+</t>
  </si>
  <si>
    <t>ICICI BANK CD RED 25-02-2025#</t>
  </si>
  <si>
    <t>INE090AD6121</t>
  </si>
  <si>
    <t>Commercial Paper</t>
  </si>
  <si>
    <t>EXIM BANK CP RED 16-05-2024**</t>
  </si>
  <si>
    <t>INE514E14RJ2</t>
  </si>
  <si>
    <t>LIC HSG FIN CP RED 13-01-2025**</t>
  </si>
  <si>
    <t>INE115A14ES5</t>
  </si>
  <si>
    <t>ICICI SECURITIES CP RED 30-01-25**</t>
  </si>
  <si>
    <t>INE763G14SN0</t>
  </si>
  <si>
    <t>KOTAK SECURITIES LTD CP RED 21-02-2025**</t>
  </si>
  <si>
    <t>INE028E14NG8</t>
  </si>
  <si>
    <t>AXIS FINANCE LTD CP RED 14-06-2024**</t>
  </si>
  <si>
    <t>INE891K14NC5</t>
  </si>
  <si>
    <t>TOTAL</t>
  </si>
  <si>
    <t>Investment in AIF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</si>
  <si>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</si>
  <si>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</si>
  <si>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</si>
  <si>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</si>
  <si>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</si>
  <si>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</si>
  <si>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</si>
  <si>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</si>
  <si>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</si>
  <si>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</si>
  <si>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</si>
  <si>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</si>
  <si>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</si>
  <si>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</si>
  <si>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</si>
  <si>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</si>
  <si>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</si>
  <si>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</si>
  <si>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</si>
  <si>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</si>
  <si>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</si>
  <si>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</si>
  <si>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</si>
  <si>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</si>
  <si>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</si>
  <si>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</si>
  <si>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</si>
  <si>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</si>
  <si>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</si>
  <si>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</si>
  <si>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March 31,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</si>
  <si>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</si>
  <si>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</si>
  <si>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</si>
  <si>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</si>
  <si>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</si>
  <si>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</si>
  <si>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</si>
  <si>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</si>
  <si>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</si>
  <si>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</si>
  <si>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</si>
  <si>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</si>
  <si>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</si>
  <si>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</si>
  <si>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</si>
  <si>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</si>
  <si>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</si>
  <si>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</si>
  <si>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MARCH 31, 2024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</si>
  <si>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</si>
  <si>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</si>
  <si>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</si>
  <si>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</si>
  <si>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</si>
  <si>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</si>
  <si>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</si>
  <si>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</si>
  <si>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</si>
  <si>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</si>
  <si>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</si>
  <si>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6.88% NHB LTD NCD RED 21-01-2025**</t>
  </si>
  <si>
    <t>INE557F08FH9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</si>
  <si>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</si>
  <si>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</si>
  <si>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</si>
  <si>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</si>
  <si>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</si>
  <si>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</si>
  <si>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</si>
  <si>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</si>
  <si>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</si>
  <si>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</t>
  </si>
  <si>
    <t>INE514E08FT8</t>
  </si>
  <si>
    <t>7.42% POWER FIN CORP NCD RED 19-11-2024**</t>
  </si>
  <si>
    <t>INE134E08KH0</t>
  </si>
  <si>
    <t>5.25% ONGC NCD RED 11-04-2025**</t>
  </si>
  <si>
    <t>INE213A08016</t>
  </si>
  <si>
    <t>5.34% NLC INDIA LTD. NCD 11-04-25**</t>
  </si>
  <si>
    <t>INE589A08027</t>
  </si>
  <si>
    <t>6.88% REC LTD. NCD RED 20-03-2025</t>
  </si>
  <si>
    <t>INE020B08CK8</t>
  </si>
  <si>
    <t>7.05% NAT HSG BANK NCD RED 18-12-2024**</t>
  </si>
  <si>
    <t>INE557F08FG1</t>
  </si>
  <si>
    <t>6.99% IRFC NCD RED 19-03-2025**</t>
  </si>
  <si>
    <t>INE053F07CB1</t>
  </si>
  <si>
    <t>5.70% SIDBI NCD RED 28-03-2025**</t>
  </si>
  <si>
    <t>INE556F08JX0</t>
  </si>
  <si>
    <t>6.39% INDIAN OIL CORP NCD RED 06-03-2025</t>
  </si>
  <si>
    <t>INE242A08452</t>
  </si>
  <si>
    <t>8.27% REC LTD NCD RED 06-02-2025**</t>
  </si>
  <si>
    <t>INE020B08906</t>
  </si>
  <si>
    <t>8.23% REC LTD NCD RED 23-01-2025**</t>
  </si>
  <si>
    <t>INE020B08898</t>
  </si>
  <si>
    <t>9.18% NUCLEAR POWER CORP NCD RD 23-01-25**</t>
  </si>
  <si>
    <t>INE206D08170</t>
  </si>
  <si>
    <t>6.85% POWER GRID CORP NCD RED 15-04-2025**</t>
  </si>
  <si>
    <t>INE752E08643</t>
  </si>
  <si>
    <t>8.48% POWER FIN CORP NCD RED 09-12-2024**</t>
  </si>
  <si>
    <t>INE134E08GU1</t>
  </si>
  <si>
    <t>8.65% POWER FINANCE NCD RED 28-12-2024**</t>
  </si>
  <si>
    <t>INE134E08GV9</t>
  </si>
  <si>
    <t>8.20% POWER GRID CORP NCD RED 23-01-2025</t>
  </si>
  <si>
    <t>INE752E07MG9</t>
  </si>
  <si>
    <t>8.30% REC LTD NCD RED 10-04-2025**</t>
  </si>
  <si>
    <t>INE020B08930</t>
  </si>
  <si>
    <t>9.34% REC LTD NCD RED 25-08-2024**</t>
  </si>
  <si>
    <t>INE020B07IZ5</t>
  </si>
  <si>
    <t>8.60% POWER FINANCE NCD 07-08-2024**</t>
  </si>
  <si>
    <t>INE134E08BP2</t>
  </si>
  <si>
    <t>5.23% NABARD NCD RED 31-01-2025</t>
  </si>
  <si>
    <t>INE261F08DI1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</si>
  <si>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</si>
  <si>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</si>
  <si>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</si>
  <si>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</si>
  <si>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</si>
  <si>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</si>
  <si>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</si>
  <si>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</si>
  <si>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</si>
  <si>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</si>
  <si>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</si>
  <si>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</si>
  <si>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8.93% POWER GRID CORP NCD 19-10-2024**</t>
  </si>
  <si>
    <t>INE752E07LY4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</si>
  <si>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</si>
  <si>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</si>
  <si>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</si>
  <si>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</si>
  <si>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</si>
  <si>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</si>
  <si>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7.49% POWER GRID CORP NCD 25-10-2024**</t>
  </si>
  <si>
    <t>INE752E08593</t>
  </si>
  <si>
    <t>(b)Privately Placed/Unlisted</t>
  </si>
  <si>
    <t>(c)Securitised Debt Instruments</t>
  </si>
  <si>
    <t>NABARD CD RED 15-04-2025#**</t>
  </si>
  <si>
    <t>INE261F16744</t>
  </si>
  <si>
    <t>SIDBI CD RED 06-06-2024#</t>
  </si>
  <si>
    <t>INE556F16AK9</t>
  </si>
  <si>
    <t>Plan /option (Face Value 1000)</t>
  </si>
  <si>
    <t>Growth Option</t>
  </si>
  <si>
    <t>BHARAT Bond ETF - April 2025</t>
  </si>
  <si>
    <t>Debt ETFs</t>
  </si>
  <si>
    <t>PORTFOLIO STATEMENT OF BHARAT BOND ETF – APRIL 2030 AS ON MARCH 31, 2024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</si>
  <si>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</si>
  <si>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</si>
  <si>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</si>
  <si>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</si>
  <si>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</si>
  <si>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</si>
  <si>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</si>
  <si>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</si>
  <si>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</si>
  <si>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</si>
  <si>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</si>
  <si>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</si>
  <si>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</si>
  <si>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</si>
  <si>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</si>
  <si>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7.70% NHAI NCD RED 13-09-2029**</t>
  </si>
  <si>
    <t>INE906B07HH5</t>
  </si>
  <si>
    <t>7.4% MANGALORE REF &amp; PET NCD 12-04-2030**</t>
  </si>
  <si>
    <t>INE103A08019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</si>
  <si>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</si>
  <si>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</si>
  <si>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</si>
  <si>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</si>
  <si>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</si>
  <si>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</si>
  <si>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</si>
  <si>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7.68% NABARD NCD SR 24F RED 30-04-2029**</t>
  </si>
  <si>
    <t>INE261F08EG3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</si>
  <si>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</si>
  <si>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</si>
  <si>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</si>
  <si>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</si>
  <si>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</si>
  <si>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</si>
  <si>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</si>
  <si>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</si>
  <si>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</si>
  <si>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</si>
  <si>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8.12% NHPC NCD GOI SERVICED 22-03-2029**</t>
  </si>
  <si>
    <t>INE848E08136</t>
  </si>
  <si>
    <t>7.55% IRFC NCD RED 06-11-29**</t>
  </si>
  <si>
    <t>INE053F07BX7</t>
  </si>
  <si>
    <t>7.82% PFC SR BS225 NCD RED 13-03-2030**</t>
  </si>
  <si>
    <t>INE134E08MF0</t>
  </si>
  <si>
    <t>7.5% IRFC NCD RED 07-09-2029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</si>
  <si>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</si>
  <si>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</si>
  <si>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</si>
  <si>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</si>
  <si>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</si>
  <si>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</si>
  <si>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</si>
  <si>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</si>
  <si>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</si>
  <si>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</si>
  <si>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</si>
  <si>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</si>
  <si>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</si>
  <si>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</si>
  <si>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7.60% POWER FIN CORP NCD 13-04-29</t>
  </si>
  <si>
    <t>INE134E08MX3</t>
  </si>
  <si>
    <t>8.25% REC GOI SERVICED NCD RED 26-03-30**</t>
  </si>
  <si>
    <t>INE020B08CR3</t>
  </si>
  <si>
    <t>7.93% PFC LTD NCD RED 31-12-2029**</t>
  </si>
  <si>
    <t>INE134E08KI8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</si>
  <si>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</si>
  <si>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</si>
  <si>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</si>
  <si>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</si>
  <si>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</si>
  <si>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</si>
  <si>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8.24% POWER GRID NCD GOI SERV 14-02-2029**</t>
  </si>
  <si>
    <t>INE752E08551</t>
  </si>
  <si>
    <t>8.27% NHAI NCD RED 28-03-2029**</t>
  </si>
  <si>
    <t>INE906B07GP0</t>
  </si>
  <si>
    <t>8.23% IRFC NCD RED 29-03-2029**</t>
  </si>
  <si>
    <t>INE053F07BE7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</si>
  <si>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</si>
  <si>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</si>
  <si>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</si>
  <si>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</si>
  <si>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</si>
  <si>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</si>
  <si>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</si>
  <si>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</si>
  <si>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</si>
  <si>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</si>
  <si>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</si>
  <si>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</si>
  <si>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</si>
  <si>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</si>
  <si>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8.22% NABARD NCD RED 13-12-2028**</t>
  </si>
  <si>
    <t>INE261F08AV0</t>
  </si>
  <si>
    <t>8.15% NABARD NCD RED 28-03-2029**</t>
  </si>
  <si>
    <t>INE261F08BH7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</si>
  <si>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</si>
  <si>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</si>
  <si>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</si>
  <si>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</si>
  <si>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</si>
  <si>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</si>
  <si>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</si>
  <si>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</si>
  <si>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</si>
  <si>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</si>
  <si>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8.15% EXIM NCB 21-01-2030 R21 - 2030**</t>
  </si>
  <si>
    <t>INE514E08EJ2</t>
  </si>
  <si>
    <t>9.3% POWER GRID CORP NCD RED 04-09-2029**</t>
  </si>
  <si>
    <t>INE752E07LR8</t>
  </si>
  <si>
    <t>8.55% IRFC NCD RED 21-02-2029**</t>
  </si>
  <si>
    <t>INE053F07BA5</t>
  </si>
  <si>
    <t>8.13% NUCLEAR POWER CORP NCD 28-03-2030**</t>
  </si>
  <si>
    <t>INE206D08394</t>
  </si>
  <si>
    <t>8.50% NABARD NCD GOI SERVICED 27-02-2029**</t>
  </si>
  <si>
    <t>INE261F08BC8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</si>
  <si>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</si>
  <si>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</si>
  <si>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</si>
  <si>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</si>
  <si>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</si>
  <si>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</si>
  <si>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</si>
  <si>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</si>
  <si>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</si>
  <si>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</si>
  <si>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7.36% NLC INDIA LTD. NCD RED 25-01-2030**</t>
  </si>
  <si>
    <t>INE589A07045</t>
  </si>
  <si>
    <t>7.34% POWER GRID CORP NCD 13-07-2029**</t>
  </si>
  <si>
    <t>INE752E08577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</si>
  <si>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</si>
  <si>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</si>
  <si>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</si>
  <si>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</si>
  <si>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</si>
  <si>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</si>
  <si>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</si>
  <si>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</si>
  <si>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</si>
  <si>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</si>
  <si>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Government Securities</t>
  </si>
  <si>
    <t>7.10% GOVT OF INDIA RED 18-04-2029</t>
  </si>
  <si>
    <t>IN0020220011</t>
  </si>
  <si>
    <t>BHARAT Bond ETF - April 2030</t>
  </si>
  <si>
    <t>PORTFOLIO STATEMENT OF BHARAT BOND ETF – APRIL 2031 AS ON MARCH 31,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</si>
  <si>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</si>
  <si>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</si>
  <si>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</si>
  <si>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6.45% NABARD NCD RED 11-04-2031**</t>
  </si>
  <si>
    <t>INE261F08CJ1</t>
  </si>
  <si>
    <t>6.90% REC LTD. NCD RED 31-03-2031**</t>
  </si>
  <si>
    <t>INE020B08DA7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</si>
  <si>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</si>
  <si>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</si>
  <si>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</si>
  <si>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</si>
  <si>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</si>
  <si>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</si>
  <si>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</si>
  <si>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</si>
  <si>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</si>
  <si>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</si>
  <si>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</si>
  <si>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</si>
  <si>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23-10-2030**</t>
  </si>
  <si>
    <t>INE861G08076</t>
  </si>
  <si>
    <t>ICRA AAA(CE)</t>
  </si>
  <si>
    <t>7.57% NHB NCD RED 09-01-2031**</t>
  </si>
  <si>
    <t>INE557F08FT4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</si>
  <si>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</si>
  <si>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</si>
  <si>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</si>
  <si>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</si>
  <si>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</si>
  <si>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</si>
  <si>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</si>
  <si>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</si>
  <si>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</si>
  <si>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</si>
  <si>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7.04% PFC LTD NCD RED 16-12-2030**</t>
  </si>
  <si>
    <t>INE134E08LC9</t>
  </si>
  <si>
    <t>6.90% REC LTD. NCD RED 31-01-2031**</t>
  </si>
  <si>
    <t>INE020B08DG4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</si>
  <si>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</si>
  <si>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</si>
  <si>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</si>
  <si>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</si>
  <si>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</si>
  <si>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</si>
  <si>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7.35% NHAI NCD RED 26-04-2030**</t>
  </si>
  <si>
    <t>INE906B07HP8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</si>
  <si>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</si>
  <si>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</si>
  <si>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</si>
  <si>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</si>
  <si>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</si>
  <si>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</si>
  <si>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</si>
  <si>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</si>
  <si>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7.68% POWER FIN CORP NCD RED 15-07-2030**</t>
  </si>
  <si>
    <t>INE134E08KR9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</si>
  <si>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</si>
  <si>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</si>
  <si>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</si>
  <si>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</si>
  <si>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</si>
  <si>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</si>
  <si>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</si>
  <si>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</si>
  <si>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8.41% HUDCO NCD GOI SERVICED 15-03-2029**</t>
  </si>
  <si>
    <t>INE031A08699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</si>
  <si>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</si>
  <si>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</si>
  <si>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</si>
  <si>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</si>
  <si>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</si>
  <si>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</si>
  <si>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</si>
  <si>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</si>
  <si>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</si>
  <si>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</si>
  <si>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</si>
  <si>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</si>
  <si>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8.14% NUCLEAR POWER NCD RED 25-03-2030**</t>
  </si>
  <si>
    <t>INE206D08303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</si>
  <si>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</si>
  <si>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</si>
  <si>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</si>
  <si>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</si>
  <si>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</si>
  <si>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</si>
  <si>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7.61% GOVT OF INDIA RED 09-05-2030</t>
  </si>
  <si>
    <t>IN0020160019</t>
  </si>
  <si>
    <t>7.32% GOVT OF INDIA RED 13-11-2030</t>
  </si>
  <si>
    <t>IN0020230135</t>
  </si>
  <si>
    <t>7.17% GOVT OF INDIA RED 17-04-2030</t>
  </si>
  <si>
    <t>IN0020230036</t>
  </si>
  <si>
    <t>BHARAT Bond ETF - April 2031</t>
  </si>
  <si>
    <t>PORTFOLIO STATEMENT OF BHARAT BOND ETF – APRIL 2032 AS ON MARCH 31, 2024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</si>
  <si>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</si>
  <si>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</si>
  <si>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</si>
  <si>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</si>
  <si>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</si>
  <si>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</si>
  <si>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</si>
  <si>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</si>
  <si>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</si>
  <si>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</si>
  <si>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</si>
  <si>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</si>
  <si>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</si>
  <si>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</si>
  <si>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</si>
  <si>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</si>
  <si>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</si>
  <si>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</si>
  <si>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</si>
  <si>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</si>
  <si>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</si>
  <si>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</si>
  <si>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</si>
  <si>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</si>
  <si>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</si>
  <si>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</si>
  <si>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</si>
  <si>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</si>
  <si>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</si>
  <si>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</si>
  <si>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</si>
  <si>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8.12% EXIM BANK SR T02 NCD 25-04-2031**</t>
  </si>
  <si>
    <t>INE514E08FC4</t>
  </si>
  <si>
    <t>8.25% EXIM BANK SR T04 NCD 23-06-2031**</t>
  </si>
  <si>
    <t>INE514E08FE0</t>
  </si>
  <si>
    <t>8.1% NTPC NCD RED 27-05-2031**</t>
  </si>
  <si>
    <t>INE733E07KD0</t>
  </si>
  <si>
    <t>8.13% PGCIL NCD 25-04-2031 LIII L**</t>
  </si>
  <si>
    <t>INE752E07NX2</t>
  </si>
  <si>
    <t>8.11% EXIM BANK SR T05 NCD R 11-07-2031**</t>
  </si>
  <si>
    <t>INE514E08FF7</t>
  </si>
  <si>
    <t>7.30% NABARD NCD RED 26-12-2031**</t>
  </si>
  <si>
    <t>INE261F08717</t>
  </si>
  <si>
    <t>7.55% PGCIL NCD 21-09-2031**</t>
  </si>
  <si>
    <t>INE752E07OB6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</si>
  <si>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</si>
  <si>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</si>
  <si>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</si>
  <si>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</si>
  <si>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</si>
  <si>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</si>
  <si>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</si>
  <si>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</si>
  <si>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</si>
  <si>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</si>
  <si>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</si>
  <si>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MARCH 31,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</si>
  <si>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</si>
  <si>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</si>
  <si>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</si>
  <si>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</si>
  <si>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</si>
  <si>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</si>
  <si>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</si>
  <si>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</si>
  <si>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</si>
  <si>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</si>
  <si>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</si>
  <si>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7.44% NTPC LTD. SR 79 NCD RED 15-04-2033**</t>
  </si>
  <si>
    <t>INE733E08239</t>
  </si>
  <si>
    <t>7.52% HUDCO SERIES B NCD RED 15-04-2033**</t>
  </si>
  <si>
    <t>INE031A08863</t>
  </si>
  <si>
    <t>7.53% RECL SR 217 NCD RED 31-03-2033**</t>
  </si>
  <si>
    <t>INE020B08EC1</t>
  </si>
  <si>
    <t>7.75% IRFC NCD RED 15-04-2033**</t>
  </si>
  <si>
    <t>INE053F08270</t>
  </si>
  <si>
    <t>7.70% PFC SR BS226 B NCD RED 15-04-2033**</t>
  </si>
  <si>
    <t>INE134E08MI4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</si>
  <si>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</si>
  <si>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</si>
  <si>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</si>
  <si>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</si>
  <si>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</si>
  <si>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</si>
  <si>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</si>
  <si>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</si>
  <si>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</si>
  <si>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</si>
  <si>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8.5% EXIM BANK NCD RED 14-03-2033**</t>
  </si>
  <si>
    <t>INE514E08FS0</t>
  </si>
  <si>
    <t>7.69% NABARD NCD SR LTIF 1E 31-03-2032**</t>
  </si>
  <si>
    <t>INE261F08832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</si>
  <si>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</si>
  <si>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</si>
  <si>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</si>
  <si>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</si>
  <si>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</si>
  <si>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</si>
  <si>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 xml:space="preserve">  PORTFOLIO STATEMENT OF EDELWEISS  BANKING AND PSU DEBT FUND AS ON MARCH 31, 2024</t>
  </si>
  <si>
    <t>(An open ended debt scheme predominantly investing in Debt Instruments of Banks, Public Sector Undertakings,
Public Financial Institutions and Municipa)</t>
  </si>
  <si>
    <t>8.95% FOOD CORP OF INDIA NCD 01-03-2029**</t>
  </si>
  <si>
    <t>INE861G08043</t>
  </si>
  <si>
    <t>8.40% NUCLEAR POW COR IN LTD NCD28-11-29**</t>
  </si>
  <si>
    <t>INE206D08253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</si>
  <si>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</si>
  <si>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</si>
  <si>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</si>
  <si>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</si>
  <si>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</si>
  <si>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</si>
  <si>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</si>
  <si>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</si>
  <si>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</si>
  <si>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</si>
  <si>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</si>
  <si>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</si>
  <si>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</si>
  <si>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</si>
  <si>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</si>
  <si>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</si>
  <si>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</si>
  <si>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</si>
  <si>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</si>
  <si>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</si>
  <si>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</si>
  <si>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</si>
  <si>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</si>
  <si>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</si>
  <si>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</si>
  <si>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</si>
  <si>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</si>
  <si>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</si>
  <si>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MARCH 31, 2024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</si>
  <si>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</si>
  <si>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</si>
  <si>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7.38% GOVT OF INDIA RED 20-06-2027</t>
  </si>
  <si>
    <t>IN0020220037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</si>
  <si>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</si>
  <si>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</si>
  <si>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</si>
  <si>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</si>
  <si>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</si>
  <si>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</si>
  <si>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</si>
  <si>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</si>
  <si>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</si>
  <si>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</si>
  <si>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</si>
  <si>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</si>
  <si>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</si>
  <si>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</si>
  <si>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</si>
  <si>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</si>
  <si>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</si>
  <si>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</si>
  <si>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MARCH 31,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</si>
  <si>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</si>
  <si>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</si>
  <si>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</si>
  <si>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</si>
  <si>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</si>
  <si>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</si>
  <si>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</si>
  <si>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</si>
  <si>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</si>
  <si>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</si>
  <si>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</si>
  <si>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</si>
  <si>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</si>
  <si>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</si>
  <si>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</si>
  <si>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</si>
  <si>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</si>
  <si>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</si>
  <si>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</si>
  <si>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</si>
  <si>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MARCH 31,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</si>
  <si>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</si>
  <si>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</si>
  <si>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</si>
  <si>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</si>
  <si>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</si>
  <si>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</si>
  <si>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</si>
  <si>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</si>
  <si>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</si>
  <si>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</si>
  <si>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</si>
  <si>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</si>
  <si>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</si>
  <si>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7.74% UTTAR PRADESH SDL 15-03-2037</t>
  </si>
  <si>
    <t>IN3320220152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</si>
  <si>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</si>
  <si>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</si>
  <si>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</si>
  <si>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</si>
  <si>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</si>
  <si>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</si>
  <si>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</si>
  <si>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</si>
  <si>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</si>
  <si>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</si>
  <si>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</si>
  <si>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</si>
  <si>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</si>
  <si>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</si>
  <si>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</si>
  <si>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MARCH 31, 2024</t>
  </si>
  <si>
    <t>(An open-ended target maturity Index Fund investing in the constituents of CRISIL [IBX] 50:50 PSU + SDL Index – October 2025. A moderate interest rate risk and relatively low credit risk.)</t>
  </si>
  <si>
    <t>7.20% EXIM NCD RED 05-06-2025</t>
  </si>
  <si>
    <t>INE514E08FY8</t>
  </si>
  <si>
    <t>5.7% NABARD NCD RED SR 22D 31-07-2025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</si>
  <si>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</si>
  <si>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</si>
  <si>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</si>
  <si>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</si>
  <si>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</si>
  <si>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</si>
  <si>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</si>
  <si>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</si>
  <si>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</si>
  <si>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</si>
  <si>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</si>
  <si>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</t>
  </si>
  <si>
    <t>INE261F08DR2</t>
  </si>
  <si>
    <t>7.17% POWER FIN COR NCD SR 202B 22-05-25**</t>
  </si>
  <si>
    <t>INE134E08KT5</t>
  </si>
  <si>
    <t>7.12% HPCL NCD RED 30-07-2025**</t>
  </si>
  <si>
    <t>INE094A08127</t>
  </si>
  <si>
    <t>7.25% NABARD NCD RED 01-08-2025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</si>
  <si>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</si>
  <si>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</si>
  <si>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</si>
  <si>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</si>
  <si>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</si>
  <si>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</si>
  <si>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</si>
  <si>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</si>
  <si>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</si>
  <si>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</si>
  <si>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</si>
  <si>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</si>
  <si>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</si>
  <si>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</si>
  <si>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</si>
  <si>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8.27% KERALA SDL RED 12-08-2025</t>
  </si>
  <si>
    <t>IN2020150073</t>
  </si>
  <si>
    <t>8.30% JHARKHAND SDL RED 29-07-2025</t>
  </si>
  <si>
    <t>IN3720150017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</si>
  <si>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</si>
  <si>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</si>
  <si>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</si>
  <si>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</si>
  <si>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</si>
  <si>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</si>
  <si>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</si>
  <si>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</si>
  <si>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7.96% MAHARASHTRA SDL RED 14-10-2025</t>
  </si>
  <si>
    <t>IN2220150105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</si>
  <si>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</si>
  <si>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</si>
  <si>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</si>
  <si>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</si>
  <si>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</si>
  <si>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</si>
  <si>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8.24% KERALA SDL RED 13-05-2025</t>
  </si>
  <si>
    <t>IN2020150032</t>
  </si>
  <si>
    <t>8.18% ANDHRA PRADESH SDL RED 27-05-2025</t>
  </si>
  <si>
    <t>IN1020150018</t>
  </si>
  <si>
    <t>5.95% TAMIL NADU SDL RED 13-05-2025</t>
  </si>
  <si>
    <t>IN3120200057</t>
  </si>
  <si>
    <t>8.29% KERALA SDL RED 29-07-2025</t>
  </si>
  <si>
    <t>IN2020150065</t>
  </si>
  <si>
    <t>8.28% MAHARASHTRA SDL RED 29-07-2025</t>
  </si>
  <si>
    <t>IN2220150055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</si>
  <si>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</si>
  <si>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</si>
  <si>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</si>
  <si>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</si>
  <si>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</si>
  <si>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MARCH 31, 2024</t>
  </si>
  <si>
    <t>(An open-ended debt Index Fund investing in the constituents of CRISIL IBX 50:50 Gilt Plus SDL Short Duration Index. A relatively high interest rate ri)</t>
  </si>
  <si>
    <t>6.89% GOVT OF INDIA RED 16-01-2025</t>
  </si>
  <si>
    <t>IN0020220128</t>
  </si>
  <si>
    <t>7.59% GUJARAT SDL RED 15-02-2027</t>
  </si>
  <si>
    <t>IN1520160194</t>
  </si>
  <si>
    <t>7.59% KARNATAKA SDL 15-02-2027</t>
  </si>
  <si>
    <t>IN1920160091</t>
  </si>
  <si>
    <t>7.75% GUJARAT SDL RED 13-12-2027</t>
  </si>
  <si>
    <t>IN1520170136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</si>
  <si>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</si>
  <si>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</si>
  <si>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</si>
  <si>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</si>
  <si>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</si>
  <si>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</si>
  <si>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</si>
  <si>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MARCH 31, 2024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</si>
  <si>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</si>
  <si>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</si>
  <si>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</si>
  <si>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</si>
  <si>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</si>
  <si>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</si>
  <si>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</si>
  <si>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BHARAT Bond FOF - April 2025</t>
  </si>
  <si>
    <t>Fund of funds scheme (Domestic)</t>
  </si>
  <si>
    <t>PORTFOLIO STATEMENT OF BHARAT BOND FOF – APRIL 2030 AS ON MARCH 31,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</si>
  <si>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</si>
  <si>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</si>
  <si>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</si>
  <si>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</si>
  <si>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MARCH 31,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</si>
  <si>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</si>
  <si>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</si>
  <si>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</si>
  <si>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</si>
  <si>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MARCH 31,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</si>
  <si>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</si>
  <si>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</si>
  <si>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</si>
  <si>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</si>
  <si>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</si>
  <si>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MARCH 31,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</si>
  <si>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</si>
  <si>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</si>
  <si>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</si>
  <si>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</si>
  <si>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</si>
  <si>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MARCH 31, 2024</t>
  </si>
  <si>
    <t>(An open ended debt scheme investing in government securities across maturity)</t>
  </si>
  <si>
    <t>7.18% GOVT OF INDIA RED 24-07-2037</t>
  </si>
  <si>
    <t>IN0020230077</t>
  </si>
  <si>
    <t>7.30% GOVT OF INDIA RED 19-06-2053</t>
  </si>
  <si>
    <t>IN0020230051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</si>
  <si>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</si>
  <si>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</si>
  <si>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</si>
  <si>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</si>
  <si>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</si>
  <si>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</si>
  <si>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MARCH 31, 2024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</si>
  <si>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</si>
  <si>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</si>
  <si>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</si>
  <si>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</si>
  <si>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</si>
  <si>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</si>
  <si>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</si>
  <si>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</si>
  <si>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</si>
  <si>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</si>
  <si>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</si>
  <si>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</si>
  <si>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</si>
  <si>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</t>
  </si>
  <si>
    <t>INE556F08KK5</t>
  </si>
  <si>
    <t>7.95% RECL SR 147 NCD RED 12-03-2027**</t>
  </si>
  <si>
    <t>INE020B08AH8</t>
  </si>
  <si>
    <t>7.80% NABARD NCD SR 24E RED 15-03-2027</t>
  </si>
  <si>
    <t>INE261F08EF5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</si>
  <si>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</si>
  <si>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</si>
  <si>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</si>
  <si>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</si>
  <si>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</si>
  <si>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</si>
  <si>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</si>
  <si>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</si>
  <si>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</si>
  <si>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</si>
  <si>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</si>
  <si>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</si>
  <si>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</si>
  <si>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</si>
  <si>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</si>
  <si>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</si>
  <si>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</si>
  <si>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</si>
  <si>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</si>
  <si>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</si>
  <si>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</si>
  <si>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</si>
  <si>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</si>
  <si>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</si>
  <si>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</si>
  <si>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</si>
  <si>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</si>
  <si>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</si>
  <si>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</si>
  <si>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</si>
  <si>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</si>
  <si>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</si>
  <si>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</si>
  <si>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</si>
  <si>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</si>
  <si>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</si>
  <si>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</si>
  <si>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</si>
  <si>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</si>
  <si>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</si>
  <si>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</si>
  <si>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</si>
  <si>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</si>
  <si>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</si>
  <si>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</si>
  <si>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</si>
  <si>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</si>
  <si>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</si>
  <si>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</si>
  <si>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</si>
  <si>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</si>
  <si>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</si>
  <si>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</si>
  <si>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</si>
  <si>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</si>
  <si>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</si>
  <si>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</si>
  <si>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</si>
  <si>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</si>
  <si>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</si>
  <si>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</si>
  <si>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</si>
  <si>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</si>
  <si>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</si>
  <si>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</si>
  <si>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</si>
  <si>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7.57% GUJARAT SDL RED 09-11-2026</t>
  </si>
  <si>
    <t>IN1520220154</t>
  </si>
  <si>
    <t>7.21% WEST BENGAL SDL 25-01-2027</t>
  </si>
  <si>
    <t>IN3420160142</t>
  </si>
  <si>
    <t>7.14% ANDHRA PRADESH SDL RED 11-01-2027</t>
  </si>
  <si>
    <t>IN1020160421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</si>
  <si>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</si>
  <si>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</si>
  <si>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</si>
  <si>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MARCH 31, 2024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</si>
  <si>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</si>
  <si>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</si>
  <si>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</si>
  <si>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</si>
  <si>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</si>
  <si>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</si>
  <si>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</si>
  <si>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</si>
  <si>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</si>
  <si>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</si>
  <si>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</si>
  <si>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</si>
  <si>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</si>
  <si>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5.94% REC LTD. NCD RED 31-01-2026**</t>
  </si>
  <si>
    <t>INE020B08DK6</t>
  </si>
  <si>
    <t>7.54% HUDCO NCD RED 11-02-2026**</t>
  </si>
  <si>
    <t>INE031A08855</t>
  </si>
  <si>
    <t>5.85% REC LTD NCD RED 20-12-2025**</t>
  </si>
  <si>
    <t>INE020B08DF6</t>
  </si>
  <si>
    <t>7.57% NABARD NCD SR 23 G RED 19-03-2026**</t>
  </si>
  <si>
    <t>INE261F08DW2</t>
  </si>
  <si>
    <t>9.18% NUCLEAR POWER NCD RED 23-01-2026**</t>
  </si>
  <si>
    <t>INE206D08188</t>
  </si>
  <si>
    <t>7.11% SIDBI NCD RED 27-02-2026</t>
  </si>
  <si>
    <t>INE556F08KB4</t>
  </si>
  <si>
    <t>6.18% MANGALORE REF &amp; PET NCD 29-12-2025**</t>
  </si>
  <si>
    <t>INE103A08043</t>
  </si>
  <si>
    <t>5.81% REC LTD. NCD RED 31-12-2025**</t>
  </si>
  <si>
    <t>INE020B08DH2</t>
  </si>
  <si>
    <t>8.18% EXIM BANK NCD RED 07-12-2025**</t>
  </si>
  <si>
    <t>INE514E08EU9</t>
  </si>
  <si>
    <t>7.13% NHPC LTD AA STRPP A NCD 11-02-2026**</t>
  </si>
  <si>
    <t>INE848E07AY3</t>
  </si>
  <si>
    <t>7.60% REC LTD. NCD SR 219 RED 27-02-2026</t>
  </si>
  <si>
    <t>INE020B08EF4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</si>
  <si>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</si>
  <si>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</si>
  <si>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</si>
  <si>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</si>
  <si>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</si>
  <si>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</si>
  <si>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</si>
  <si>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</si>
  <si>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</si>
  <si>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</si>
  <si>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</si>
  <si>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</si>
  <si>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</si>
  <si>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</si>
  <si>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POWER FIN NCD RED 03-11-2025**</t>
  </si>
  <si>
    <t>INE134E08LU1</t>
  </si>
  <si>
    <t>7.59% SIDBI NCD SR IX RED 10-02-2026**</t>
  </si>
  <si>
    <t>INE556F08KG3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</si>
  <si>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</si>
  <si>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</si>
  <si>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</si>
  <si>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</si>
  <si>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</si>
  <si>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</si>
  <si>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</si>
  <si>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</si>
  <si>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</si>
  <si>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</si>
  <si>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</si>
  <si>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</si>
  <si>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</si>
  <si>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</si>
  <si>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</si>
  <si>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</si>
  <si>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</si>
  <si>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</si>
  <si>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</si>
  <si>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</si>
  <si>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</si>
  <si>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</si>
  <si>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</si>
  <si>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</si>
  <si>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</si>
  <si>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</si>
  <si>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</si>
  <si>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</si>
  <si>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</si>
  <si>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</si>
  <si>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</si>
  <si>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</si>
  <si>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</si>
  <si>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</si>
  <si>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</si>
  <si>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</si>
  <si>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</si>
  <si>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</si>
  <si>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</si>
  <si>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</si>
  <si>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</si>
  <si>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</si>
  <si>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</si>
  <si>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</si>
  <si>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</si>
  <si>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</si>
  <si>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</si>
  <si>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</si>
  <si>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</si>
  <si>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</si>
  <si>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</si>
  <si>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</si>
  <si>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</si>
  <si>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</si>
  <si>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</si>
  <si>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</si>
  <si>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</si>
  <si>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</si>
  <si>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</si>
  <si>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</si>
  <si>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</si>
  <si>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</si>
  <si>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</si>
  <si>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</si>
  <si>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</si>
  <si>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</si>
  <si>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</si>
  <si>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</si>
  <si>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</si>
  <si>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</si>
  <si>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</si>
  <si>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</si>
  <si>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8.38% HARYANA SDL RED 27-01-2026</t>
  </si>
  <si>
    <t>IN1620150129</t>
  </si>
  <si>
    <t>8.36% MAHARASHTRA SDL RED 27-01-2026</t>
  </si>
  <si>
    <t>IN2220150170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</si>
  <si>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</si>
  <si>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</si>
  <si>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</si>
  <si>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</si>
  <si>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</si>
  <si>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</si>
  <si>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</si>
  <si>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</si>
  <si>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</si>
  <si>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</si>
  <si>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</si>
  <si>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</si>
  <si>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</si>
  <si>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</si>
  <si>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</si>
  <si>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</si>
  <si>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</si>
  <si>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</si>
  <si>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</si>
  <si>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</si>
  <si>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</si>
  <si>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</si>
  <si>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</si>
  <si>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</si>
  <si>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</si>
  <si>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</si>
  <si>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</si>
  <si>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</si>
  <si>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</si>
  <si>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</si>
  <si>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</si>
  <si>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</si>
  <si>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</si>
  <si>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MARCH 31, 2024</t>
  </si>
  <si>
    <t>(An open-ended debt scheme investing in overnight instruments.)</t>
  </si>
  <si>
    <t>91 DAYS TBILL RED 25-04-2024</t>
  </si>
  <si>
    <t>IN002023X443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</si>
  <si>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</si>
  <si>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</si>
  <si>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</si>
  <si>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</si>
  <si>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</si>
  <si>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</si>
  <si>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</si>
  <si>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</si>
  <si>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</si>
  <si>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</si>
  <si>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</si>
  <si>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</si>
  <si>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</si>
  <si>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</si>
  <si>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</si>
  <si>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</si>
  <si>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MARCH 31, 2024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</si>
  <si>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</si>
  <si>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</si>
  <si>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</si>
  <si>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</si>
  <si>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</si>
  <si>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Reliance Industries Ltd.</t>
  </si>
  <si>
    <t>INE002A01018</t>
  </si>
  <si>
    <t>Petroleum Products</t>
  </si>
  <si>
    <t>Adani Enterprises Ltd.</t>
  </si>
  <si>
    <t>INE423A01024</t>
  </si>
  <si>
    <t>Metals &amp; Minerals Trading</t>
  </si>
  <si>
    <t>Coal India Ltd.</t>
  </si>
  <si>
    <t>INE522F01014</t>
  </si>
  <si>
    <t>Consumable Fuels</t>
  </si>
  <si>
    <t>Oil &amp; Natural Gas Corporation Ltd.</t>
  </si>
  <si>
    <t>INE213A01029</t>
  </si>
  <si>
    <t>Oil</t>
  </si>
  <si>
    <t>NTPC Ltd.</t>
  </si>
  <si>
    <t>INE733E01010</t>
  </si>
  <si>
    <t>Power</t>
  </si>
  <si>
    <t>Bank of Baroda</t>
  </si>
  <si>
    <t>INE028A01039</t>
  </si>
  <si>
    <t>IndusInd Bank Ltd.</t>
  </si>
  <si>
    <t>INE095A01012</t>
  </si>
  <si>
    <t>REC Ltd.</t>
  </si>
  <si>
    <t>INE020B01018</t>
  </si>
  <si>
    <t>Finance</t>
  </si>
  <si>
    <t>Hindustan Aeronautics Ltd.</t>
  </si>
  <si>
    <t>INE066F01020</t>
  </si>
  <si>
    <t>Aerospace &amp; Defense</t>
  </si>
  <si>
    <t>Steel Authority of India Ltd.</t>
  </si>
  <si>
    <t>INE114A01011</t>
  </si>
  <si>
    <t>Ferrous Metals</t>
  </si>
  <si>
    <t>State Bank of India</t>
  </si>
  <si>
    <t>INE062A01020</t>
  </si>
  <si>
    <t>Indus Towers Ltd.</t>
  </si>
  <si>
    <t>INE121J01017</t>
  </si>
  <si>
    <t>Telecom - Services</t>
  </si>
  <si>
    <t>Tata Steel Ltd.</t>
  </si>
  <si>
    <t>INE081A01020</t>
  </si>
  <si>
    <t>Power Finance Corporation Ltd.</t>
  </si>
  <si>
    <t>INE134E01011</t>
  </si>
  <si>
    <t>The Federal Bank Ltd.</t>
  </si>
  <si>
    <t>INE171A01029</t>
  </si>
  <si>
    <t>Vedanta Ltd.</t>
  </si>
  <si>
    <t>INE205A01025</t>
  </si>
  <si>
    <t>Diversified Metals</t>
  </si>
  <si>
    <t>Zee Entertainment Enterprises Ltd.</t>
  </si>
  <si>
    <t>INE256A01028</t>
  </si>
  <si>
    <t>Entertainment</t>
  </si>
  <si>
    <t>Coforge Ltd.</t>
  </si>
  <si>
    <t>INE591G01017</t>
  </si>
  <si>
    <t>IT - Software</t>
  </si>
  <si>
    <t>Bharti Airtel Ltd.</t>
  </si>
  <si>
    <t>INE397D01024</t>
  </si>
  <si>
    <t>National Aluminium Company Ltd.</t>
  </si>
  <si>
    <t>INE139A01034</t>
  </si>
  <si>
    <t>Non - Ferrous Metals</t>
  </si>
  <si>
    <t>Larsen &amp; Toubro Ltd.</t>
  </si>
  <si>
    <t>INE018A01030</t>
  </si>
  <si>
    <t>Construction</t>
  </si>
  <si>
    <t>Hindustan Petroleum Corporation Ltd.</t>
  </si>
  <si>
    <t>INE094A01015</t>
  </si>
  <si>
    <t>Indian Railway Catering &amp;Tou. Corp. Ltd.</t>
  </si>
  <si>
    <t>INE335Y01020</t>
  </si>
  <si>
    <t>Leisure Services</t>
  </si>
  <si>
    <t>Tata Consultancy Services Ltd.</t>
  </si>
  <si>
    <t>INE467B01029</t>
  </si>
  <si>
    <t>Vodafone Idea Ltd.</t>
  </si>
  <si>
    <t>INE669E01016</t>
  </si>
  <si>
    <t>HDFC Life Insurance Company Ltd.</t>
  </si>
  <si>
    <t>INE795G01014</t>
  </si>
  <si>
    <t>Insurance</t>
  </si>
  <si>
    <t>Bharat Heavy Electricals Ltd.</t>
  </si>
  <si>
    <t>INE257A01026</t>
  </si>
  <si>
    <t>Electrical Equipment</t>
  </si>
  <si>
    <t>GMR Airports Infrastructure Ltd.</t>
  </si>
  <si>
    <t>INE776C01039</t>
  </si>
  <si>
    <t>Transport Infrastructure</t>
  </si>
  <si>
    <t>Samvardhana Motherson International Ltd.</t>
  </si>
  <si>
    <t>INE775A01035</t>
  </si>
  <si>
    <t>Auto Components</t>
  </si>
  <si>
    <t>Divi's Laboratories Ltd.</t>
  </si>
  <si>
    <t>INE361B01024</t>
  </si>
  <si>
    <t>Pharmaceuticals &amp; Biotechnology</t>
  </si>
  <si>
    <t>ITC Ltd.</t>
  </si>
  <si>
    <t>INE154A01025</t>
  </si>
  <si>
    <t>Diversified FMCG</t>
  </si>
  <si>
    <t>RBL Bank Ltd.</t>
  </si>
  <si>
    <t>INE976G01028</t>
  </si>
  <si>
    <t>JSW Steel Ltd.</t>
  </si>
  <si>
    <t>INE019A01038</t>
  </si>
  <si>
    <t>Bandhan Bank Ltd.</t>
  </si>
  <si>
    <t>INE545U01014</t>
  </si>
  <si>
    <t>Aurobindo Pharma Ltd.</t>
  </si>
  <si>
    <t>INE406A01037</t>
  </si>
  <si>
    <t>Bharat Petroleum Corporation Ltd.</t>
  </si>
  <si>
    <t>INE029A01011</t>
  </si>
  <si>
    <t>GAIL (India) Ltd.</t>
  </si>
  <si>
    <t>INE129A01019</t>
  </si>
  <si>
    <t>Gas</t>
  </si>
  <si>
    <t>Hindustan Unilever Ltd.</t>
  </si>
  <si>
    <t>INE030A01027</t>
  </si>
  <si>
    <t>Hindustan Copper Ltd.</t>
  </si>
  <si>
    <t>INE531E01026</t>
  </si>
  <si>
    <t>The Ramco Cements Ltd.</t>
  </si>
  <si>
    <t>INE331A01037</t>
  </si>
  <si>
    <t>Cement &amp; Cement Products</t>
  </si>
  <si>
    <t>Bharat Electronics Ltd.</t>
  </si>
  <si>
    <t>INE263A01024</t>
  </si>
  <si>
    <t>Cummins India Ltd.</t>
  </si>
  <si>
    <t>INE298A01020</t>
  </si>
  <si>
    <t>Industrial Products</t>
  </si>
  <si>
    <t>Sun TV Network Ltd.</t>
  </si>
  <si>
    <t>INE424H01027</t>
  </si>
  <si>
    <t>Tata Consumer Products Ltd.</t>
  </si>
  <si>
    <t>INE192A01025</t>
  </si>
  <si>
    <t>Agricultural Food &amp; other Products</t>
  </si>
  <si>
    <t>Multi Commodity Exchange Of India Ltd.</t>
  </si>
  <si>
    <t>INE745G01035</t>
  </si>
  <si>
    <t>Capital Markets</t>
  </si>
  <si>
    <t>Dr. Lal Path Labs Ltd.</t>
  </si>
  <si>
    <t>INE600L01024</t>
  </si>
  <si>
    <t>Healthcare Services</t>
  </si>
  <si>
    <t>Dixon Technologies (India) Ltd.</t>
  </si>
  <si>
    <t>INE935N01020</t>
  </si>
  <si>
    <t>Consumer Durables</t>
  </si>
  <si>
    <t>Aditya Birla Fashion and Retail Ltd.</t>
  </si>
  <si>
    <t>INE647O01011</t>
  </si>
  <si>
    <t>Retailing</t>
  </si>
  <si>
    <t>TVS Motor Company Ltd.</t>
  </si>
  <si>
    <t>INE494B01023</t>
  </si>
  <si>
    <t>Automobiles</t>
  </si>
  <si>
    <t>Alkem Laboratories Ltd.</t>
  </si>
  <si>
    <t>INE540L01014</t>
  </si>
  <si>
    <t>Ultratech Cement Ltd.</t>
  </si>
  <si>
    <t>INE481G01011</t>
  </si>
  <si>
    <t>Punjab National Bank</t>
  </si>
  <si>
    <t>INE160A01022</t>
  </si>
  <si>
    <t>Voltas Ltd.</t>
  </si>
  <si>
    <t>INE226A01021</t>
  </si>
  <si>
    <t>Mphasis Ltd.</t>
  </si>
  <si>
    <t>INE356A01018</t>
  </si>
  <si>
    <t>Indian Oil Corporation Ltd.</t>
  </si>
  <si>
    <t>INE242A01010</t>
  </si>
  <si>
    <t>Kotak Mahindra Bank Ltd.</t>
  </si>
  <si>
    <t>INE237A01028</t>
  </si>
  <si>
    <t>Cipla Ltd.</t>
  </si>
  <si>
    <t>INE059A01026</t>
  </si>
  <si>
    <t>IDFC Ltd.</t>
  </si>
  <si>
    <t>INE043D01016</t>
  </si>
  <si>
    <t>Aarti Industries Ltd.</t>
  </si>
  <si>
    <t>INE769A01020</t>
  </si>
  <si>
    <t>Chemicals &amp; Petrochemicals</t>
  </si>
  <si>
    <t>Adani Ports &amp; Special Economic Zone Ltd.</t>
  </si>
  <si>
    <t>INE742F01042</t>
  </si>
  <si>
    <t>Axis Bank Ltd.</t>
  </si>
  <si>
    <t>INE238A01034</t>
  </si>
  <si>
    <t>Mahindra &amp; Mahindra Ltd.</t>
  </si>
  <si>
    <t>INE101A01026</t>
  </si>
  <si>
    <t>PVR Inox Ltd.</t>
  </si>
  <si>
    <t>INE191H01014</t>
  </si>
  <si>
    <t>Tech Mahindra Ltd.</t>
  </si>
  <si>
    <t>INE669C01036</t>
  </si>
  <si>
    <t>Cholamandalam Investment &amp; Finance Company Ltd.</t>
  </si>
  <si>
    <t>INE121A01024</t>
  </si>
  <si>
    <t>Manappuram Finance Ltd.</t>
  </si>
  <si>
    <t>INE522D01027</t>
  </si>
  <si>
    <t>SBI Life Insurance Company Ltd.</t>
  </si>
  <si>
    <t>INE123W01016</t>
  </si>
  <si>
    <t>Ashok Leyland Ltd.</t>
  </si>
  <si>
    <t>INE208A01029</t>
  </si>
  <si>
    <t>Agricultural, Commercial &amp; Construction Vehicles</t>
  </si>
  <si>
    <t>Deepak Nitrite Ltd.</t>
  </si>
  <si>
    <t>INE288B01029</t>
  </si>
  <si>
    <t>Escorts Kubota Ltd.</t>
  </si>
  <si>
    <t>INE042A01014</t>
  </si>
  <si>
    <t>Indian Energy Exchange Ltd.</t>
  </si>
  <si>
    <t>INE022Q01020</t>
  </si>
  <si>
    <t>Glenmark Pharmaceuticals Ltd.</t>
  </si>
  <si>
    <t>INE935A01035</t>
  </si>
  <si>
    <t>Tata Communications Ltd.</t>
  </si>
  <si>
    <t>INE151A01013</t>
  </si>
  <si>
    <t>Oracle Financial Services Software Ltd.</t>
  </si>
  <si>
    <t>INE881D01027</t>
  </si>
  <si>
    <t>InterGlobe Aviation Ltd.</t>
  </si>
  <si>
    <t>INE646L01027</t>
  </si>
  <si>
    <t>Transport Services</t>
  </si>
  <si>
    <t>UPL Ltd.</t>
  </si>
  <si>
    <t>INE628A01036</t>
  </si>
  <si>
    <t>Fertilizers &amp; Agrochemicals</t>
  </si>
  <si>
    <t>Container Corporation Of India Ltd.</t>
  </si>
  <si>
    <t>INE111A01025</t>
  </si>
  <si>
    <t>L&amp;T Technology Services Ltd.</t>
  </si>
  <si>
    <t>INE010V01017</t>
  </si>
  <si>
    <t>IT - Services</t>
  </si>
  <si>
    <t>ABB India Ltd.</t>
  </si>
  <si>
    <t>INE117A01022</t>
  </si>
  <si>
    <t>Eicher Motors Ltd.</t>
  </si>
  <si>
    <t>INE066A01021</t>
  </si>
  <si>
    <t>Polycab India Ltd.</t>
  </si>
  <si>
    <t>INE455K01017</t>
  </si>
  <si>
    <t>Piramal Enterprises Ltd.</t>
  </si>
  <si>
    <t>INE140A01024</t>
  </si>
  <si>
    <t>JK Cement Ltd.</t>
  </si>
  <si>
    <t>INE823G01014</t>
  </si>
  <si>
    <t>LIC Housing Finance Ltd.</t>
  </si>
  <si>
    <t>INE115A01026</t>
  </si>
  <si>
    <t>Bajaj Finance Ltd.</t>
  </si>
  <si>
    <t>INE296A01024</t>
  </si>
  <si>
    <t>SRF Ltd.</t>
  </si>
  <si>
    <t>INE647A01010</t>
  </si>
  <si>
    <t>Dalmia Bharat Ltd.</t>
  </si>
  <si>
    <t>INE00R701025</t>
  </si>
  <si>
    <t>Ambuja Cements Ltd.</t>
  </si>
  <si>
    <t>INE079A01024</t>
  </si>
  <si>
    <t>Balkrishna Industries Ltd.</t>
  </si>
  <si>
    <t>INE787D01026</t>
  </si>
  <si>
    <t>DLF Ltd.</t>
  </si>
  <si>
    <t>INE271C01023</t>
  </si>
  <si>
    <t>Realty</t>
  </si>
  <si>
    <t>Tata Motors Ltd.</t>
  </si>
  <si>
    <t>INE155A01022</t>
  </si>
  <si>
    <t>ACC Ltd.</t>
  </si>
  <si>
    <t>INE012A01025</t>
  </si>
  <si>
    <t>NMDC Ltd.</t>
  </si>
  <si>
    <t>INE584A01023</t>
  </si>
  <si>
    <t>Minerals &amp; Mining</t>
  </si>
  <si>
    <t>United Breweries Ltd.</t>
  </si>
  <si>
    <t>INE686F01025</t>
  </si>
  <si>
    <t>Beverages</t>
  </si>
  <si>
    <t>Power Grid Corporation of India Ltd.</t>
  </si>
  <si>
    <t>INE752E01010</t>
  </si>
  <si>
    <t>Bosch Ltd.</t>
  </si>
  <si>
    <t>INE323A01026</t>
  </si>
  <si>
    <t>Mahindra &amp; Mahindra Financial Services Ltd</t>
  </si>
  <si>
    <t>INE774D01024</t>
  </si>
  <si>
    <t>Max Financial Services Ltd.</t>
  </si>
  <si>
    <t>INE180A01020</t>
  </si>
  <si>
    <t>Canara Bank</t>
  </si>
  <si>
    <t>INE476A01014</t>
  </si>
  <si>
    <t>The India Cements Ltd.</t>
  </si>
  <si>
    <t>INE383A01012</t>
  </si>
  <si>
    <t>Apollo Tyres Ltd.</t>
  </si>
  <si>
    <t>INE438A01022</t>
  </si>
  <si>
    <t>L&amp;T Finance Holdings Ltd.</t>
  </si>
  <si>
    <t>INE498L01015</t>
  </si>
  <si>
    <t>AU Small Finance Bank Ltd.</t>
  </si>
  <si>
    <t>INE949L01017</t>
  </si>
  <si>
    <t>Abbott India Ltd.</t>
  </si>
  <si>
    <t>INE358A01014</t>
  </si>
  <si>
    <t>Titan Company Ltd.</t>
  </si>
  <si>
    <t>INE280A01028</t>
  </si>
  <si>
    <t>ICICI Prudential Life Insurance Co Ltd.</t>
  </si>
  <si>
    <t>INE726G01019</t>
  </si>
  <si>
    <t>Apollo Hospitals Enterprise Ltd.</t>
  </si>
  <si>
    <t>INE437A01024</t>
  </si>
  <si>
    <t>Petronet LNG Ltd.</t>
  </si>
  <si>
    <t>INE347G01014</t>
  </si>
  <si>
    <t>Infosys Ltd.</t>
  </si>
  <si>
    <t>INE009A01021</t>
  </si>
  <si>
    <t>Birlasoft Ltd.</t>
  </si>
  <si>
    <t>INE836A01035</t>
  </si>
  <si>
    <t>Hindalco Industries Ltd.</t>
  </si>
  <si>
    <t>INE038A01020</t>
  </si>
  <si>
    <t>Shree Cement Ltd.</t>
  </si>
  <si>
    <t>INE070A01015</t>
  </si>
  <si>
    <t>ICICI Bank Ltd.</t>
  </si>
  <si>
    <t>INE090A01021</t>
  </si>
  <si>
    <t>Navin Fluorine International Ltd.</t>
  </si>
  <si>
    <t>INE048G01026</t>
  </si>
  <si>
    <t>Astral Ltd.</t>
  </si>
  <si>
    <t>INE006I01046</t>
  </si>
  <si>
    <t>Siemens Ltd.</t>
  </si>
  <si>
    <t>INE003A01024</t>
  </si>
  <si>
    <t>Hero MotoCorp Ltd.</t>
  </si>
  <si>
    <t>INE158A01026</t>
  </si>
  <si>
    <t>Shriram Finance Ltd.</t>
  </si>
  <si>
    <t>INE721A01013</t>
  </si>
  <si>
    <t>Trent Ltd.</t>
  </si>
  <si>
    <t>INE849A01020</t>
  </si>
  <si>
    <t>Wipro Ltd.</t>
  </si>
  <si>
    <t>INE075A01022</t>
  </si>
  <si>
    <t>Gujarat Narmada Valley Fert &amp; Chem Ltd.</t>
  </si>
  <si>
    <t>INE113A01013</t>
  </si>
  <si>
    <t>Mahanagar Gas Ltd.</t>
  </si>
  <si>
    <t>INE002S01010</t>
  </si>
  <si>
    <t>Persistent Systems Ltd.</t>
  </si>
  <si>
    <t>INE262H01021</t>
  </si>
  <si>
    <t>Exide Industries Ltd.</t>
  </si>
  <si>
    <t>INE302A01020</t>
  </si>
  <si>
    <t>SBI Cards &amp; Payment Services Ltd.</t>
  </si>
  <si>
    <t>INE018E01016</t>
  </si>
  <si>
    <t>Jubilant Foodworks Ltd.</t>
  </si>
  <si>
    <t>INE797F01020</t>
  </si>
  <si>
    <t>Aditya Birla Capital Ltd.</t>
  </si>
  <si>
    <t>INE674K01013</t>
  </si>
  <si>
    <t>Atul Ltd.</t>
  </si>
  <si>
    <t>INE100A01010</t>
  </si>
  <si>
    <t>ICICI Lombard General Insurance Co. Ltd.</t>
  </si>
  <si>
    <t>INE765G01017</t>
  </si>
  <si>
    <t>Biocon Ltd.</t>
  </si>
  <si>
    <t>INE376G01013</t>
  </si>
  <si>
    <t>Crompton Greaves Cons Electrical Ltd.</t>
  </si>
  <si>
    <t>INE299U01018</t>
  </si>
  <si>
    <t>LTIMindtree Ltd.</t>
  </si>
  <si>
    <t>INE214T01019</t>
  </si>
  <si>
    <t>Tata Power Company Ltd.</t>
  </si>
  <si>
    <t>INE245A01021</t>
  </si>
  <si>
    <t>Lupin Ltd.</t>
  </si>
  <si>
    <t>INE326A01037</t>
  </si>
  <si>
    <t>Bata India Ltd.</t>
  </si>
  <si>
    <t>INE176A01028</t>
  </si>
  <si>
    <t>Pidilite Industries Ltd.</t>
  </si>
  <si>
    <t>INE318A01026</t>
  </si>
  <si>
    <t>Bajaj Finserv Ltd.</t>
  </si>
  <si>
    <t>INE918I01026</t>
  </si>
  <si>
    <t>Dabur India Ltd.</t>
  </si>
  <si>
    <t>INE016A01026</t>
  </si>
  <si>
    <t>Personal Products</t>
  </si>
  <si>
    <t>Can Fin Homes Ltd.</t>
  </si>
  <si>
    <t>INE477A01020</t>
  </si>
  <si>
    <t>Sun Pharmaceutical Industries Ltd.</t>
  </si>
  <si>
    <t>INE044A01036</t>
  </si>
  <si>
    <t>Chambal Fertilizers &amp; Chemicals Ltd.</t>
  </si>
  <si>
    <t>INE085A01013</t>
  </si>
  <si>
    <t>Gujarat Gas Ltd.</t>
  </si>
  <si>
    <t>INE844O01030</t>
  </si>
  <si>
    <t>Coromandel International Ltd.</t>
  </si>
  <si>
    <t>INE169A01031</t>
  </si>
  <si>
    <t>Zydus Lifesciences Ltd.</t>
  </si>
  <si>
    <t>INE010B01027</t>
  </si>
  <si>
    <t>The Indian Hotels Company Ltd.</t>
  </si>
  <si>
    <t>INE053A01029</t>
  </si>
  <si>
    <t>City Union Bank Ltd.</t>
  </si>
  <si>
    <t>INE491A01021</t>
  </si>
  <si>
    <t>Nestle India Ltd.</t>
  </si>
  <si>
    <t>INE239A01024</t>
  </si>
  <si>
    <t>Food Products</t>
  </si>
  <si>
    <t>IDFC First Bank Ltd.</t>
  </si>
  <si>
    <t>INE092T01019</t>
  </si>
  <si>
    <t>HCL Technologies Ltd.</t>
  </si>
  <si>
    <t>INE860A01027</t>
  </si>
  <si>
    <t>Jindal Steel &amp; Power Ltd.</t>
  </si>
  <si>
    <t>INE749A01030</t>
  </si>
  <si>
    <t>Asian Paints Ltd.</t>
  </si>
  <si>
    <t>INE021A01026</t>
  </si>
  <si>
    <t>Godrej Properties Ltd.</t>
  </si>
  <si>
    <t>INE484J01027</t>
  </si>
  <si>
    <t>Marico Ltd.</t>
  </si>
  <si>
    <t>INE196A01026</t>
  </si>
  <si>
    <t>Syngene International Ltd.</t>
  </si>
  <si>
    <t>INE398R01022</t>
  </si>
  <si>
    <t>Balrampur Chini Mills Ltd.</t>
  </si>
  <si>
    <t>INE119A01028</t>
  </si>
  <si>
    <t>Oberoi Realty Ltd.</t>
  </si>
  <si>
    <t>INE093I01010</t>
  </si>
  <si>
    <t>Havells India Ltd.</t>
  </si>
  <si>
    <t>INE176B01034</t>
  </si>
  <si>
    <t>Bharat Forge Ltd.</t>
  </si>
  <si>
    <t>INE465A01025</t>
  </si>
  <si>
    <t>Godrej Consumer Products Ltd.</t>
  </si>
  <si>
    <t>INE102D01028</t>
  </si>
  <si>
    <t>Torrent Pharmaceuticals Ltd.</t>
  </si>
  <si>
    <t>INE685A01028</t>
  </si>
  <si>
    <t>P I INDUSTRIES LIMITED</t>
  </si>
  <si>
    <t>INE603J01030</t>
  </si>
  <si>
    <t>United Spirits Ltd.</t>
  </si>
  <si>
    <t>INE854D01024</t>
  </si>
  <si>
    <t>Dr. Reddy's Laboratories Ltd.</t>
  </si>
  <si>
    <t>INE089A01023</t>
  </si>
  <si>
    <t>Indiamart Intermesh Ltd.</t>
  </si>
  <si>
    <t>INE933S01016</t>
  </si>
  <si>
    <t>Page Industries Ltd.</t>
  </si>
  <si>
    <t>INE761H01022</t>
  </si>
  <si>
    <t>Textiles &amp; Apparels</t>
  </si>
  <si>
    <t>Info Edge (India) Ltd.</t>
  </si>
  <si>
    <t>INE663F01024</t>
  </si>
  <si>
    <t>(b) Unlisted</t>
  </si>
  <si>
    <t>Derivatives</t>
  </si>
  <si>
    <t>(a) Index/Stock Future</t>
  </si>
  <si>
    <t>Info Edge (India) Ltd.25/04/2024</t>
  </si>
  <si>
    <t>Page Industries Ltd.25/04/2024</t>
  </si>
  <si>
    <t>Indiamart Intermesh Ltd.25/04/2024</t>
  </si>
  <si>
    <t>Dr. Reddy's Laboratories Ltd.25/04/2024</t>
  </si>
  <si>
    <t>United Spirits Ltd.25/04/2024</t>
  </si>
  <si>
    <t>P I INDUSTRIES LIMITED25/04/2024</t>
  </si>
  <si>
    <t>Torrent Pharmaceuticals Ltd.25/04/2024</t>
  </si>
  <si>
    <t>Godrej Consumer Products Ltd.25/04/2024</t>
  </si>
  <si>
    <t>Bharat Forge Ltd.25/04/2024</t>
  </si>
  <si>
    <t>Havells India Ltd.25/04/2024</t>
  </si>
  <si>
    <t>Oberoi Realty Ltd.25/04/2024</t>
  </si>
  <si>
    <t>Balrampur Chini Mills Ltd.25/04/2024</t>
  </si>
  <si>
    <t>Syngene International Ltd.25/04/2024</t>
  </si>
  <si>
    <t>Marico Ltd.25/04/2024</t>
  </si>
  <si>
    <t>Godrej Properties Ltd.25/04/2024</t>
  </si>
  <si>
    <t>Asian Paints Ltd.25/04/2024</t>
  </si>
  <si>
    <t>Jindal Steel &amp; Power Ltd.25/04/2024</t>
  </si>
  <si>
    <t>HCL Technologies Ltd.25/04/2024</t>
  </si>
  <si>
    <t>IDFC First Bank Ltd.25/04/2024</t>
  </si>
  <si>
    <t>Nestle India Ltd.25/04/2024</t>
  </si>
  <si>
    <t>City Union Bank Ltd.25/04/2024</t>
  </si>
  <si>
    <t>The Indian Hotels Company Ltd.25/04/2024</t>
  </si>
  <si>
    <t>Zydus Lifesciences Ltd.25/04/2024</t>
  </si>
  <si>
    <t>Coromandel International Ltd.25/04/2024</t>
  </si>
  <si>
    <t>Gujarat Gas Ltd.25/04/2024</t>
  </si>
  <si>
    <t>Chambal Fertilizers &amp; Chemicals Ltd.25/04/2024</t>
  </si>
  <si>
    <t>Sun Pharmaceutical Industries Ltd.25/04/2024</t>
  </si>
  <si>
    <t>Can Fin Homes Ltd.25/04/2024</t>
  </si>
  <si>
    <t>Dabur India Ltd.25/04/2024</t>
  </si>
  <si>
    <t>Bajaj Finserv Ltd.25/04/2024</t>
  </si>
  <si>
    <t>Pidilite Industries Ltd.25/04/2024</t>
  </si>
  <si>
    <t>Bata India Ltd.25/04/2024</t>
  </si>
  <si>
    <t>Lupin Ltd.25/04/2024</t>
  </si>
  <si>
    <t>Tata Power Company Ltd.25/04/2024</t>
  </si>
  <si>
    <t>LTIMindtree Ltd.25/04/2024</t>
  </si>
  <si>
    <t>Crompton Greaves Cons Electrical Ltd.25/04/2024</t>
  </si>
  <si>
    <t>Biocon Ltd.25/04/2024</t>
  </si>
  <si>
    <t>ICICI Lombard General Insurance Co. Ltd.25/04/2024</t>
  </si>
  <si>
    <t>Atul Ltd.25/04/2024</t>
  </si>
  <si>
    <t>Jubilant Foodworks Ltd.25/04/2024</t>
  </si>
  <si>
    <t>Aditya Birla Capital Ltd.25/04/2024</t>
  </si>
  <si>
    <t>SBI Cards &amp; Payment Services Ltd.25/04/2024</t>
  </si>
  <si>
    <t>Exide Industries Ltd.25/04/2024</t>
  </si>
  <si>
    <t>Persistent Systems Ltd.25/04/2024</t>
  </si>
  <si>
    <t>Mahanagar Gas Ltd.25/04/2024</t>
  </si>
  <si>
    <t>Gujarat Narmada Valley Fert &amp; Chem Ltd.25/04/2024</t>
  </si>
  <si>
    <t>Wipro Ltd.25/04/2024</t>
  </si>
  <si>
    <t>Trent Ltd.25/04/2024</t>
  </si>
  <si>
    <t>Shriram Finance Ltd.25/04/2024</t>
  </si>
  <si>
    <t>Hero MotoCorp Ltd.25/04/2024</t>
  </si>
  <si>
    <t>Siemens Ltd.25/04/2024</t>
  </si>
  <si>
    <t>Astral Ltd.25/04/2024</t>
  </si>
  <si>
    <t>Navin Fluorine International Ltd.25/04/2024</t>
  </si>
  <si>
    <t>ICICI Bank Ltd.25/04/2024</t>
  </si>
  <si>
    <t>Shree Cement Ltd.25/04/2024</t>
  </si>
  <si>
    <t>Hindalco Industries Ltd.25/04/2024</t>
  </si>
  <si>
    <t>Birlasoft Ltd.25/04/2024</t>
  </si>
  <si>
    <t>Infosys Ltd.25/04/2024</t>
  </si>
  <si>
    <t>Petronet LNG Ltd.25/04/2024</t>
  </si>
  <si>
    <t>Apollo Hospitals Enterprise Ltd.25/04/2024</t>
  </si>
  <si>
    <t>ICICI Prudential Life Insurance Co Ltd.25/04/2024</t>
  </si>
  <si>
    <t>Titan Company Ltd.25/04/2024</t>
  </si>
  <si>
    <t>Abbott India Ltd.25/04/2024</t>
  </si>
  <si>
    <t>AU Small Finance Bank Ltd.25/04/2024</t>
  </si>
  <si>
    <t>L&amp;T Finance Holdings Ltd.25/04/2024</t>
  </si>
  <si>
    <t>Apollo Tyres Ltd.25/04/2024</t>
  </si>
  <si>
    <t>The India Cements Ltd.25/04/2024</t>
  </si>
  <si>
    <t>Canara Bank25/04/2024</t>
  </si>
  <si>
    <t>Max Financial Services Ltd.25/04/2024</t>
  </si>
  <si>
    <t>Mahindra &amp; Mahindra Financial Services Ltd25/04/2024</t>
  </si>
  <si>
    <t>Bosch Ltd.25/04/2024</t>
  </si>
  <si>
    <t>Power Grid Corporation of India Ltd.25/04/2024</t>
  </si>
  <si>
    <t>United Breweries Ltd.25/04/2024</t>
  </si>
  <si>
    <t>NMDC Ltd.25/04/2024</t>
  </si>
  <si>
    <t>ACC Ltd.25/04/2024</t>
  </si>
  <si>
    <t>DLF Ltd.25/04/2024</t>
  </si>
  <si>
    <t>Tata Motors Ltd.25/04/2024</t>
  </si>
  <si>
    <t>Balkrishna Industries Ltd.25/04/2024</t>
  </si>
  <si>
    <t>Ambuja Cements Ltd.25/04/2024</t>
  </si>
  <si>
    <t>SRF Ltd.25/04/2024</t>
  </si>
  <si>
    <t>Dalmia Bharat Ltd.25/04/2024</t>
  </si>
  <si>
    <t>Bajaj Finance Ltd.25/04/2024</t>
  </si>
  <si>
    <t>LIC Housing Finance Ltd.25/04/2024</t>
  </si>
  <si>
    <t>JK Cement Ltd.25/04/2024</t>
  </si>
  <si>
    <t>Piramal Enterprises Ltd.25/04/2024</t>
  </si>
  <si>
    <t>Polycab India Ltd.25/04/2024</t>
  </si>
  <si>
    <t>Eicher Motors Ltd.25/04/2024</t>
  </si>
  <si>
    <t>ABB India Ltd.25/04/2024</t>
  </si>
  <si>
    <t>L&amp;T Technology Services Ltd.25/04/2024</t>
  </si>
  <si>
    <t>Container Corporation Of India Ltd.25/04/2024</t>
  </si>
  <si>
    <t>UPL Ltd.25/04/2024</t>
  </si>
  <si>
    <t>InterGlobe Aviation Ltd.25/04/2024</t>
  </si>
  <si>
    <t>Oracle Financial Services Software Ltd.25/04/2024</t>
  </si>
  <si>
    <t>Tata Communications Ltd.25/04/2024</t>
  </si>
  <si>
    <t>Glenmark Pharmaceuticals Ltd.25/04/2024</t>
  </si>
  <si>
    <t>Indian Energy Exchange Ltd.25/04/2024</t>
  </si>
  <si>
    <t>Escorts Kubota Ltd.25/04/2024</t>
  </si>
  <si>
    <t>Deepak Nitrite Ltd.25/04/2024</t>
  </si>
  <si>
    <t>Ashok Leyland Ltd.25/04/2024</t>
  </si>
  <si>
    <t>SBI Life Insurance Company Ltd.25/04/2024</t>
  </si>
  <si>
    <t>Manappuram Finance Ltd.25/04/2024</t>
  </si>
  <si>
    <t>Cholamandalam Investment &amp; Finance Company Ltd.25/04/2024</t>
  </si>
  <si>
    <t>Tech Mahindra Ltd.25/04/2024</t>
  </si>
  <si>
    <t>PVR Inox Ltd.25/04/2024</t>
  </si>
  <si>
    <t>Mahindra &amp; Mahindra Ltd.25/04/2024</t>
  </si>
  <si>
    <t>Axis Bank Ltd.25/04/2024</t>
  </si>
  <si>
    <t>Adani Ports &amp; Special Economic Zone Ltd.25/04/2024</t>
  </si>
  <si>
    <t>Aarti Industries Ltd.25/04/2024</t>
  </si>
  <si>
    <t>IDFC Ltd.25/04/2024</t>
  </si>
  <si>
    <t>Cipla Ltd.25/04/2024</t>
  </si>
  <si>
    <t>Kotak Mahindra Bank Ltd.25/04/2024</t>
  </si>
  <si>
    <t>Indian Oil Corporation Ltd.25/04/2024</t>
  </si>
  <si>
    <t>Mphasis Ltd.25/04/2024</t>
  </si>
  <si>
    <t>Voltas Ltd.25/04/2024</t>
  </si>
  <si>
    <t>Punjab National Bank25/04/2024</t>
  </si>
  <si>
    <t>Ultratech Cement Ltd.25/04/2024</t>
  </si>
  <si>
    <t>Alkem Laboratories Ltd.25/04/2024</t>
  </si>
  <si>
    <t>TVS Motor Company Ltd.25/04/2024</t>
  </si>
  <si>
    <t>Dixon Technologies (India) Ltd.25/04/2024</t>
  </si>
  <si>
    <t>Aditya Birla Fashion and Retail Ltd.25/04/2024</t>
  </si>
  <si>
    <t>Dr. Lal Path Labs Ltd.25/04/2024</t>
  </si>
  <si>
    <t>Multi Commodity Exchange Of India Ltd.25/04/2024</t>
  </si>
  <si>
    <t>Tata Consumer Products Ltd.25/04/2024</t>
  </si>
  <si>
    <t>Sun TV Network Ltd.25/04/2024</t>
  </si>
  <si>
    <t>Cummins India Ltd.25/04/2024</t>
  </si>
  <si>
    <t>Bharat Electronics Ltd.25/04/2024</t>
  </si>
  <si>
    <t>The Ramco Cements Ltd.25/04/2024</t>
  </si>
  <si>
    <t>Hindustan Copper Ltd.25/04/2024</t>
  </si>
  <si>
    <t>Hindustan Unilever Ltd.25/04/2024</t>
  </si>
  <si>
    <t>GAIL (India) Ltd.25/04/2024</t>
  </si>
  <si>
    <t>Bharat Petroleum Corporation Ltd.25/04/2024</t>
  </si>
  <si>
    <t>Aurobindo Pharma Ltd.25/04/2024</t>
  </si>
  <si>
    <t>Bandhan Bank Ltd.25/04/2024</t>
  </si>
  <si>
    <t>JSW Steel Ltd.25/04/2024</t>
  </si>
  <si>
    <t>RBL Bank Ltd.25/04/2024</t>
  </si>
  <si>
    <t>ITC Ltd.25/04/2024</t>
  </si>
  <si>
    <t>Divi's Laboratories Ltd.25/04/2024</t>
  </si>
  <si>
    <t>Samvardhana Motherson International Ltd.25/04/2024</t>
  </si>
  <si>
    <t>GMR Airports Infrastructure Ltd.25/04/2024</t>
  </si>
  <si>
    <t>Bharat Heavy Electricals Ltd.25/04/2024</t>
  </si>
  <si>
    <t>HDFC Life Insurance Company Ltd.25/04/2024</t>
  </si>
  <si>
    <t>Vodafone Idea Ltd.25/04/2024</t>
  </si>
  <si>
    <t>Tata Consultancy Services Ltd.25/04/2024</t>
  </si>
  <si>
    <t>Indian Railway Catering &amp;Tou. Corp. Ltd.25/04/2024</t>
  </si>
  <si>
    <t>Hindustan Petroleum Corporation Ltd.25/04/2024</t>
  </si>
  <si>
    <t>Larsen &amp; Toubro Ltd.25/04/2024</t>
  </si>
  <si>
    <t>National Aluminium Company Ltd.25/04/2024</t>
  </si>
  <si>
    <t>Bharti Airtel Ltd.25/04/2024</t>
  </si>
  <si>
    <t>Coforge Ltd.25/04/2024</t>
  </si>
  <si>
    <t>Vedanta Ltd.25/04/2024</t>
  </si>
  <si>
    <t>Zee Entertainment Enterprises Ltd.25/04/2024</t>
  </si>
  <si>
    <t>The Federal Bank Ltd.25/04/2024</t>
  </si>
  <si>
    <t>Power Finance Corporation Ltd.25/04/2024</t>
  </si>
  <si>
    <t>Tata Steel Ltd.25/04/2024</t>
  </si>
  <si>
    <t>Indus Towers Ltd.25/04/2024</t>
  </si>
  <si>
    <t>State Bank of India25/04/2024</t>
  </si>
  <si>
    <t>Steel Authority of India Ltd.25/04/2024</t>
  </si>
  <si>
    <t>Hindustan Aeronautics Ltd.25/04/2024</t>
  </si>
  <si>
    <t>REC Ltd.25/04/2024</t>
  </si>
  <si>
    <t>IndusInd Bank Ltd.25/04/2024</t>
  </si>
  <si>
    <t>Bank of Baroda25/04/2024</t>
  </si>
  <si>
    <t>NTPC Ltd.25/04/2024</t>
  </si>
  <si>
    <t>Oil &amp; Natural Gas Corporation Ltd.25/04/2024</t>
  </si>
  <si>
    <t>Coal India Ltd.25/04/2024</t>
  </si>
  <si>
    <t>Adani Enterprises Ltd.25/04/2024</t>
  </si>
  <si>
    <t>Reliance Industries Ltd.25/04/2024</t>
  </si>
  <si>
    <t>HDFC Bank Ltd.25/04/2024</t>
  </si>
  <si>
    <t>6.69% GOVT OF INDIA RED 27-06-2024</t>
  </si>
  <si>
    <t>IN0020220052</t>
  </si>
  <si>
    <t>364 DAYS TBILL RED 14-11-2024</t>
  </si>
  <si>
    <t>IN002023Z356</t>
  </si>
  <si>
    <t>364 DAYS TBILL RED 28-11-2024</t>
  </si>
  <si>
    <t>IN002023Z372</t>
  </si>
  <si>
    <t>182 DAYS TBILL RED 20-06-2024</t>
  </si>
  <si>
    <t>IN002023Y391</t>
  </si>
  <si>
    <t>364 DAYS TBILL RED 10-10-2024</t>
  </si>
  <si>
    <t>IN002023Z307</t>
  </si>
  <si>
    <t>364 DAYS TBILL RED 03-10-2024</t>
  </si>
  <si>
    <t>IN002023Z299</t>
  </si>
  <si>
    <t>364 DAYS TBILL RED 11-04-2024</t>
  </si>
  <si>
    <t>IN002023Z034</t>
  </si>
  <si>
    <t>HDFC BANK CD RED 06-12-2024#**</t>
  </si>
  <si>
    <t>INE040A16EH3</t>
  </si>
  <si>
    <t>SIDBI CD RED 11-12-2024#**</t>
  </si>
  <si>
    <t>INE556F16AM5</t>
  </si>
  <si>
    <t>CANARA BANK CD RED 22-01-2025#**</t>
  </si>
  <si>
    <t>INE476A16XK3</t>
  </si>
  <si>
    <t>SIDBI CD RED 07-02-2025#**</t>
  </si>
  <si>
    <t>INE556F16AQ6</t>
  </si>
  <si>
    <t>NABARD CD RED 12-02-2025#</t>
  </si>
  <si>
    <t>INE261F16793</t>
  </si>
  <si>
    <t>KOTAK MAHINDRA BANK CD RED 03-01-2025#**</t>
  </si>
  <si>
    <t>INE237A162V1</t>
  </si>
  <si>
    <t>ICICI SECURITIES CP RED 30-04-2024**</t>
  </si>
  <si>
    <t>INE763G14RD3</t>
  </si>
  <si>
    <t>ICICI SECURITIES CP RED 12-06-2024**</t>
  </si>
  <si>
    <t>INE763G14TQ1</t>
  </si>
  <si>
    <t>BAJAJ FINANCE LTD CP RED 29-08-2024**</t>
  </si>
  <si>
    <t>INE296A14VO6</t>
  </si>
  <si>
    <t>EDELWEISS LIQUID FUND - DIRECT PL -GR</t>
  </si>
  <si>
    <t>INF754K01GM4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</si>
  <si>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</si>
  <si>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</si>
  <si>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</si>
  <si>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MARCH 31, 2024</t>
  </si>
  <si>
    <t>(An open ended dynamic asset allocation fund)</t>
  </si>
  <si>
    <t>Maruti Suzuki India Ltd.</t>
  </si>
  <si>
    <t>INE585B01010</t>
  </si>
  <si>
    <t>Brigade Enterprises Ltd.</t>
  </si>
  <si>
    <t>INE791I01019</t>
  </si>
  <si>
    <t>Zomato Ltd.</t>
  </si>
  <si>
    <t>INE758T01015</t>
  </si>
  <si>
    <t>Avenue Supermarts Ltd.</t>
  </si>
  <si>
    <t>INE192R01011</t>
  </si>
  <si>
    <t>Kajaria Ceramics Ltd.</t>
  </si>
  <si>
    <t>INE217B01036</t>
  </si>
  <si>
    <t>Max Healthcare Institute Ltd.</t>
  </si>
  <si>
    <t>INE027H01010</t>
  </si>
  <si>
    <t>Cholamandalam Financial Holdings Ltd.</t>
  </si>
  <si>
    <t>INE149A01033</t>
  </si>
  <si>
    <t>UNO Minda Ltd.</t>
  </si>
  <si>
    <t>INE405E01023</t>
  </si>
  <si>
    <t>Tata Elxsi Ltd.</t>
  </si>
  <si>
    <t>INE670A01012</t>
  </si>
  <si>
    <t>Indian Bank</t>
  </si>
  <si>
    <t>INE562A01011</t>
  </si>
  <si>
    <t>Creditaccess Grameen Ltd.</t>
  </si>
  <si>
    <t>INE741K01010</t>
  </si>
  <si>
    <t>JSW Infrastructure Ltd.</t>
  </si>
  <si>
    <t>INE880J01026</t>
  </si>
  <si>
    <t>Sundaram Finance Ltd.</t>
  </si>
  <si>
    <t>INE660A01013</t>
  </si>
  <si>
    <t>The Phoenix Mills Ltd.</t>
  </si>
  <si>
    <t>INE211B01039</t>
  </si>
  <si>
    <t>Britannia Industries Ltd.</t>
  </si>
  <si>
    <t>INE216A01030</t>
  </si>
  <si>
    <t>PB Fintech Ltd.</t>
  </si>
  <si>
    <t>INE417T01026</t>
  </si>
  <si>
    <t>Financial Technology (Fintech)</t>
  </si>
  <si>
    <t>Westlife Foodworld Ltd.</t>
  </si>
  <si>
    <t>INE274F01020</t>
  </si>
  <si>
    <t>Life Insurance Corporation of India</t>
  </si>
  <si>
    <t>INE0J1Y01017</t>
  </si>
  <si>
    <t>Craftsman Automation Ltd.</t>
  </si>
  <si>
    <t>INE00LO01017</t>
  </si>
  <si>
    <t>Avalon Technologies Ltd.</t>
  </si>
  <si>
    <t>INE0LCL01028</t>
  </si>
  <si>
    <t>Muthoot Finance Ltd.</t>
  </si>
  <si>
    <t>INE414G01012</t>
  </si>
  <si>
    <t>BROOKFIELD INDIA REAL ESTATE TRUST</t>
  </si>
  <si>
    <t>INE0FDU25010</t>
  </si>
  <si>
    <t>Gopal Snacks Ltd.</t>
  </si>
  <si>
    <t>INE0L9R01028</t>
  </si>
  <si>
    <t>HDFC Asset Management Company Ltd.</t>
  </si>
  <si>
    <t>INE127D01025</t>
  </si>
  <si>
    <t>(c) Investment - CCD</t>
  </si>
  <si>
    <t>7.5% CHOLAMANDALM INV &amp; FIN CCD 30-09-26**</t>
  </si>
  <si>
    <t>INE121A08PJ0</t>
  </si>
  <si>
    <t>Indraprastha Gas Ltd.25/04/2024</t>
  </si>
  <si>
    <t>HDFC Asset Management Company Ltd.25/04/2024</t>
  </si>
  <si>
    <t>Muthoot Finance Ltd.25/04/2024</t>
  </si>
  <si>
    <t>NIFTY 25-Apr-2024</t>
  </si>
  <si>
    <t>INDEX FUTURES</t>
  </si>
  <si>
    <t>(B)Index / Stock Option</t>
  </si>
  <si>
    <t>PUT NIFTY 25-Apr-2024 23000</t>
  </si>
  <si>
    <t>INDEX OPTIONS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</si>
  <si>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</si>
  <si>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</si>
  <si>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</si>
  <si>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</si>
  <si>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</si>
  <si>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</si>
  <si>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</si>
  <si>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</si>
  <si>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</si>
  <si>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</si>
  <si>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</si>
  <si>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</si>
  <si>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</si>
  <si>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</si>
  <si>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91 DAYS TBILL RED 30-05-2024</t>
  </si>
  <si>
    <t>IN002023X518</t>
  </si>
  <si>
    <t>364 DAYS TBILL RED 02-05-2024</t>
  </si>
  <si>
    <t>IN002023Z067</t>
  </si>
  <si>
    <t>Direct plan -Quarterly IDCW option</t>
  </si>
  <si>
    <t>Regular Plan -Quarterly IDCW option</t>
  </si>
  <si>
    <t>Direct Plan - Quarterly IDCW</t>
  </si>
  <si>
    <t>Direct Plan – Monthly IDCW</t>
  </si>
  <si>
    <t>Regular Plan - Monthly IDCW</t>
  </si>
  <si>
    <t>Regular Plan - Quarterly IDCW</t>
  </si>
  <si>
    <t>Edelweiss Balanced Advantage Fund</t>
  </si>
  <si>
    <t>PORTFOLIO STATEMENT OF EDELWEISS LARGE CAP FUND AS ON MARCH 31, 2024</t>
  </si>
  <si>
    <t>(An open ended equity scheme predominantly investing in large cap stocks)</t>
  </si>
  <si>
    <t>IN9155A01020</t>
  </si>
  <si>
    <t>Mankind Pharma Ltd.</t>
  </si>
  <si>
    <t>INE634S01028</t>
  </si>
  <si>
    <t>Jyoti CNC Automation Ltd.</t>
  </si>
  <si>
    <t>INE980O01024</t>
  </si>
  <si>
    <t>Industrial Manufacturing</t>
  </si>
  <si>
    <t>Central Depository Services (I) Ltd.</t>
  </si>
  <si>
    <t>INE736A01011</t>
  </si>
  <si>
    <t>Colgate Palmolive (India) Ltd.</t>
  </si>
  <si>
    <t>INE259A01022</t>
  </si>
  <si>
    <t>KPIT Technologies Ltd.</t>
  </si>
  <si>
    <t>INE04I401011</t>
  </si>
  <si>
    <t>3M India Ltd.</t>
  </si>
  <si>
    <t>INE470A01017</t>
  </si>
  <si>
    <t>Diversified</t>
  </si>
  <si>
    <t>Apeejay Surrendra Park Hotels Ltd.</t>
  </si>
  <si>
    <t>INE988S01028</t>
  </si>
  <si>
    <t>MRF Ltd.</t>
  </si>
  <si>
    <t>INE883A01011</t>
  </si>
  <si>
    <t>APL Apollo Tubes Ltd.</t>
  </si>
  <si>
    <t>INE702C01027</t>
  </si>
  <si>
    <t>Medi Assist Healthcare Services Ltd.</t>
  </si>
  <si>
    <t>INE456Z01021</t>
  </si>
  <si>
    <t>Bajaj Auto Ltd.</t>
  </si>
  <si>
    <t>INE917I01010</t>
  </si>
  <si>
    <t>Bajaj Auto Ltd.25/04/2024</t>
  </si>
  <si>
    <t>182 DAYS TBILL RED 30-05-2024</t>
  </si>
  <si>
    <t>IN002023Y367</t>
  </si>
  <si>
    <t>Plan B - Growth option</t>
  </si>
  <si>
    <t>Plan B - IDCW option</t>
  </si>
  <si>
    <t>Plan C - Growth option</t>
  </si>
  <si>
    <t>Plan C - IDCW option</t>
  </si>
  <si>
    <t>Direct Plan IDCW</t>
  </si>
  <si>
    <t>Regular Plan IDCW</t>
  </si>
  <si>
    <t>Edelweiss Large Cap Fund</t>
  </si>
  <si>
    <t>PORTFOLIO STATEMENT OF EDELWEISS FLEXI-CAP FUND AS ON MARCH 31, 2024</t>
  </si>
  <si>
    <t>(An open ended dynamic equity scheme investing across large cap, mid cap, small cap stocks)</t>
  </si>
  <si>
    <t>JSW Energy Ltd.</t>
  </si>
  <si>
    <t>INE121E01018</t>
  </si>
  <si>
    <t>KEI Industries Ltd.</t>
  </si>
  <si>
    <t>INE878B01027</t>
  </si>
  <si>
    <t>JB Chemicals &amp; Pharmaceuticals Ltd.</t>
  </si>
  <si>
    <t>INE572A01036</t>
  </si>
  <si>
    <t>Bikaji Foods International Ltd.</t>
  </si>
  <si>
    <t>INE00E101023</t>
  </si>
  <si>
    <t>Bharat Dynamics Ltd.</t>
  </si>
  <si>
    <t>INE171Z01018</t>
  </si>
  <si>
    <t>Karur Vysya Bank Ltd.</t>
  </si>
  <si>
    <t>INE036D01028</t>
  </si>
  <si>
    <t>Amber Enterprises India Ltd.</t>
  </si>
  <si>
    <t>INE371P01015</t>
  </si>
  <si>
    <t>Power Mech Projects Ltd.</t>
  </si>
  <si>
    <t>INE211R01019</t>
  </si>
  <si>
    <t>Radico Khaitan Ltd.</t>
  </si>
  <si>
    <t>INE944F01028</t>
  </si>
  <si>
    <t>Endurance Technologies Ltd.</t>
  </si>
  <si>
    <t>INE913H01037</t>
  </si>
  <si>
    <t>Mazagon Dock Shipbuilders Ltd.</t>
  </si>
  <si>
    <t>INE249Z01012</t>
  </si>
  <si>
    <t>Edelweiss Flexi Cap Fund</t>
  </si>
  <si>
    <t>PORTFOLIO STATEMENT OF EDELWEISS ELSS TAX SAVER FUND AS ON MARCH 31, 2024</t>
  </si>
  <si>
    <t>(An open ended equity linked saving scheme with a statutory lock in of 3 years and tax benefit)</t>
  </si>
  <si>
    <t>Concord Biotech Ltd.</t>
  </si>
  <si>
    <t>INE338H01029</t>
  </si>
  <si>
    <t>India Shelter Finance Corporation Ltd.</t>
  </si>
  <si>
    <t>INE922K01024</t>
  </si>
  <si>
    <t>Spandana Sphoorty Financial Ltd.</t>
  </si>
  <si>
    <t>INE572J01011</t>
  </si>
  <si>
    <t>Jio Financial Services Ltd.</t>
  </si>
  <si>
    <t>INE758E01017</t>
  </si>
  <si>
    <t>Fedbank Financial Services Ltd.</t>
  </si>
  <si>
    <t>INE007N01010</t>
  </si>
  <si>
    <t>Home First Finance Company India Ltd.</t>
  </si>
  <si>
    <t>INE481N01025</t>
  </si>
  <si>
    <t>BSE Ltd.</t>
  </si>
  <si>
    <t>INE118H01025</t>
  </si>
  <si>
    <t>Equitas Small Finance Bank Ltd.</t>
  </si>
  <si>
    <t>INE063P01018</t>
  </si>
  <si>
    <t>Ajanta Pharma Ltd.</t>
  </si>
  <si>
    <t>INE031B01049</t>
  </si>
  <si>
    <t>KEC International Ltd.</t>
  </si>
  <si>
    <t>INE389H01022</t>
  </si>
  <si>
    <t>Oil India Ltd.</t>
  </si>
  <si>
    <t>INE274J01014</t>
  </si>
  <si>
    <t>Union Bank of India</t>
  </si>
  <si>
    <t>INE692A01016</t>
  </si>
  <si>
    <t>Edelweiss ELSS Tax Saver Fund</t>
  </si>
  <si>
    <t>PORTFOLIO STATEMENT OF EDELWEISS LARGE &amp; MID CAP FUND AS ON MARCH 31, 2024</t>
  </si>
  <si>
    <t>(An open ended equity scheme investing in both large cap and mid cap stocks)</t>
  </si>
  <si>
    <t>Suzlon Energy Ltd.</t>
  </si>
  <si>
    <t>INE040H01021</t>
  </si>
  <si>
    <t>Sona BLW Precision Forgings Ltd.</t>
  </si>
  <si>
    <t>INE073K01018</t>
  </si>
  <si>
    <t>Fortis Healthcare Ltd.</t>
  </si>
  <si>
    <t>INE061F01013</t>
  </si>
  <si>
    <t>Century Plyboards (India) Ltd.</t>
  </si>
  <si>
    <t>INE348B01021</t>
  </si>
  <si>
    <t>Grindwell Norton Ltd.</t>
  </si>
  <si>
    <t>INE536A01023</t>
  </si>
  <si>
    <t>IPCA Laboratories Ltd.</t>
  </si>
  <si>
    <t>INE571A01038</t>
  </si>
  <si>
    <t>Metro Brands Ltd.</t>
  </si>
  <si>
    <t>INE317I01021</t>
  </si>
  <si>
    <t>GMM Pfaudler Ltd.</t>
  </si>
  <si>
    <t>INE541A01023</t>
  </si>
  <si>
    <t>Tata Technologies Ltd.</t>
  </si>
  <si>
    <t>INE142M01025</t>
  </si>
  <si>
    <t>Edelweiss Large and Mid Cap Fund</t>
  </si>
  <si>
    <t>PORTFOLIO STATEMENT OF EDELWEISS SMALL CAP FUND AS ON MARCH 31, 2024</t>
  </si>
  <si>
    <t>(An open ended scheme predominantly investing in small cap stocks)</t>
  </si>
  <si>
    <t>Action Construction Equipment Ltd.</t>
  </si>
  <si>
    <t>INE731H01025</t>
  </si>
  <si>
    <t>Ahluwalia Contracts (India) Ltd.</t>
  </si>
  <si>
    <t>INE758C01029</t>
  </si>
  <si>
    <t>Krishna Inst of Medical Sciences Ltd.</t>
  </si>
  <si>
    <t>INE967H01017</t>
  </si>
  <si>
    <t>PNC Infratech Ltd.</t>
  </si>
  <si>
    <t>INE195J01029</t>
  </si>
  <si>
    <t>Kirloskar Pneumatic Co.Ltd.</t>
  </si>
  <si>
    <t>INE811A01020</t>
  </si>
  <si>
    <t>Voltamp Transformers Ltd.</t>
  </si>
  <si>
    <t>INE540H01012</t>
  </si>
  <si>
    <t>Jubilant Ingrevia Ltd.</t>
  </si>
  <si>
    <t>INE0BY001018</t>
  </si>
  <si>
    <t>JK Lakshmi Cement Ltd.</t>
  </si>
  <si>
    <t>INE786A01032</t>
  </si>
  <si>
    <t>Arvind Fashions Ltd.</t>
  </si>
  <si>
    <t>INE955V01021</t>
  </si>
  <si>
    <t>K.P.R. Mill Ltd.</t>
  </si>
  <si>
    <t>INE930H01031</t>
  </si>
  <si>
    <t>Rategain Travel Technologies Ltd.</t>
  </si>
  <si>
    <t>INE0CLI01024</t>
  </si>
  <si>
    <t>Ratnamani Metals &amp; Tubes Ltd.</t>
  </si>
  <si>
    <t>INE703B01027</t>
  </si>
  <si>
    <t>Mold-Tek Packaging Ltd.</t>
  </si>
  <si>
    <t>INE893J01029</t>
  </si>
  <si>
    <t>Teamlease Services Ltd.</t>
  </si>
  <si>
    <t>INE985S01024</t>
  </si>
  <si>
    <t>Commercial Services &amp; Supplies</t>
  </si>
  <si>
    <t>Jamna Auto Industries Ltd.</t>
  </si>
  <si>
    <t>INE039C01032</t>
  </si>
  <si>
    <t>V-Mart Retail Ltd.</t>
  </si>
  <si>
    <t>INE665J01013</t>
  </si>
  <si>
    <t>Suven Pharmaceuticals Ltd.</t>
  </si>
  <si>
    <t>INE03QK01018</t>
  </si>
  <si>
    <t>Dodla Dairy Ltd.</t>
  </si>
  <si>
    <t>INE021O01019</t>
  </si>
  <si>
    <t>Minda Corporation Ltd.</t>
  </si>
  <si>
    <t>INE842C01021</t>
  </si>
  <si>
    <t>Angel One Ltd.</t>
  </si>
  <si>
    <t>INE732I01013</t>
  </si>
  <si>
    <t>Garware Technical Fibres Ltd.</t>
  </si>
  <si>
    <t>INE276A01018</t>
  </si>
  <si>
    <t>Tejas Networks Ltd.</t>
  </si>
  <si>
    <t>INE010J01012</t>
  </si>
  <si>
    <t>Telecom - Equipment &amp; Accessories</t>
  </si>
  <si>
    <t>Emami Ltd.</t>
  </si>
  <si>
    <t>INE548C01032</t>
  </si>
  <si>
    <t>Cera Sanitaryware Ltd.</t>
  </si>
  <si>
    <t>INE739E01017</t>
  </si>
  <si>
    <t>Praj Industries Ltd.</t>
  </si>
  <si>
    <t>INE074A01025</t>
  </si>
  <si>
    <t>Carborundum Universal Ltd.</t>
  </si>
  <si>
    <t>INE120A01034</t>
  </si>
  <si>
    <t>KNR Constructions Ltd.</t>
  </si>
  <si>
    <t>INE634I01029</t>
  </si>
  <si>
    <t>Mahindra Logistics Ltd.</t>
  </si>
  <si>
    <t>INE766P01016</t>
  </si>
  <si>
    <t>CSB Bank Ltd.</t>
  </si>
  <si>
    <t>INE679A01013</t>
  </si>
  <si>
    <t>Rolex Rings Ltd.</t>
  </si>
  <si>
    <t>INE645S01016</t>
  </si>
  <si>
    <t>RHI Magnesita India Ltd.</t>
  </si>
  <si>
    <t>INE743M01012</t>
  </si>
  <si>
    <t>Gateway Distriparks Ltd.</t>
  </si>
  <si>
    <t>INE079J01017</t>
  </si>
  <si>
    <t>NOCIL Ltd.</t>
  </si>
  <si>
    <t>INE163A01018</t>
  </si>
  <si>
    <t>Edelweiss Small Cap Fund</t>
  </si>
  <si>
    <t>PORTFOLIO STATEMENT OF EDELWEISS EQUITY SAVINGS FUND AS ON MARCH 31, 2024</t>
  </si>
  <si>
    <t>(An Open ended scheme investing in equity, arbitrage and debt)</t>
  </si>
  <si>
    <t>Torrent Power Ltd.</t>
  </si>
  <si>
    <t>INE813H01021</t>
  </si>
  <si>
    <t>Yatra Online Ltd.</t>
  </si>
  <si>
    <t>INE0JR601024</t>
  </si>
  <si>
    <t>Kaynes Technology India Ltd.</t>
  </si>
  <si>
    <t>INE918Z01012</t>
  </si>
  <si>
    <t>Stylam Industries Ltd.</t>
  </si>
  <si>
    <t>INE239C01020</t>
  </si>
  <si>
    <t>Ask Automotive Ltd.</t>
  </si>
  <si>
    <t>INE491J01022</t>
  </si>
  <si>
    <t>Gabriel India Ltd.</t>
  </si>
  <si>
    <t>INE524A01029</t>
  </si>
  <si>
    <t>CCL Products (India) Ltd.</t>
  </si>
  <si>
    <t>INE421D01022</t>
  </si>
  <si>
    <t>MINDSPACE BUSINESS PARKS REIT</t>
  </si>
  <si>
    <t>INE0CCU25019</t>
  </si>
  <si>
    <t>Edelweiss Equity Savings Fund</t>
  </si>
  <si>
    <t>PORTFOLIO STATEMENT OF EDELWEISS FOCUSED EQUITY FUND AS ON MARCH 31, 2024</t>
  </si>
  <si>
    <t>(An open-ended equity scheme investing in maximum 30 stocks, with focus in multi-cap space)</t>
  </si>
  <si>
    <t>Edelweiss Focused Fund</t>
  </si>
  <si>
    <t>PORTFOLIO STATEMENT OF EDELWEISS NIFTY 100 QUALITY 30 INDEX FND AS ON MARCH 31, 2024</t>
  </si>
  <si>
    <t>(An open ended scheme replicating Nifty 100 Quality 30 Index)</t>
  </si>
  <si>
    <t>Berger Paints (I) Ltd.</t>
  </si>
  <si>
    <t>INE463A01038</t>
  </si>
  <si>
    <t>Edelweiss NIFTY 100 Quality 30 Index Fund</t>
  </si>
  <si>
    <t>PORTFOLIO STATEMENT OF EDELWEISS NIFTY 50 INDEX FUND AS ON MARCH 31, 2024</t>
  </si>
  <si>
    <t>(An open ended scheme replicating Nifty 50 Index)</t>
  </si>
  <si>
    <t>Grasim Industries Ltd.</t>
  </si>
  <si>
    <t>INE047A01021</t>
  </si>
  <si>
    <t>Edelweiss NIFTY 50 Index Fund</t>
  </si>
  <si>
    <t>PORTFOLIO STATEMENT OF EDELWEISS NIFTY LARGE MID CAP 250 INDEX FUND AS ON MARCH 31, 2024</t>
  </si>
  <si>
    <t>(An Open-ended Equity Scheme replicating Nifty LargeMidcap 250 Index)</t>
  </si>
  <si>
    <t>Yes Bank Ltd.</t>
  </si>
  <si>
    <t>INE528G01035</t>
  </si>
  <si>
    <t>Tube Investments Of India Ltd.</t>
  </si>
  <si>
    <t>INE974X01010</t>
  </si>
  <si>
    <t>CG Power and Industrial Solutions Ltd.</t>
  </si>
  <si>
    <t>INE067A01029</t>
  </si>
  <si>
    <t>Macrotech Developers Ltd.</t>
  </si>
  <si>
    <t>INE670K01029</t>
  </si>
  <si>
    <t>NHPC Ltd.</t>
  </si>
  <si>
    <t>INE848E01016</t>
  </si>
  <si>
    <t>Supreme Industries Ltd.</t>
  </si>
  <si>
    <t>INE195A01028</t>
  </si>
  <si>
    <t>Jindal Stainless Ltd.</t>
  </si>
  <si>
    <t>INE220G01021</t>
  </si>
  <si>
    <t>FSN E-Commerce Ventures Ltd.</t>
  </si>
  <si>
    <t>INE388Y01029</t>
  </si>
  <si>
    <t>Solar Industries India Ltd.</t>
  </si>
  <si>
    <t>INE343H01029</t>
  </si>
  <si>
    <t>Delhivery Ltd.</t>
  </si>
  <si>
    <t>INE148O01028</t>
  </si>
  <si>
    <t>Bank of India</t>
  </si>
  <si>
    <t>INE084A01016</t>
  </si>
  <si>
    <t>Tata Chemicals Ltd.</t>
  </si>
  <si>
    <t>INE092A01019</t>
  </si>
  <si>
    <t>Prestige Estates Projects Ltd.</t>
  </si>
  <si>
    <t>INE811K01011</t>
  </si>
  <si>
    <t>Thermax Ltd.</t>
  </si>
  <si>
    <t>INE152A01029</t>
  </si>
  <si>
    <t>Procter &amp; Gamble Hygiene&amp;HealthCare Ltd.</t>
  </si>
  <si>
    <t>INE179A01014</t>
  </si>
  <si>
    <t>AIA Engineering Ltd.</t>
  </si>
  <si>
    <t>INE212H01026</t>
  </si>
  <si>
    <t>Laurus Labs Ltd.</t>
  </si>
  <si>
    <t>INE947Q01028</t>
  </si>
  <si>
    <t>Indraprastha Gas Ltd.</t>
  </si>
  <si>
    <t>INE203G01027</t>
  </si>
  <si>
    <t>VARUN BEVERAGES LIMITED</t>
  </si>
  <si>
    <t>INE200M01021</t>
  </si>
  <si>
    <t>Adani Green Energy Ltd.</t>
  </si>
  <si>
    <t>INE364U01010</t>
  </si>
  <si>
    <t>Rail Vikas Nigam Ltd.</t>
  </si>
  <si>
    <t>INE415G01027</t>
  </si>
  <si>
    <t>Poonawalla Fincorp Ltd.</t>
  </si>
  <si>
    <t>INE511C01022</t>
  </si>
  <si>
    <t>Linde India Ltd.</t>
  </si>
  <si>
    <t>INE473A01011</t>
  </si>
  <si>
    <t>Gland Pharma Ltd.</t>
  </si>
  <si>
    <t>INE068V01023</t>
  </si>
  <si>
    <t>Patanjali Foods Ltd.</t>
  </si>
  <si>
    <t>INE619A01035</t>
  </si>
  <si>
    <t>Gujarat Fluorochemicals Ltd.</t>
  </si>
  <si>
    <t>INE09N301011</t>
  </si>
  <si>
    <t>CRISIL Ltd.</t>
  </si>
  <si>
    <t>INE007A01025</t>
  </si>
  <si>
    <t>One 97 Communications Ltd.</t>
  </si>
  <si>
    <t>INE982J01020</t>
  </si>
  <si>
    <t>Sundram Fasteners Ltd.</t>
  </si>
  <si>
    <t>INE387A01021</t>
  </si>
  <si>
    <t>Schaeffler India Ltd.</t>
  </si>
  <si>
    <t>INE513A01022</t>
  </si>
  <si>
    <t>Motherson Sumi Wiring India Ltd.</t>
  </si>
  <si>
    <t>INE0FS801015</t>
  </si>
  <si>
    <t>Adani Power Ltd.</t>
  </si>
  <si>
    <t>INE814H01011</t>
  </si>
  <si>
    <t>Kalyan Jewellers India Ltd.</t>
  </si>
  <si>
    <t>INE303R01014</t>
  </si>
  <si>
    <t>SKF India Ltd.</t>
  </si>
  <si>
    <t>INE640A01023</t>
  </si>
  <si>
    <t>Timken India Ltd.</t>
  </si>
  <si>
    <t>INE325A01013</t>
  </si>
  <si>
    <t>SJVN Ltd.</t>
  </si>
  <si>
    <t>INE002L01015</t>
  </si>
  <si>
    <t>Honeywell Automation India Ltd.</t>
  </si>
  <si>
    <t>INE671A01010</t>
  </si>
  <si>
    <t>General Insurance Corporation of India</t>
  </si>
  <si>
    <t>INE481Y01014</t>
  </si>
  <si>
    <t>Star Health &amp; Allied Insurance Co Ltd.</t>
  </si>
  <si>
    <t>INE575P01011</t>
  </si>
  <si>
    <t>Bajaj Holdings &amp; Investment Ltd.</t>
  </si>
  <si>
    <t>INE118A01012</t>
  </si>
  <si>
    <t>GlaxoSmithKline Pharmaceuticals Ltd.</t>
  </si>
  <si>
    <t>INE159A01016</t>
  </si>
  <si>
    <t>Hindustan Zinc Ltd.</t>
  </si>
  <si>
    <t>INE267A01025</t>
  </si>
  <si>
    <t>ZF Commercial Vehicle Ctrl Sys Ind Ltd.</t>
  </si>
  <si>
    <t>INE342J01019</t>
  </si>
  <si>
    <t>Adani Energy Solutions Ltd.</t>
  </si>
  <si>
    <t>INE931S01010</t>
  </si>
  <si>
    <t>Lloyds Metals And Energy Ltd.</t>
  </si>
  <si>
    <t>INE281B01032</t>
  </si>
  <si>
    <t>Bayer Cropscience Ltd.</t>
  </si>
  <si>
    <t>INE462A01022</t>
  </si>
  <si>
    <t>Bank of Maharashtra</t>
  </si>
  <si>
    <t>INE457A01014</t>
  </si>
  <si>
    <t>ICICI Securities Ltd.</t>
  </si>
  <si>
    <t>INE763G01038</t>
  </si>
  <si>
    <t>Devyani International Ltd.</t>
  </si>
  <si>
    <t>INE872J01023</t>
  </si>
  <si>
    <t>Indian Railway Finance Corporation Ltd.</t>
  </si>
  <si>
    <t>INE053F01010</t>
  </si>
  <si>
    <t>Vedant Fashions Ltd.</t>
  </si>
  <si>
    <t>INE825V01034</t>
  </si>
  <si>
    <t>The New India Assurance Company Ltd.</t>
  </si>
  <si>
    <t>INE470Y01017</t>
  </si>
  <si>
    <t>Adani Total Gas Ltd.</t>
  </si>
  <si>
    <t>INE399L01023</t>
  </si>
  <si>
    <t>Kansai Nerolac Paints Ltd.</t>
  </si>
  <si>
    <t>INE531A01024</t>
  </si>
  <si>
    <t>Adani Wilmar Ltd.</t>
  </si>
  <si>
    <t>INE699H01024</t>
  </si>
  <si>
    <t>Godrej Industries Ltd.</t>
  </si>
  <si>
    <t>INE233A01035</t>
  </si>
  <si>
    <t>IDBI Bank Ltd.</t>
  </si>
  <si>
    <t>INE008A01015</t>
  </si>
  <si>
    <t>Sumitomo Chemical India Ltd.</t>
  </si>
  <si>
    <t>INE258G01013</t>
  </si>
  <si>
    <t>Fertilizers &amp; Chemicals Travancore Ltd.</t>
  </si>
  <si>
    <t>INE188A01015</t>
  </si>
  <si>
    <t>Edelweiss NIFTY Large Mid Cap 250 Index Fund</t>
  </si>
  <si>
    <t>PORTFOLIO STATEMENT OF EDELWEISS NIFTY MIDCAP150 MOMENTUM 50 INDEX FUND AS ON MARCH 31, 2024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</si>
  <si>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</si>
  <si>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</si>
  <si>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</si>
  <si>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MULTI ASSET ALLOCATION FUND AS ON MARCH 31, 2024</t>
  </si>
  <si>
    <t>(An open-ended equity)</t>
  </si>
  <si>
    <t>(b) Exchange Traded Commodity Derivatives</t>
  </si>
  <si>
    <t>GOLD-05Apr2024-MCX</t>
  </si>
  <si>
    <t>SILVER-03May2024-MCX</t>
  </si>
  <si>
    <t>SILVERMINI-30Apr2024-MCX1</t>
  </si>
  <si>
    <t>GOLD-05Jun2024-MCX</t>
  </si>
  <si>
    <t>7.75% TATA CAP HSG FIN SR A 18-05-2027**</t>
  </si>
  <si>
    <t>INE033L07HQ8</t>
  </si>
  <si>
    <t>6.80% AXIS FIN LTD NCD R 18-11-26**</t>
  </si>
  <si>
    <t>INE891K07721</t>
  </si>
  <si>
    <t>8.0359% KOTAK MAH INVEST NCD R 06-10-26**</t>
  </si>
  <si>
    <t>INE975F07IM9</t>
  </si>
  <si>
    <t>7.50% NABARD NCD SR 24A RED 31-08-2026**</t>
  </si>
  <si>
    <t>INE261F08EA6</t>
  </si>
  <si>
    <t>7.8445% TATA CAP HSG FIN SR A 18-09-2026**</t>
  </si>
  <si>
    <t>INE033L07IC6</t>
  </si>
  <si>
    <t>6.35% HDB FIN A1 FX 169 RED 11-09-26**</t>
  </si>
  <si>
    <t>INE756I07DX5</t>
  </si>
  <si>
    <t>7.90% BAJAJ FIN LTD NCD RED 17-11-2025</t>
  </si>
  <si>
    <t>INE296A07SF4</t>
  </si>
  <si>
    <t>7.37% GOVT OF INDIA RED 23-10-2028</t>
  </si>
  <si>
    <t>IN0020230101</t>
  </si>
  <si>
    <t>Others</t>
  </si>
  <si>
    <t>a) Silver</t>
  </si>
  <si>
    <t>Silver</t>
  </si>
  <si>
    <t>Edelweiss Multi Asset Allocation Fund</t>
  </si>
  <si>
    <t>PORTFOLIO STATEMENT OF EDELWEISS MULTI CAP FUND AS ON MARCH 31, 2024</t>
  </si>
  <si>
    <t>(An open-ended equity scheme investing across large cap, mid cap, small cap stocks)</t>
  </si>
  <si>
    <t>Chalet Hotels Ltd.</t>
  </si>
  <si>
    <t>INE427F01016</t>
  </si>
  <si>
    <t>Birla Corporation Ltd.</t>
  </si>
  <si>
    <t>INE340A01012</t>
  </si>
  <si>
    <t>Cyient DLM Ltd.</t>
  </si>
  <si>
    <t>INE055S01018</t>
  </si>
  <si>
    <t>Edelweiss Multi Cap Fund</t>
  </si>
  <si>
    <t>Nifty 500 MultiCap 50:25:25 TRI</t>
  </si>
  <si>
    <t>PORTFOLIO STATEMENT OF EDELWEISS RECENTLY LISTED IPO FUND AS ON MARCH 31, 2024</t>
  </si>
  <si>
    <t>(An open ended equity scheme following investment theme of investing in recently listed 100 companies or upcoming Initial Public Offer (IPOs).)</t>
  </si>
  <si>
    <t>Global Health Ltd.</t>
  </si>
  <si>
    <t>INE474Q01031</t>
  </si>
  <si>
    <t>KFIN Technologies Pvt Ltd.</t>
  </si>
  <si>
    <t>INE138Y01010</t>
  </si>
  <si>
    <t>Five Star Business Finance Ltd.</t>
  </si>
  <si>
    <t>INE128S01021</t>
  </si>
  <si>
    <t>INOX India Limited</t>
  </si>
  <si>
    <t>INE616N01034</t>
  </si>
  <si>
    <t>Landmark Cars Ltd.</t>
  </si>
  <si>
    <t>INE559R01029</t>
  </si>
  <si>
    <t>Samhi Hotels Ltd.</t>
  </si>
  <si>
    <t>INE08U801020</t>
  </si>
  <si>
    <t>Latent View Analytics Ltd.</t>
  </si>
  <si>
    <t>INE0I7C01011</t>
  </si>
  <si>
    <t>Happy Forgings Ltd.</t>
  </si>
  <si>
    <t>INE330T01021</t>
  </si>
  <si>
    <t>Fusion Micro Finance Ltd.</t>
  </si>
  <si>
    <t>INE139R01012</t>
  </si>
  <si>
    <t>Azad Engineering Ltd.</t>
  </si>
  <si>
    <t>INE02IJ01035</t>
  </si>
  <si>
    <t>Jupiter Life Line Hospitals Ltd.</t>
  </si>
  <si>
    <t>INE682M01012</t>
  </si>
  <si>
    <t>SBFC Finance Ltd.</t>
  </si>
  <si>
    <t>INE423Y01016</t>
  </si>
  <si>
    <t>Data Patterns (India) Ltd.</t>
  </si>
  <si>
    <t>INE0IX101010</t>
  </si>
  <si>
    <t>Syrma Sgs Technology Ltd.</t>
  </si>
  <si>
    <t>INE0DYJ01015</t>
  </si>
  <si>
    <t>R R Kabel Ltd.</t>
  </si>
  <si>
    <t>INE777K01022</t>
  </si>
  <si>
    <t>Rainbow Children's Medicare Ltd.</t>
  </si>
  <si>
    <t>INE961O01016</t>
  </si>
  <si>
    <t>Updater Services Ltd.</t>
  </si>
  <si>
    <t>INE851I01011</t>
  </si>
  <si>
    <t>Utkarsh Small Finance Bank Ltd.</t>
  </si>
  <si>
    <t>INE735W01017</t>
  </si>
  <si>
    <t>Uniparts India Ltd.</t>
  </si>
  <si>
    <t>INE244O01017</t>
  </si>
  <si>
    <t>Doms Industries Ltd.</t>
  </si>
  <si>
    <t>INE321T01012</t>
  </si>
  <si>
    <t>Household Products</t>
  </si>
  <si>
    <t>Aether Industries Ltd.</t>
  </si>
  <si>
    <t>INE0BWX01014</t>
  </si>
  <si>
    <t>Cello World Ltd.</t>
  </si>
  <si>
    <t>INE0LMW01024</t>
  </si>
  <si>
    <t>Divgi Torqtransfer Systems Ltd.</t>
  </si>
  <si>
    <t>INE753U01022</t>
  </si>
  <si>
    <t>Innova Captab Ltd.</t>
  </si>
  <si>
    <t>INE0DUT01020</t>
  </si>
  <si>
    <t>Juniper Hotels Ltd.</t>
  </si>
  <si>
    <t>INE696F01016</t>
  </si>
  <si>
    <t>Blue Jet Healthcare Ltd.</t>
  </si>
  <si>
    <t>INE0KBH01020</t>
  </si>
  <si>
    <t>Ami Organics Ltd.</t>
  </si>
  <si>
    <t>INE00FF01017</t>
  </si>
  <si>
    <t>Sai Silk (Kalamandir) Ltd.</t>
  </si>
  <si>
    <t>INE438K01021</t>
  </si>
  <si>
    <t>Clean Science and Technology Ltd.</t>
  </si>
  <si>
    <t>INE227W01023</t>
  </si>
  <si>
    <t>C.E. Info Systems Ltd.</t>
  </si>
  <si>
    <t>INE0BV301023</t>
  </si>
  <si>
    <t>Flair Writing Industries Ltd.</t>
  </si>
  <si>
    <t>INE00Y201027</t>
  </si>
  <si>
    <t>Edelweiss Recently Listed IPO Fund</t>
  </si>
  <si>
    <t>PORTFOLIO STATEMENT OF EDELWEISS NIFTY NEXT 50 INDEX FUND AS ON MARCH 31,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</si>
  <si>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</si>
  <si>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</si>
  <si>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</si>
  <si>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MARCH 31, 2024</t>
  </si>
  <si>
    <t>(An open ended hybrid scheme investing predominantly in equity and equity related instruments)</t>
  </si>
  <si>
    <t>Housing &amp; Urban Development Corp Ltd.</t>
  </si>
  <si>
    <t>INE031A01017</t>
  </si>
  <si>
    <t>CEAT Ltd.</t>
  </si>
  <si>
    <t>INE482A01020</t>
  </si>
  <si>
    <t>EDELWEISS-NIFTY 50-INDEX FUND</t>
  </si>
  <si>
    <t>INF754K01NB3</t>
  </si>
  <si>
    <t>Edelweiss Aggressive Hybrid Fund</t>
  </si>
  <si>
    <t>PORTFOLIO STATEMENT OF EDELWEISS NIFTY SMALLCAP 250 INDEX FUND AS ON MARCH 31, 2024</t>
  </si>
  <si>
    <t>(An Open-ended Equity Scheme replicating Nifty Smallcap 250 Index)</t>
  </si>
  <si>
    <t>Cyient Ltd.</t>
  </si>
  <si>
    <t>INE136B01020</t>
  </si>
  <si>
    <t>Blue Star Ltd.</t>
  </si>
  <si>
    <t>INE472A01039</t>
  </si>
  <si>
    <t>Sonata Software Ltd.</t>
  </si>
  <si>
    <t>INE269A01021</t>
  </si>
  <si>
    <t>Computer Age Management Services Ltd.</t>
  </si>
  <si>
    <t>INE596I01012</t>
  </si>
  <si>
    <t>Elgi Equipments Ltd.</t>
  </si>
  <si>
    <t>INE285A01027</t>
  </si>
  <si>
    <t>REDINGTON LIMITED</t>
  </si>
  <si>
    <t>INE891D01026</t>
  </si>
  <si>
    <t>Apar Industries Ltd.</t>
  </si>
  <si>
    <t>INE372A01015</t>
  </si>
  <si>
    <t>NCC Ltd.</t>
  </si>
  <si>
    <t>INE868B01028</t>
  </si>
  <si>
    <t>Gujarat State Petronet Ltd.</t>
  </si>
  <si>
    <t>INE246F01010</t>
  </si>
  <si>
    <t>Kalpataru Projects International Ltd.</t>
  </si>
  <si>
    <t>INE220B01022</t>
  </si>
  <si>
    <t>The Great Eastern Shipping Company Ltd.</t>
  </si>
  <si>
    <t>INE017A01032</t>
  </si>
  <si>
    <t>Intellect Design Arena Ltd.</t>
  </si>
  <si>
    <t>INE306R01017</t>
  </si>
  <si>
    <t>EIH Ltd.</t>
  </si>
  <si>
    <t>INE230A01023</t>
  </si>
  <si>
    <t>Amara Raja Energy &amp; Mobility Ltd.</t>
  </si>
  <si>
    <t>INE885A01032</t>
  </si>
  <si>
    <t>Swan Energy Ltd.</t>
  </si>
  <si>
    <t>INE665A01038</t>
  </si>
  <si>
    <t>Castrol India Ltd.</t>
  </si>
  <si>
    <t>INE172A01027</t>
  </si>
  <si>
    <t>Narayana Hrudayalaya ltd.</t>
  </si>
  <si>
    <t>INE410P01011</t>
  </si>
  <si>
    <t>Natco Pharma Ltd.</t>
  </si>
  <si>
    <t>INE987B01026</t>
  </si>
  <si>
    <t>Century Textiles &amp; Industries Ltd.</t>
  </si>
  <si>
    <t>INE055A01016</t>
  </si>
  <si>
    <t>Paper, Forest &amp; Jute Products</t>
  </si>
  <si>
    <t>IRB Infrastructure Developers Ltd.</t>
  </si>
  <si>
    <t>INE821I01022</t>
  </si>
  <si>
    <t>360 One Wam Ltd.</t>
  </si>
  <si>
    <t>INE466L01038</t>
  </si>
  <si>
    <t>HFCL Ltd.</t>
  </si>
  <si>
    <t>INE548A01028</t>
  </si>
  <si>
    <t>Nippon Life India Asset Management Ltd.</t>
  </si>
  <si>
    <t>INE298J01013</t>
  </si>
  <si>
    <t>Tata Investment Corporation Ltd.</t>
  </si>
  <si>
    <t>INE672A01018</t>
  </si>
  <si>
    <t>National Buildings Construction Corporation Ltd.</t>
  </si>
  <si>
    <t>INE095N01031</t>
  </si>
  <si>
    <t>Piramal Pharma Ltd.</t>
  </si>
  <si>
    <t>INE0DK501011</t>
  </si>
  <si>
    <t>Olectra Greentech Ltd.</t>
  </si>
  <si>
    <t>INE260D01016</t>
  </si>
  <si>
    <t>CESC Ltd.</t>
  </si>
  <si>
    <t>INE486A01021</t>
  </si>
  <si>
    <t>Finolex Cables Ltd.</t>
  </si>
  <si>
    <t>INE235A01022</t>
  </si>
  <si>
    <t>Inox Wind Ltd.</t>
  </si>
  <si>
    <t>INE066P01011</t>
  </si>
  <si>
    <t>Hitachi Energy India Ltd.</t>
  </si>
  <si>
    <t>INE07Y701011</t>
  </si>
  <si>
    <t>Indiabulls Housing Finance Ltd.</t>
  </si>
  <si>
    <t>INE148I01020</t>
  </si>
  <si>
    <t>Sanofi India Ltd.</t>
  </si>
  <si>
    <t>INE058A01010</t>
  </si>
  <si>
    <t>NLC India Ltd.</t>
  </si>
  <si>
    <t>INE589A01014</t>
  </si>
  <si>
    <t>Ircon International Ltd.</t>
  </si>
  <si>
    <t>INE962Y01021</t>
  </si>
  <si>
    <t>Poly Medicure Ltd.</t>
  </si>
  <si>
    <t>INE205C01021</t>
  </si>
  <si>
    <t>Healthcare Equipment &amp; Supplies</t>
  </si>
  <si>
    <t>IIFL Finance Ltd.</t>
  </si>
  <si>
    <t>INE530B01024</t>
  </si>
  <si>
    <t>Finolex Industries Ltd.</t>
  </si>
  <si>
    <t>INE183A01024</t>
  </si>
  <si>
    <t>Ramkrishna Forgings Ltd.</t>
  </si>
  <si>
    <t>INE399G01023</t>
  </si>
  <si>
    <t>Zensar Technologies Ltd.</t>
  </si>
  <si>
    <t>INE520A01027</t>
  </si>
  <si>
    <t>Sapphire Foods India Ltd.</t>
  </si>
  <si>
    <t>INE806T01012</t>
  </si>
  <si>
    <t>Welspun Corp Ltd.</t>
  </si>
  <si>
    <t>INE191B01025</t>
  </si>
  <si>
    <t>Anand Rathi Wealth Ltd.</t>
  </si>
  <si>
    <t>INE463V01026</t>
  </si>
  <si>
    <t>Titagarh Rail Systems Ltd.</t>
  </si>
  <si>
    <t>INE615H01020</t>
  </si>
  <si>
    <t>Lemon Tree Hotels Ltd.</t>
  </si>
  <si>
    <t>INE970X01018</t>
  </si>
  <si>
    <t>PNB Housing Finance Ltd.</t>
  </si>
  <si>
    <t>INE572E01012</t>
  </si>
  <si>
    <t>Himadri Speciality Chemical Ltd.</t>
  </si>
  <si>
    <t>INE019C01026</t>
  </si>
  <si>
    <t>NMDC Steel Ltd.</t>
  </si>
  <si>
    <t>INE0NNS01018</t>
  </si>
  <si>
    <t>Firstsource Solutions Ltd.</t>
  </si>
  <si>
    <t>INE684F01012</t>
  </si>
  <si>
    <t>Cochin Shipyard Ltd.</t>
  </si>
  <si>
    <t>INE704P01025</t>
  </si>
  <si>
    <t>Aavas Financiers Ltd.</t>
  </si>
  <si>
    <t>INE216P01012</t>
  </si>
  <si>
    <t>BEML Ltd.</t>
  </si>
  <si>
    <t>INE258A01016</t>
  </si>
  <si>
    <t>Raymond Ltd.</t>
  </si>
  <si>
    <t>INE301A01014</t>
  </si>
  <si>
    <t>Jyothy Labs Ltd.</t>
  </si>
  <si>
    <t>INE668F01031</t>
  </si>
  <si>
    <t>Triveni Turbine Ltd.</t>
  </si>
  <si>
    <t>INE152M01016</t>
  </si>
  <si>
    <t>Motilal Oswal Financial Services Ltd.</t>
  </si>
  <si>
    <t>INE338I01027</t>
  </si>
  <si>
    <t>V-Guard Industries Ltd.</t>
  </si>
  <si>
    <t>INE951I01027</t>
  </si>
  <si>
    <t>Asahi India Glass Ltd.</t>
  </si>
  <si>
    <t>INE439A01020</t>
  </si>
  <si>
    <t>Aptus Value Housing Finance India Ltd.</t>
  </si>
  <si>
    <t>INE852O01025</t>
  </si>
  <si>
    <t>Tanla Platforms Ltd.</t>
  </si>
  <si>
    <t>INE483C01032</t>
  </si>
  <si>
    <t>Granules India Ltd.</t>
  </si>
  <si>
    <t>INE101D01020</t>
  </si>
  <si>
    <t>Gujarat Pipavav Port Ltd.</t>
  </si>
  <si>
    <t>INE517F01014</t>
  </si>
  <si>
    <t>Sterling &amp; Wilson Renewable Energy Ltd.</t>
  </si>
  <si>
    <t>INE00M201021</t>
  </si>
  <si>
    <t>Aegis Logistics Ltd.</t>
  </si>
  <si>
    <t>INE208C01025</t>
  </si>
  <si>
    <t>CIE Automotive India Ltd.</t>
  </si>
  <si>
    <t>INE536H01010</t>
  </si>
  <si>
    <t>Engineers India Ltd.</t>
  </si>
  <si>
    <t>INE510A01028</t>
  </si>
  <si>
    <t>Affle (India) Ltd.</t>
  </si>
  <si>
    <t>INE00WC01027</t>
  </si>
  <si>
    <t>EID Parry India Ltd.</t>
  </si>
  <si>
    <t>INE126A01031</t>
  </si>
  <si>
    <t>Tamilnad Mercantile Bank Ltd.</t>
  </si>
  <si>
    <t>INE668A01016</t>
  </si>
  <si>
    <t>Alembic Pharmaceuticals Ltd.</t>
  </si>
  <si>
    <t>INE901L01018</t>
  </si>
  <si>
    <t>Jai Balaji Industries Ltd.</t>
  </si>
  <si>
    <t>INE091G01018</t>
  </si>
  <si>
    <t>Happiest Minds Technologies Ltd.</t>
  </si>
  <si>
    <t>INE419U01012</t>
  </si>
  <si>
    <t>Gillette India Ltd.</t>
  </si>
  <si>
    <t>INE322A01010</t>
  </si>
  <si>
    <t>Sobha Ltd.</t>
  </si>
  <si>
    <t>INE671H01015</t>
  </si>
  <si>
    <t>Eclerx Services Ltd.</t>
  </si>
  <si>
    <t>INE738I01010</t>
  </si>
  <si>
    <t>HBL Power Systems Ltd.</t>
  </si>
  <si>
    <t>INE292B01021</t>
  </si>
  <si>
    <t>Usha Martin Ltd.</t>
  </si>
  <si>
    <t>INE228A01035</t>
  </si>
  <si>
    <t>Capri Global Capital Ltd.</t>
  </si>
  <si>
    <t>INE180C01042</t>
  </si>
  <si>
    <t>The Jammu &amp; Kashmir Bank Ltd.</t>
  </si>
  <si>
    <t>INE168A01041</t>
  </si>
  <si>
    <t>Jindal Saw Ltd.</t>
  </si>
  <si>
    <t>INE324A01024</t>
  </si>
  <si>
    <t>Aster DM Healthcare Ltd.</t>
  </si>
  <si>
    <t>INE914M01019</t>
  </si>
  <si>
    <t>PCBL Ltd.</t>
  </si>
  <si>
    <t>INE602A01031</t>
  </si>
  <si>
    <t>Jupiter Wagons Ltd.</t>
  </si>
  <si>
    <t>INE209L01016</t>
  </si>
  <si>
    <t>Indian Overseas Bank</t>
  </si>
  <si>
    <t>INE565A01014</t>
  </si>
  <si>
    <t>Vardhman Textiles Ltd.</t>
  </si>
  <si>
    <t>INE825A01020</t>
  </si>
  <si>
    <t>Trident Ltd.</t>
  </si>
  <si>
    <t>INE064C01022</t>
  </si>
  <si>
    <t>RITES LTD.</t>
  </si>
  <si>
    <t>INE320J01015</t>
  </si>
  <si>
    <t>Metropolis Healthcare Ltd.</t>
  </si>
  <si>
    <t>INE112L01020</t>
  </si>
  <si>
    <t>Mahindra Lifespace Developers Ltd.</t>
  </si>
  <si>
    <t>INE813A01018</t>
  </si>
  <si>
    <t>Gujarat State Fertilizers &amp; Chem Ltd.</t>
  </si>
  <si>
    <t>INE026A01025</t>
  </si>
  <si>
    <t>Godfrey Phillips India Ltd.</t>
  </si>
  <si>
    <t>INE260B01028</t>
  </si>
  <si>
    <t>Cigarettes &amp; Tobacco Products</t>
  </si>
  <si>
    <t>Chennai Petroleum Corporation Ltd.</t>
  </si>
  <si>
    <t>INE178A01016</t>
  </si>
  <si>
    <t>Jubilant Pharmova Ltd.</t>
  </si>
  <si>
    <t>INE700A01033</t>
  </si>
  <si>
    <t>Schneider Electric Infrastructure Ltd.</t>
  </si>
  <si>
    <t>INE839M01018</t>
  </si>
  <si>
    <t>Route Mobile Ltd.</t>
  </si>
  <si>
    <t>INE450U01017</t>
  </si>
  <si>
    <t>Elecon Engineering Company Ltd.</t>
  </si>
  <si>
    <t>INE205B01023</t>
  </si>
  <si>
    <t>DCM Shriram Ltd.</t>
  </si>
  <si>
    <t>INE499A01024</t>
  </si>
  <si>
    <t>Shyam Metalics And Energy Ltd.</t>
  </si>
  <si>
    <t>INE810G01011</t>
  </si>
  <si>
    <t>Nuvama Wealth Management Ltd.</t>
  </si>
  <si>
    <t>INE531F01015</t>
  </si>
  <si>
    <t>KSB Ltd.</t>
  </si>
  <si>
    <t>INE999A01015</t>
  </si>
  <si>
    <t>Graphite India Ltd.</t>
  </si>
  <si>
    <t>INE371A01025</t>
  </si>
  <si>
    <t>Godawari Power And Ispat Ltd.</t>
  </si>
  <si>
    <t>INE177H01021</t>
  </si>
  <si>
    <t>Whirlpool of India Ltd.</t>
  </si>
  <si>
    <t>INE716A01013</t>
  </si>
  <si>
    <t>Mastek Ltd.</t>
  </si>
  <si>
    <t>INE759A01021</t>
  </si>
  <si>
    <t>Mangalore Refinery &amp; Petrochemicals Ltd.</t>
  </si>
  <si>
    <t>INE103A01014</t>
  </si>
  <si>
    <t>Eris Lifesciences Ltd.</t>
  </si>
  <si>
    <t>INE406M01024</t>
  </si>
  <si>
    <t>Tata Teleservices (Maharashtra) Ltd.</t>
  </si>
  <si>
    <t>INE517B01013</t>
  </si>
  <si>
    <t>Welspun Living Ltd.</t>
  </si>
  <si>
    <t>INE192B01031</t>
  </si>
  <si>
    <t>Blue Dart Express Ltd.</t>
  </si>
  <si>
    <t>INE233B01017</t>
  </si>
  <si>
    <t>Central Bank of India</t>
  </si>
  <si>
    <t>INE483A01010</t>
  </si>
  <si>
    <t>Restaurant Brands Asia Ltd.</t>
  </si>
  <si>
    <t>INE07T201019</t>
  </si>
  <si>
    <t>BLS International Services Ltd.</t>
  </si>
  <si>
    <t>INE153T01027</t>
  </si>
  <si>
    <t>Honasa Consumer Ltd.</t>
  </si>
  <si>
    <t>INE0J5401028</t>
  </si>
  <si>
    <t>Maharashtra Seamless Ltd.</t>
  </si>
  <si>
    <t>INE271B01025</t>
  </si>
  <si>
    <t>VIP Industries Ltd.</t>
  </si>
  <si>
    <t>INE054A01027</t>
  </si>
  <si>
    <t>Rajesh Exports Ltd.</t>
  </si>
  <si>
    <t>INE343B01030</t>
  </si>
  <si>
    <t>Archean Chemical Industries Ltd.</t>
  </si>
  <si>
    <t>INE128X01021</t>
  </si>
  <si>
    <t>Deepak Fertilizers &amp; Petrochem Corp Ltd.</t>
  </si>
  <si>
    <t>INE501A01019</t>
  </si>
  <si>
    <t>Safari Industries India Ltd.</t>
  </si>
  <si>
    <t>INE429E01023</t>
  </si>
  <si>
    <t>Astrazeneca Pharma India Ltd.</t>
  </si>
  <si>
    <t>INE203A01020</t>
  </si>
  <si>
    <t>Quess Corp Ltd.</t>
  </si>
  <si>
    <t>INE615P01015</t>
  </si>
  <si>
    <t>UTI Asset Management Company Ltd.</t>
  </si>
  <si>
    <t>INE094J01016</t>
  </si>
  <si>
    <t>Medplus Health Services Ltd.</t>
  </si>
  <si>
    <t>INE804L01022</t>
  </si>
  <si>
    <t>MTAR Technologies Ltd.</t>
  </si>
  <si>
    <t>INE864I01014</t>
  </si>
  <si>
    <t>Signatureglobal (India) Ltd.</t>
  </si>
  <si>
    <t>INE903U01023</t>
  </si>
  <si>
    <t>Alok Industries Ltd.</t>
  </si>
  <si>
    <t>INE270A01029</t>
  </si>
  <si>
    <t>Jbm Auto Ltd.</t>
  </si>
  <si>
    <t>INE927D01044</t>
  </si>
  <si>
    <t>Chemplast Sanmar Ltd.</t>
  </si>
  <si>
    <t>INE488A01050</t>
  </si>
  <si>
    <t>TV18 Broadcast Ltd.</t>
  </si>
  <si>
    <t>INE886H01027</t>
  </si>
  <si>
    <t>RailTel Corporation of India Ltd.</t>
  </si>
  <si>
    <t>INE0DD101019</t>
  </si>
  <si>
    <t>HEG Ltd.</t>
  </si>
  <si>
    <t>INE545A01016</t>
  </si>
  <si>
    <t>Shree Renuka Sugars Ltd.</t>
  </si>
  <si>
    <t>INE087H01022</t>
  </si>
  <si>
    <t>UCO Bank</t>
  </si>
  <si>
    <t>INE691A01018</t>
  </si>
  <si>
    <t>Fine Organic Industries Ltd.</t>
  </si>
  <si>
    <t>INE686Y01026</t>
  </si>
  <si>
    <t>Nuvoco Vistas Corporation Ltd.</t>
  </si>
  <si>
    <t>INE118D01016</t>
  </si>
  <si>
    <t>JM Financial Ltd.</t>
  </si>
  <si>
    <t>INE780C01023</t>
  </si>
  <si>
    <t>Vijaya Diagnostic Centre Ltd.</t>
  </si>
  <si>
    <t>INE043W01024</t>
  </si>
  <si>
    <t>Gujarat Mineral Development Corporation Ltd.</t>
  </si>
  <si>
    <t>INE131A01031</t>
  </si>
  <si>
    <t>Sun Pharma Advanced Research Co. Ltd.</t>
  </si>
  <si>
    <t>INE232I01014</t>
  </si>
  <si>
    <t>Bombay Burmah Trading Corporation Ltd.</t>
  </si>
  <si>
    <t>INE050A01025</t>
  </si>
  <si>
    <t>Triveni Engineering &amp; Industries Ltd.</t>
  </si>
  <si>
    <t>INE256C01024</t>
  </si>
  <si>
    <t>Mahindra Holidays &amp; Resorts India Ltd.</t>
  </si>
  <si>
    <t>INE998I01010</t>
  </si>
  <si>
    <t>Saregama India Ltd.</t>
  </si>
  <si>
    <t>INE979A01025</t>
  </si>
  <si>
    <t>Caplin Point Laboratories Ltd.</t>
  </si>
  <si>
    <t>INE475E01026</t>
  </si>
  <si>
    <t>Alkyl Amines Chemicals Ltd.</t>
  </si>
  <si>
    <t>INE150B01039</t>
  </si>
  <si>
    <t>Easy Trip Planners Ltd.</t>
  </si>
  <si>
    <t>INE07O001026</t>
  </si>
  <si>
    <t>JK Paper Ltd.</t>
  </si>
  <si>
    <t>INE789E01012</t>
  </si>
  <si>
    <t>ITI Ltd.</t>
  </si>
  <si>
    <t>INE248A01017</t>
  </si>
  <si>
    <t>RattanIndia Enterprises Ltd.</t>
  </si>
  <si>
    <t>INE834M01019</t>
  </si>
  <si>
    <t>EPL Ltd.</t>
  </si>
  <si>
    <t>INE255A01020</t>
  </si>
  <si>
    <t>BOROSIL RENEWABLES LTD.</t>
  </si>
  <si>
    <t>INE666D01022</t>
  </si>
  <si>
    <t>Prince Pipes And Fittings Ltd.</t>
  </si>
  <si>
    <t>INE689W01016</t>
  </si>
  <si>
    <t>Garden Reach Shipbuilders &amp; Engineers</t>
  </si>
  <si>
    <t>INE382Z01011</t>
  </si>
  <si>
    <t>Ujjivan Small Finance Bank Ltd.</t>
  </si>
  <si>
    <t>INE551W01018</t>
  </si>
  <si>
    <t>Balaji Amines Ltd.</t>
  </si>
  <si>
    <t>INE050E01027</t>
  </si>
  <si>
    <t>Gujarat Ambuja Exports Ltd.</t>
  </si>
  <si>
    <t>INE036B01030</t>
  </si>
  <si>
    <t>Network18 Media &amp; Investments Ltd.</t>
  </si>
  <si>
    <t>INE870H01013</t>
  </si>
  <si>
    <t>Prism Johnson Ltd.</t>
  </si>
  <si>
    <t>INE010A01011</t>
  </si>
  <si>
    <t>Sunteck Realty Ltd.</t>
  </si>
  <si>
    <t>INE805D01034</t>
  </si>
  <si>
    <t>Allcargo Logistics Ltd.</t>
  </si>
  <si>
    <t>INE418H01029</t>
  </si>
  <si>
    <t>FDC Ltd.</t>
  </si>
  <si>
    <t>INE258B01022</t>
  </si>
  <si>
    <t>Anupam Rasayan India Limited</t>
  </si>
  <si>
    <t>INE930P01018</t>
  </si>
  <si>
    <t>Vaibhav Global Ltd.</t>
  </si>
  <si>
    <t>INE884A01027</t>
  </si>
  <si>
    <t>Sterlite Technologies Ltd.</t>
  </si>
  <si>
    <t>INE089C01029</t>
  </si>
  <si>
    <t>Laxmi Organic Industries Ltd.</t>
  </si>
  <si>
    <t>INE576O01020</t>
  </si>
  <si>
    <t>Varroc Engineering Ltd.</t>
  </si>
  <si>
    <t>INE665L01035</t>
  </si>
  <si>
    <t>Avanti Feeds Ltd.</t>
  </si>
  <si>
    <t>INE871C01038</t>
  </si>
  <si>
    <t>KRBL Ltd.</t>
  </si>
  <si>
    <t>INE001B01026</t>
  </si>
  <si>
    <t>Just Dial Ltd.</t>
  </si>
  <si>
    <t>INE599M01018</t>
  </si>
  <si>
    <t>Rashtriya Chemicals and Fertilizers Ltd.</t>
  </si>
  <si>
    <t>INE027A01015</t>
  </si>
  <si>
    <t>Campus Activewear Ltd.</t>
  </si>
  <si>
    <t>INE278Y01022</t>
  </si>
  <si>
    <t>Glenmark Life Sciences Ltd.</t>
  </si>
  <si>
    <t>INE03Q201024</t>
  </si>
  <si>
    <t>Indigo Paints Ltd.</t>
  </si>
  <si>
    <t>INE09VQ01012</t>
  </si>
  <si>
    <t>TVS Supply Chain Solutions Ltd.</t>
  </si>
  <si>
    <t>INE395N01027</t>
  </si>
  <si>
    <t>MMTC Ltd.</t>
  </si>
  <si>
    <t>INE123F01029</t>
  </si>
  <si>
    <t>Edelweiss NIFTY Smallcap 250 Index Fund</t>
  </si>
  <si>
    <t>PORTFOLIO STATEMENT OF EDELWEISS MID CAP FUND AS ON MARCH 31, 2024</t>
  </si>
  <si>
    <t>(An open ended equity scheme predominantly investing in mid cap stocks)</t>
  </si>
  <si>
    <t>Edelweiss Mid Cap Fund</t>
  </si>
  <si>
    <t>PORTFOLIO STATEMENT OF EDELWEISS TECHNOLOGY FUND AS ON MARCH 31, 2024</t>
  </si>
  <si>
    <t>(An open-ended equity scheme investing in technology &amp; technology-related companies)</t>
  </si>
  <si>
    <t xml:space="preserve">(c) Listed / Awaiting listing on International Stock Exchanges </t>
  </si>
  <si>
    <t>MICROSOFT CORP</t>
  </si>
  <si>
    <t>US5949181045</t>
  </si>
  <si>
    <t>APPLE INC</t>
  </si>
  <si>
    <t>US0378331005</t>
  </si>
  <si>
    <t>NVIDIA CORPORATION</t>
  </si>
  <si>
    <t>US67066G1040</t>
  </si>
  <si>
    <t>BROADCOM INC</t>
  </si>
  <si>
    <t>US11135F1012</t>
  </si>
  <si>
    <t>SALESFORCE INC</t>
  </si>
  <si>
    <t>US79466L3024</t>
  </si>
  <si>
    <t>ADVANCED MICRO DEVICES INC</t>
  </si>
  <si>
    <t>US0079031078</t>
  </si>
  <si>
    <t>ADOBE INC</t>
  </si>
  <si>
    <t>US00724F1012</t>
  </si>
  <si>
    <t>ORACLE CORPORATION</t>
  </si>
  <si>
    <t>US68389X1054</t>
  </si>
  <si>
    <t>INTEL CORP</t>
  </si>
  <si>
    <t>US4581401001</t>
  </si>
  <si>
    <t>CISCO SYSTEMS INC</t>
  </si>
  <si>
    <t>US17275R1023</t>
  </si>
  <si>
    <t>QUALCOMM INC</t>
  </si>
  <si>
    <t>US7475251036</t>
  </si>
  <si>
    <t>INTUIT INC</t>
  </si>
  <si>
    <t>US4612021034</t>
  </si>
  <si>
    <t>IBM</t>
  </si>
  <si>
    <t>US4592001014</t>
  </si>
  <si>
    <t>APPLIED MATERIALS INC</t>
  </si>
  <si>
    <t>US0382221051</t>
  </si>
  <si>
    <t>SERVICENOW INC.</t>
  </si>
  <si>
    <t>US81762P1021</t>
  </si>
  <si>
    <t>TEXAS INSTRUMENTS INC</t>
  </si>
  <si>
    <t>US8825081040</t>
  </si>
  <si>
    <t>MICRON TECHNOLOGY INC</t>
  </si>
  <si>
    <t>US5951121038</t>
  </si>
  <si>
    <t>LAM RESEARCH CORPORATION</t>
  </si>
  <si>
    <t>US5128071082</t>
  </si>
  <si>
    <t>ANALOG DEVICES INC</t>
  </si>
  <si>
    <t>US0326541051</t>
  </si>
  <si>
    <t>KLA CORP</t>
  </si>
  <si>
    <t>US4824801009</t>
  </si>
  <si>
    <t>PALO ALTO NETWORKS INC</t>
  </si>
  <si>
    <t>US6974351057</t>
  </si>
  <si>
    <t>SYNOPSYS INC</t>
  </si>
  <si>
    <t>US8716071076</t>
  </si>
  <si>
    <t>CADENCE DESIGN SYS INC</t>
  </si>
  <si>
    <t>US1273871087</t>
  </si>
  <si>
    <t>ARISTA NETWORKS INC.</t>
  </si>
  <si>
    <t>US0404131064</t>
  </si>
  <si>
    <t>AMPHENOL CORP</t>
  </si>
  <si>
    <t>US0320951017</t>
  </si>
  <si>
    <t>ROPER TECHNOLOGIES INC</t>
  </si>
  <si>
    <t>US7766961061</t>
  </si>
  <si>
    <t>MOTOROLA SOLUTIONS INC</t>
  </si>
  <si>
    <t>US6200763075</t>
  </si>
  <si>
    <t>AUTODESK INC</t>
  </si>
  <si>
    <t>US0527691069</t>
  </si>
  <si>
    <t>MICROCHIP TECHNOLOGY INC</t>
  </si>
  <si>
    <t>US5950171042</t>
  </si>
  <si>
    <t>FORTINET INC</t>
  </si>
  <si>
    <t>US34959E1091</t>
  </si>
  <si>
    <t>COGNIZANT TECH SOLUTIONS</t>
  </si>
  <si>
    <t>US1924461023</t>
  </si>
  <si>
    <t>GARTNER INC</t>
  </si>
  <si>
    <t>US3666511072</t>
  </si>
  <si>
    <t>CDW CORP/DE</t>
  </si>
  <si>
    <t>US12514G1085</t>
  </si>
  <si>
    <t>ON SEMICONDUCTOR CORPORATION</t>
  </si>
  <si>
    <t>US6821891057</t>
  </si>
  <si>
    <t>MONOLITHIC POWER SYSTEM INC</t>
  </si>
  <si>
    <t>US6098391054</t>
  </si>
  <si>
    <t>ANSYS INC</t>
  </si>
  <si>
    <t>US03662Q1058</t>
  </si>
  <si>
    <t>FAIR ISAAC CORP</t>
  </si>
  <si>
    <t>US3032501047</t>
  </si>
  <si>
    <t>HP INC</t>
  </si>
  <si>
    <t>US40434L1052</t>
  </si>
  <si>
    <t>KEYSIGHT TECHNOLOGIES INC</t>
  </si>
  <si>
    <t>US49338L1035</t>
  </si>
  <si>
    <t>CORNING INC</t>
  </si>
  <si>
    <t>US2193501051</t>
  </si>
  <si>
    <t>WESTERN DIGITAL CORP</t>
  </si>
  <si>
    <t>US9581021055</t>
  </si>
  <si>
    <t>PTC INC</t>
  </si>
  <si>
    <t>US69370C1009</t>
  </si>
  <si>
    <t>NETAPP INC</t>
  </si>
  <si>
    <t>US64110D1046</t>
  </si>
  <si>
    <t>HEWLETT PACKARD ENTERPRISE CO</t>
  </si>
  <si>
    <t>US42824C1099</t>
  </si>
  <si>
    <t>TELEDYNE TECHNOLOGIES INC</t>
  </si>
  <si>
    <t>US8793601050</t>
  </si>
  <si>
    <t>VERISIGN INC</t>
  </si>
  <si>
    <t>US92343E1029</t>
  </si>
  <si>
    <t>ACCENTURE PLC</t>
  </si>
  <si>
    <t>IE00B4BNMY34</t>
  </si>
  <si>
    <t>TE CONNECTIVITY LTD</t>
  </si>
  <si>
    <t>CH0102993182</t>
  </si>
  <si>
    <t>SEAGATE TECHNOLOGY HOLDINGS PLC</t>
  </si>
  <si>
    <t>IE00BKVD2N49</t>
  </si>
  <si>
    <t>NXP SEMICONDUCTORS NV</t>
  </si>
  <si>
    <t>NL0009538784</t>
  </si>
  <si>
    <t>As on *</t>
  </si>
  <si>
    <t>NA</t>
  </si>
  <si>
    <t>* NAV at the end of the month is not available as the first NAV was declared on 07th March 2024.</t>
  </si>
  <si>
    <t>Edelweiss Technology Fund</t>
  </si>
  <si>
    <t>PORTFOLIO STATEMENT OF EDELWEISS GOLD ETF FUND AS ON MARCH 31, 2024</t>
  </si>
  <si>
    <t>((An open ended exchange traded fund replicating/tracking domestic prices of Gold))</t>
  </si>
  <si>
    <t xml:space="preserve">a) Gold </t>
  </si>
  <si>
    <t>Gold</t>
  </si>
  <si>
    <t>IDIA00500001</t>
  </si>
  <si>
    <t>Edelweiss Gold ETF</t>
  </si>
  <si>
    <t>PORTFOLIO STATEMENT OF EDELWEISS GOLD AND SILVER ETF FOF AS ON MARCH 31, 2024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</si>
  <si>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</si>
  <si>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</si>
  <si>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</si>
  <si>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</si>
  <si>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</si>
  <si>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Edelweiss Gold and Silver ETF Fund of Fund</t>
  </si>
  <si>
    <t>PORTFOLIO STATEMENT OF EDELWEISS  LIQUID FUND AS ON MARCH 31, 2024</t>
  </si>
  <si>
    <t>(An open-ended liquid scheme)</t>
  </si>
  <si>
    <t>182 DAYS TBILL RED 16-05-2024</t>
  </si>
  <si>
    <t>IN002023Y342</t>
  </si>
  <si>
    <t>182 DAYS TBILL RED 09-05-2024</t>
  </si>
  <si>
    <t>IN002023Y334</t>
  </si>
  <si>
    <t>182 DAYS TBILL RED 06-06-2024</t>
  </si>
  <si>
    <t>IN002023Y375</t>
  </si>
  <si>
    <t>182 DAYS TBILL RED 13-06-2024</t>
  </si>
  <si>
    <t>IN002023Y383</t>
  </si>
  <si>
    <t>91 DAYS TBILL RED 16-05-2024</t>
  </si>
  <si>
    <t>IN002023X476</t>
  </si>
  <si>
    <t>364 DAYS TBILL RED 13-06-2024</t>
  </si>
  <si>
    <t>IN002023Z125</t>
  </si>
  <si>
    <t>182 DAYS TBILL RED 11-04-2024</t>
  </si>
  <si>
    <t>IN002023Y292</t>
  </si>
  <si>
    <t>91 DAYS TBILL RED 09-05-2024</t>
  </si>
  <si>
    <t>IN002023X468</t>
  </si>
  <si>
    <t>AXIS BANK LTD CD RED 13-05-2024#**</t>
  </si>
  <si>
    <t>INE238AD6660</t>
  </si>
  <si>
    <t>CANARA BANK CD RED 30-05-2024#**</t>
  </si>
  <si>
    <t>INE476A16XR8</t>
  </si>
  <si>
    <t>AXIS BANK LTD CD RED 16-05-2024#**</t>
  </si>
  <si>
    <t>INE238AD6686</t>
  </si>
  <si>
    <t>BANK OF BARODA CD RED 17-05-2024#**</t>
  </si>
  <si>
    <t>INE028A16EJ4</t>
  </si>
  <si>
    <t>UNION BANK OF INDIA CD RED 06-05-2024#</t>
  </si>
  <si>
    <t>INE692A16GT1</t>
  </si>
  <si>
    <t>CANARA BANK CD RED 08-05-2024#**</t>
  </si>
  <si>
    <t>INE476A16XM9</t>
  </si>
  <si>
    <t>PUNJAB NATIONAL BANK CD RED 10-05-2024#**</t>
  </si>
  <si>
    <t>INE160A16OK2</t>
  </si>
  <si>
    <t>BANK OF BARODA CD RED 21-05-2024#**</t>
  </si>
  <si>
    <t>INE028A16EV9</t>
  </si>
  <si>
    <t>BANK OF BARODA CD RED 22-05-2024#**</t>
  </si>
  <si>
    <t>INE028A16EY3</t>
  </si>
  <si>
    <t>BANK OF BARODA CD RED 27-05-2024#**</t>
  </si>
  <si>
    <t>INE028A16EI6</t>
  </si>
  <si>
    <t>BANK OF BARODA CD RED 30-05-2024#**</t>
  </si>
  <si>
    <t>INE028A16FA0</t>
  </si>
  <si>
    <t>CANARA BANK CD RED 05-06-2024#**</t>
  </si>
  <si>
    <t>INE476A16XU2</t>
  </si>
  <si>
    <t>L&amp;T METRO RAIL (HYD) CP 15-04-24**</t>
  </si>
  <si>
    <t>INE128M14761</t>
  </si>
  <si>
    <t>RELIANCE RETAIL VENT CP 15-05-24**</t>
  </si>
  <si>
    <t>INE929O14BJ5</t>
  </si>
  <si>
    <t>EXIM BANK CP RED 22-05-2024**</t>
  </si>
  <si>
    <t>INE514E14RK0</t>
  </si>
  <si>
    <t>SIDBI CP RED 24-05-2024**</t>
  </si>
  <si>
    <t>INE556F14KA4</t>
  </si>
  <si>
    <t>NABARD CP RED 30-05-2024**</t>
  </si>
  <si>
    <t>INE261F14LB7</t>
  </si>
  <si>
    <t>NABARD CP RED 03-06-2024**</t>
  </si>
  <si>
    <t>INE261F14LC5</t>
  </si>
  <si>
    <t>MOTILAL OSWAL FIN SER CP RED 31-05-2024**</t>
  </si>
  <si>
    <t>INE338I14GW3</t>
  </si>
  <si>
    <t>LIC HSG FIN CP RED 28-05-2024**</t>
  </si>
  <si>
    <t>INE115A14EU1</t>
  </si>
  <si>
    <t>RELIANCE RETAIL VENT CP 03-06-24**</t>
  </si>
  <si>
    <t>INE929O14BN7</t>
  </si>
  <si>
    <t>LIC HSG FIN CP RED 24-04-2024**</t>
  </si>
  <si>
    <t>INE115A14EL0</t>
  </si>
  <si>
    <t>SIDBI CP RED 09-05-2024**</t>
  </si>
  <si>
    <t>INE556F14JZ3</t>
  </si>
  <si>
    <t>ICICI SECURITIES CP 17-05-24**</t>
  </si>
  <si>
    <t>INE763G14SZ4</t>
  </si>
  <si>
    <t>ICICI SECURITIES CP RED 22-05-2024**</t>
  </si>
  <si>
    <t>INE763G14TC1</t>
  </si>
  <si>
    <t>RELIANCE RETAIL VENTURES CP 24-05-2024**</t>
  </si>
  <si>
    <t>INE929O14BL1</t>
  </si>
  <si>
    <t>TATA CAPITAL HSNG FIN CP RED 29-05-2024**</t>
  </si>
  <si>
    <t>INE033L14MZ5</t>
  </si>
  <si>
    <t>ICICI SECURITIES CP RED 03-06-2024**</t>
  </si>
  <si>
    <t>INE763G14PV9</t>
  </si>
  <si>
    <t>NABARD CP RED 05-06-2024**</t>
  </si>
  <si>
    <t>INE261F14LD3</t>
  </si>
  <si>
    <t>HERO FINCORP LTD CP 03-06-24**</t>
  </si>
  <si>
    <t>INE957N14IA2</t>
  </si>
  <si>
    <t>KOTAK SECURITIES LTD CP 06-06-24**</t>
  </si>
  <si>
    <t>INE028E14NJ2</t>
  </si>
  <si>
    <t>MOTILAL OSWAL FINV  CP 06-06-24**</t>
  </si>
  <si>
    <t>INE01WN14BC1</t>
  </si>
  <si>
    <t>GODREJ INDUSTRIES LTD CP RED 10-04-2024**</t>
  </si>
  <si>
    <t>INE233A14G24</t>
  </si>
  <si>
    <t>MOTILAL OSWAL FINVEST LTD. CP 08-05-24**</t>
  </si>
  <si>
    <t>INE01WN14AN0</t>
  </si>
  <si>
    <t>ADITYA BIRLA FIN LTD CP RED 13-05-2024**</t>
  </si>
  <si>
    <t>INE860H142K3</t>
  </si>
  <si>
    <t>NABARD CP RED 13-06-2024**</t>
  </si>
  <si>
    <t>INE261F14LI2</t>
  </si>
  <si>
    <t>HDFC SECURITIES LTD. CP RED 22-04-2024**</t>
  </si>
  <si>
    <t>INE700G14IJ1</t>
  </si>
  <si>
    <t>BAJAJ FINANCE LTD CP RED 15-05-2024**</t>
  </si>
  <si>
    <t>INE296A14XB9</t>
  </si>
  <si>
    <t>ICICI SECURITIES CP RED 27-05-2024**</t>
  </si>
  <si>
    <t>INE763G14TH0</t>
  </si>
  <si>
    <t>MOTILAL OSWAL FINVEST LTD. CP 10-05-24**</t>
  </si>
  <si>
    <t>INE01WN14AX9</t>
  </si>
  <si>
    <t>BOBCARD LTD. CP RED 14-06-2024**</t>
  </si>
  <si>
    <t>INE027214597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</si>
  <si>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</si>
  <si>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</si>
  <si>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</si>
  <si>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</si>
  <si>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</si>
  <si>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</si>
  <si>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</si>
  <si>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</si>
  <si>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</si>
  <si>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</si>
  <si>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</si>
  <si>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</si>
  <si>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</si>
  <si>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</si>
  <si>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</si>
  <si>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</si>
  <si>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MARCH 31,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</si>
  <si>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</si>
  <si>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</si>
  <si>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</si>
  <si>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</si>
  <si>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</si>
  <si>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</si>
  <si>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</si>
  <si>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</si>
  <si>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MARCH 31,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</si>
  <si>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</si>
  <si>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</si>
  <si>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</si>
  <si>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</si>
  <si>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MARCH 31, 2024</t>
  </si>
  <si>
    <t>(An Open-ended Equity Scheme replicating MSCI India Domestic &amp; World Healthcare 45 Index)</t>
  </si>
  <si>
    <t>Pfizer Ltd.</t>
  </si>
  <si>
    <t>INE182A01018</t>
  </si>
  <si>
    <t>ELI LILLY &amp; CO</t>
  </si>
  <si>
    <t>US5324571083</t>
  </si>
  <si>
    <t>Pharmaceuticals</t>
  </si>
  <si>
    <t>JOHNSON &amp; JOHNSON</t>
  </si>
  <si>
    <t>US4781601046</t>
  </si>
  <si>
    <t>MERCK &amp; CO.INC</t>
  </si>
  <si>
    <t>US58933Y1055</t>
  </si>
  <si>
    <t>ABBVIE INC</t>
  </si>
  <si>
    <t>US00287Y1091</t>
  </si>
  <si>
    <t>Biotechnology</t>
  </si>
  <si>
    <t>THERMO FISHER SCIENTIFIC INC</t>
  </si>
  <si>
    <t>US8835561023</t>
  </si>
  <si>
    <t>Life Sciences Tools &amp; Services</t>
  </si>
  <si>
    <t>NOVARTIS AG</t>
  </si>
  <si>
    <t>US66987V1098</t>
  </si>
  <si>
    <t>ABBOTT LABORATORIES</t>
  </si>
  <si>
    <t>US0028241000</t>
  </si>
  <si>
    <t>Health Care Equipment &amp; Supplies</t>
  </si>
  <si>
    <t>DANAHER CORP</t>
  </si>
  <si>
    <t>US2358511028</t>
  </si>
  <si>
    <t>AMGEN INC</t>
  </si>
  <si>
    <t>US0311621009</t>
  </si>
  <si>
    <t>INTUITIVE SURGICAL INC</t>
  </si>
  <si>
    <t>US46120E6023</t>
  </si>
  <si>
    <t>STRYKER CORP</t>
  </si>
  <si>
    <t>US8636671013</t>
  </si>
  <si>
    <t>MEDTRONIC PLC</t>
  </si>
  <si>
    <t>IE00BTN1Y115</t>
  </si>
  <si>
    <t>VERTEX PHARMACEUTICALS INC</t>
  </si>
  <si>
    <t>US92532F1003</t>
  </si>
  <si>
    <t>GILEAD SCIENCES INC</t>
  </si>
  <si>
    <t>US3755581036</t>
  </si>
  <si>
    <t>BECTON DICKINSON AND CO</t>
  </si>
  <si>
    <t>US0758871091</t>
  </si>
  <si>
    <t>IQVIA HOLDINGS INC</t>
  </si>
  <si>
    <t>US46266C1053</t>
  </si>
  <si>
    <t>AGILENT TECHNOLOGIES INC</t>
  </si>
  <si>
    <t>US00846U1016</t>
  </si>
  <si>
    <t>MODERNA INC</t>
  </si>
  <si>
    <t>US60770K1079</t>
  </si>
  <si>
    <t>PHARMACEUTICALS</t>
  </si>
  <si>
    <t>ILLUMINA INC</t>
  </si>
  <si>
    <t>US4523271090</t>
  </si>
  <si>
    <t>NOVO-NORDISK A/S</t>
  </si>
  <si>
    <t>US6701002056</t>
  </si>
  <si>
    <t>Edelweiss MSCI India Domestic &amp; World Healthcare 45 Index Fund</t>
  </si>
  <si>
    <t>PORTFOLIO STATEMENT OF EDELWEISS  EUROPE DYNAMIC EQUITY OFF-SHORE FUND AS ON MARCH 31,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</si>
  <si>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</si>
  <si>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</si>
  <si>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</si>
  <si>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</si>
  <si>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MARCH 31, 2024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</si>
  <si>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</si>
  <si>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</si>
  <si>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</si>
  <si>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</si>
  <si>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MARCH 31,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</si>
  <si>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</si>
  <si>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</si>
  <si>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</si>
  <si>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</si>
  <si>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MARCH 31,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</si>
  <si>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</si>
  <si>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</si>
  <si>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</si>
  <si>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</si>
  <si>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MARCH 31, 2024</t>
  </si>
  <si>
    <t>(An open ended exchange traded fund replicating/tracking domestic prices of Silver)</t>
  </si>
  <si>
    <t xml:space="preserve">a) Silver </t>
  </si>
  <si>
    <t>INE854780000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</si>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</sst>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0.0000"/>
  </numFmts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32552"/>
      <name val="Verdana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7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4" fontId="0" fillId="0" borderId="0" xfId="0" applyNumberFormat="1"/>
    <xf numFmtId="0" fontId="0" fillId="0" borderId="7" xfId="0" applyBorder="1"/>
    <xf numFmtId="0" fontId="0" fillId="0" borderId="7" xfId="0" applyBorder="1" applyAlignment="1">
      <alignment wrapText="1"/>
    </xf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170" fontId="6" fillId="0" borderId="0" xfId="0" applyNumberFormat="1" applyFont="1"/>
    <xf numFmtId="170" fontId="0" fillId="0" borderId="0" xfId="0" applyNumberFormat="1"/>
    <xf numFmtId="170" fontId="6" fillId="0" borderId="0" xfId="0" applyNumberFormat="1" applyFont="1" applyAlignment="1">
      <alignment horizontal="right"/>
    </xf>
    <xf numFmtId="0" fontId="7" fillId="0" borderId="0" xfId="0" applyFont="1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166" fontId="0" fillId="0" borderId="0" xfId="0" applyNumberFormat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0" fillId="3" borderId="4" xfId="0" applyNumberFormat="1" applyFill="1" applyBorder="1"/>
    <xf numFmtId="4" fontId="0" fillId="3" borderId="4" xfId="0" applyNumberFormat="1" applyFill="1" applyBorder="1"/>
    <xf numFmtId="10" fontId="0" fillId="3" borderId="4" xfId="0" applyNumberFormat="1" applyFill="1" applyBorder="1"/>
    <xf numFmtId="0" fontId="0" fillId="3" borderId="0" xfId="0" applyFill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3" fillId="0" borderId="7" xfId="0" applyFont="1" applyBorder="1" applyAlignment="1">
      <alignment vertical="top" wrapText="1"/>
    </xf>
    <xf numFmtId="0" fontId="4" fillId="0" borderId="7" xfId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206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156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selection activeCell="B16" sqref="B16"/>
    </sheetView>
  </sheetViews>
  <sheetFormatPr defaultRowHeight="15" x14ac:dyDescent="0.25"/>
  <cols>
    <col min="1" max="1" width="8.85546875" bestFit="1" customWidth="1"/>
    <col min="2" max="2" width="39" style="78" customWidth="1"/>
    <col min="3" max="3" width="22" customWidth="1"/>
    <col min="4" max="4" width="45.7109375" style="78" customWidth="1"/>
    <col min="5" max="5" width="23.28515625" bestFit="1" customWidth="1"/>
    <col min="6" max="6" width="26.42578125" style="78" customWidth="1"/>
    <col min="7" max="7" width="23.28515625" bestFit="1" customWidth="1"/>
  </cols>
  <sheetData>
    <row r="1" spans="1:7" s="1" customFormat="1" x14ac:dyDescent="0.25">
      <c r="A1" s="82" t="s">
        <v>0</v>
      </c>
      <c r="B1" s="83"/>
      <c r="D1" s="79"/>
      <c r="F1" s="79"/>
    </row>
    <row r="2" spans="1:7" s="1" customFormat="1" x14ac:dyDescent="0.25">
      <c r="A2" s="82" t="s">
        <v>1</v>
      </c>
      <c r="B2" s="83"/>
      <c r="D2" s="79"/>
      <c r="F2" s="79"/>
    </row>
    <row r="3" spans="1:7" s="1" customFormat="1" x14ac:dyDescent="0.25">
      <c r="A3" s="64" t="s">
        <v>2</v>
      </c>
      <c r="B3" s="76" t="s">
        <v>3</v>
      </c>
      <c r="C3" s="74" t="s">
        <v>4</v>
      </c>
      <c r="D3" s="80" t="s">
        <v>5</v>
      </c>
      <c r="E3" s="74" t="s">
        <v>6</v>
      </c>
      <c r="F3" s="80" t="s">
        <v>5</v>
      </c>
      <c r="G3" s="74" t="s">
        <v>6</v>
      </c>
    </row>
    <row r="4" spans="1:7" ht="69.95" customHeight="1" x14ac:dyDescent="0.25">
      <c r="A4" s="55" t="s">
        <v>7</v>
      </c>
      <c r="B4" s="77" t="str">
        <f>HYPERLINK("[EDEL_Portfolio Monthly Notes 31-Mar-2024.xlsx]EDACBF!A1","Edelweiss Money Market Fund")</f>
        <v>Edelweiss Money Market Fund</v>
      </c>
      <c r="C4" s="74"/>
      <c r="D4" s="80" t="s">
        <v>8</v>
      </c>
      <c r="E4" s="74"/>
      <c r="F4" s="80" t="s">
        <v>9</v>
      </c>
      <c r="G4" s="74"/>
    </row>
    <row r="5" spans="1:7" ht="69.95" customHeight="1" x14ac:dyDescent="0.25">
      <c r="A5" s="55" t="s">
        <v>10</v>
      </c>
      <c r="B5" s="77" t="str">
        <f>HYPERLINK("[EDEL_Portfolio Monthly Notes 31-Mar-2024.xlsx]EDBE25!A1","BHARAT Bond ETF - April 2025")</f>
        <v>BHARAT Bond ETF - April 2025</v>
      </c>
      <c r="C5" s="74"/>
      <c r="D5" s="80" t="s">
        <v>11</v>
      </c>
      <c r="E5" s="74"/>
      <c r="F5" s="81" t="s">
        <v>12</v>
      </c>
      <c r="G5" s="75" t="s">
        <v>12</v>
      </c>
    </row>
    <row r="6" spans="1:7" ht="69.95" customHeight="1" x14ac:dyDescent="0.25">
      <c r="A6" s="55" t="s">
        <v>13</v>
      </c>
      <c r="B6" s="77" t="str">
        <f>HYPERLINK("[EDEL_Portfolio Monthly Notes 31-Mar-2024.xlsx]EDBE30!A1","BHARAT Bond ETF - April 2030")</f>
        <v>BHARAT Bond ETF - April 2030</v>
      </c>
      <c r="C6" s="74"/>
      <c r="D6" s="80" t="s">
        <v>14</v>
      </c>
      <c r="E6" s="74"/>
      <c r="F6" s="81" t="s">
        <v>12</v>
      </c>
      <c r="G6" s="75" t="s">
        <v>12</v>
      </c>
    </row>
    <row r="7" spans="1:7" ht="69.95" customHeight="1" x14ac:dyDescent="0.25">
      <c r="A7" s="55" t="s">
        <v>15</v>
      </c>
      <c r="B7" s="77" t="str">
        <f>HYPERLINK("[EDEL_Portfolio Monthly Notes 31-Mar-2024.xlsx]EDBE31!A1","BHARAT Bond ETF - April 2031")</f>
        <v>BHARAT Bond ETF - April 2031</v>
      </c>
      <c r="C7" s="74"/>
      <c r="D7" s="80" t="s">
        <v>16</v>
      </c>
      <c r="E7" s="74"/>
      <c r="F7" s="81" t="s">
        <v>12</v>
      </c>
      <c r="G7" s="75" t="s">
        <v>12</v>
      </c>
    </row>
    <row r="8" spans="1:7" ht="69.95" customHeight="1" x14ac:dyDescent="0.25">
      <c r="A8" s="55" t="s">
        <v>17</v>
      </c>
      <c r="B8" s="77" t="str">
        <f>HYPERLINK("[EDEL_Portfolio Monthly Notes 31-Mar-2024.xlsx]EDBE32!A1","BHARAT Bond ETF - April 2032")</f>
        <v>BHARAT Bond ETF - April 2032</v>
      </c>
      <c r="C8" s="74"/>
      <c r="D8" s="80" t="s">
        <v>18</v>
      </c>
      <c r="E8" s="74"/>
      <c r="F8" s="81" t="s">
        <v>12</v>
      </c>
      <c r="G8" s="75" t="s">
        <v>12</v>
      </c>
    </row>
    <row r="9" spans="1:7" ht="69.95" customHeight="1" x14ac:dyDescent="0.25">
      <c r="A9" s="55" t="s">
        <v>19</v>
      </c>
      <c r="B9" s="77" t="str">
        <f>HYPERLINK("[EDEL_Portfolio Monthly Notes 31-Mar-2024.xlsx]EDBE33!A1","BHARAT Bond ETF - April 2033")</f>
        <v>BHARAT Bond ETF - April 2033</v>
      </c>
      <c r="C9" s="74"/>
      <c r="D9" s="80" t="s">
        <v>20</v>
      </c>
      <c r="E9" s="74"/>
      <c r="F9" s="81" t="s">
        <v>12</v>
      </c>
      <c r="G9" s="75" t="s">
        <v>12</v>
      </c>
    </row>
    <row r="10" spans="1:7" ht="69.95" customHeight="1" x14ac:dyDescent="0.25">
      <c r="A10" s="55" t="s">
        <v>21</v>
      </c>
      <c r="B10" s="77" t="str">
        <f>HYPERLINK("[EDEL_Portfolio Monthly Notes 31-Mar-2024.xlsx]EDBPDF!A1","Edelweiss Banking and PSU Debt Fund")</f>
        <v>Edelweiss Banking and PSU Debt Fund</v>
      </c>
      <c r="C10" s="74"/>
      <c r="D10" s="80" t="s">
        <v>22</v>
      </c>
      <c r="E10" s="74"/>
      <c r="F10" s="80" t="s">
        <v>23</v>
      </c>
      <c r="G10" s="74"/>
    </row>
    <row r="11" spans="1:7" ht="69.95" customHeight="1" x14ac:dyDescent="0.25">
      <c r="A11" s="55" t="s">
        <v>24</v>
      </c>
      <c r="B11" s="77" t="str">
        <f>HYPERLINK("[EDEL_Portfolio Monthly Notes 31-Mar-2024.xlsx]EDCG27!A1","Edelweiss CRISIL IBX 50 50 Gilt Plus SDL June 2027 Index Fund")</f>
        <v>Edelweiss CRISIL IBX 50 50 Gilt Plus SDL June 2027 Index Fund</v>
      </c>
      <c r="C11" s="74"/>
      <c r="D11" s="80" t="s">
        <v>25</v>
      </c>
      <c r="E11" s="74"/>
      <c r="F11" s="81" t="s">
        <v>12</v>
      </c>
      <c r="G11" s="75" t="s">
        <v>12</v>
      </c>
    </row>
    <row r="12" spans="1:7" ht="69.95" customHeight="1" x14ac:dyDescent="0.25">
      <c r="A12" s="55" t="s">
        <v>26</v>
      </c>
      <c r="B12" s="77" t="str">
        <f>HYPERLINK("[EDEL_Portfolio Monthly Notes 31-Mar-2024.xlsx]EDCG28!A1","Edelweiss_CRISIL_IBX 50 50 Gilt Plus SDL Sep 2028 Index Fund")</f>
        <v>Edelweiss_CRISIL_IBX 50 50 Gilt Plus SDL Sep 2028 Index Fund</v>
      </c>
      <c r="C12" s="74"/>
      <c r="D12" s="80" t="s">
        <v>27</v>
      </c>
      <c r="E12" s="74"/>
      <c r="F12" s="81" t="s">
        <v>12</v>
      </c>
      <c r="G12" s="75" t="s">
        <v>12</v>
      </c>
    </row>
    <row r="13" spans="1:7" ht="69.95" customHeight="1" x14ac:dyDescent="0.25">
      <c r="A13" s="55" t="s">
        <v>28</v>
      </c>
      <c r="B13" s="77" t="str">
        <f>HYPERLINK("[EDEL_Portfolio Monthly Notes 31-Mar-2024.xlsx]EDCG37!A1","Edelweiss_CRISIL IBX 50 50 Gilt Plus SDL April 2037 Index Fund")</f>
        <v>Edelweiss_CRISIL IBX 50 50 Gilt Plus SDL April 2037 Index Fund</v>
      </c>
      <c r="C13" s="74"/>
      <c r="D13" s="80" t="s">
        <v>29</v>
      </c>
      <c r="E13" s="74"/>
      <c r="F13" s="81" t="s">
        <v>12</v>
      </c>
      <c r="G13" s="75" t="s">
        <v>12</v>
      </c>
    </row>
    <row r="14" spans="1:7" ht="69.95" customHeight="1" x14ac:dyDescent="0.25">
      <c r="A14" s="55" t="s">
        <v>30</v>
      </c>
      <c r="B14" s="77" t="str">
        <f>HYPERLINK("[EDEL_Portfolio Monthly Notes 31-Mar-2024.xlsx]EDCPSF!A1","Edelweiss CRL PSU PL SDL 50 50 Oct-25 FD")</f>
        <v>Edelweiss CRL PSU PL SDL 50 50 Oct-25 FD</v>
      </c>
      <c r="C14" s="74"/>
      <c r="D14" s="80" t="s">
        <v>31</v>
      </c>
      <c r="E14" s="74"/>
      <c r="F14" s="81" t="s">
        <v>12</v>
      </c>
      <c r="G14" s="75" t="s">
        <v>12</v>
      </c>
    </row>
    <row r="15" spans="1:7" ht="69.95" customHeight="1" x14ac:dyDescent="0.25">
      <c r="A15" s="55" t="s">
        <v>32</v>
      </c>
      <c r="B15" s="77" t="str">
        <f>HYPERLINK("[EDEL_Portfolio Monthly Notes 31-Mar-2024.xlsx]EDCSDF!A1","Edelweiss CRL IBX 50 50 Gilt Plus SDL Short Duration Index Fund")</f>
        <v>Edelweiss CRL IBX 50 50 Gilt Plus SDL Short Duration Index Fund</v>
      </c>
      <c r="C15" s="74"/>
      <c r="D15" s="80" t="s">
        <v>33</v>
      </c>
      <c r="E15" s="74"/>
      <c r="F15" s="81" t="s">
        <v>12</v>
      </c>
      <c r="G15" s="75" t="s">
        <v>12</v>
      </c>
    </row>
    <row r="16" spans="1:7" ht="69.95" customHeight="1" x14ac:dyDescent="0.25">
      <c r="A16" s="55" t="s">
        <v>34</v>
      </c>
      <c r="B16" s="77" t="str">
        <f>HYPERLINK("[EDEL_Portfolio Monthly Notes 31-Mar-2024.xlsx]EDFF25!A1","BHARAT Bond FOF - April 2025")</f>
        <v>BHARAT Bond FOF - April 2025</v>
      </c>
      <c r="C16" s="74"/>
      <c r="D16" s="80" t="s">
        <v>11</v>
      </c>
      <c r="E16" s="74"/>
      <c r="F16" s="81" t="s">
        <v>12</v>
      </c>
      <c r="G16" s="75" t="s">
        <v>12</v>
      </c>
    </row>
    <row r="17" spans="1:7" ht="69.95" customHeight="1" x14ac:dyDescent="0.25">
      <c r="A17" s="55" t="s">
        <v>35</v>
      </c>
      <c r="B17" s="77" t="str">
        <f>HYPERLINK("[EDEL_Portfolio Monthly Notes 31-Mar-2024.xlsx]EDFF30!A1","BHARAT Bond FOF - April 2030")</f>
        <v>BHARAT Bond FOF - April 2030</v>
      </c>
      <c r="C17" s="74"/>
      <c r="D17" s="80" t="s">
        <v>14</v>
      </c>
      <c r="E17" s="74"/>
      <c r="F17" s="81" t="s">
        <v>12</v>
      </c>
      <c r="G17" s="75" t="s">
        <v>12</v>
      </c>
    </row>
    <row r="18" spans="1:7" ht="69.95" customHeight="1" x14ac:dyDescent="0.25">
      <c r="A18" s="55" t="s">
        <v>36</v>
      </c>
      <c r="B18" s="77" t="str">
        <f>HYPERLINK("[EDEL_Portfolio Monthly Notes 31-Mar-2024.xlsx]EDFF31!A1","BHARAT Bond FOF - April 2031")</f>
        <v>BHARAT Bond FOF - April 2031</v>
      </c>
      <c r="C18" s="74"/>
      <c r="D18" s="80" t="s">
        <v>16</v>
      </c>
      <c r="E18" s="74"/>
      <c r="F18" s="81" t="s">
        <v>12</v>
      </c>
      <c r="G18" s="75" t="s">
        <v>12</v>
      </c>
    </row>
    <row r="19" spans="1:7" ht="69.95" customHeight="1" x14ac:dyDescent="0.25">
      <c r="A19" s="55" t="s">
        <v>37</v>
      </c>
      <c r="B19" s="77" t="str">
        <f>HYPERLINK("[EDEL_Portfolio Monthly Notes 31-Mar-2024.xlsx]EDFF32!A1","BHARAT Bond FOF - April 2032")</f>
        <v>BHARAT Bond FOF - April 2032</v>
      </c>
      <c r="C19" s="74"/>
      <c r="D19" s="80" t="s">
        <v>18</v>
      </c>
      <c r="E19" s="74"/>
      <c r="F19" s="81" t="s">
        <v>12</v>
      </c>
      <c r="G19" s="75" t="s">
        <v>12</v>
      </c>
    </row>
    <row r="20" spans="1:7" ht="69.95" customHeight="1" x14ac:dyDescent="0.25">
      <c r="A20" s="55" t="s">
        <v>38</v>
      </c>
      <c r="B20" s="77" t="str">
        <f>HYPERLINK("[EDEL_Portfolio Monthly Notes 31-Mar-2024.xlsx]EDFF33!A1","BHARAT Bond FOF - April 2033")</f>
        <v>BHARAT Bond FOF - April 2033</v>
      </c>
      <c r="C20" s="74"/>
      <c r="D20" s="80" t="s">
        <v>20</v>
      </c>
      <c r="E20" s="74"/>
      <c r="F20" s="81" t="s">
        <v>12</v>
      </c>
      <c r="G20" s="75" t="s">
        <v>12</v>
      </c>
    </row>
    <row r="21" spans="1:7" ht="69.95" customHeight="1" x14ac:dyDescent="0.25">
      <c r="A21" s="55" t="s">
        <v>39</v>
      </c>
      <c r="B21" s="77" t="str">
        <f>HYPERLINK("[EDEL_Portfolio Monthly Notes 31-Mar-2024.xlsx]EDGSEC!A1","Edelweiss Government Securities Fund")</f>
        <v>Edelweiss Government Securities Fund</v>
      </c>
      <c r="C21" s="74"/>
      <c r="D21" s="80" t="s">
        <v>40</v>
      </c>
      <c r="E21" s="74"/>
      <c r="F21" s="80" t="s">
        <v>41</v>
      </c>
      <c r="G21" s="74"/>
    </row>
    <row r="22" spans="1:7" ht="69.95" customHeight="1" x14ac:dyDescent="0.25">
      <c r="A22" s="55" t="s">
        <v>42</v>
      </c>
      <c r="B22" s="77" t="str">
        <f>HYPERLINK("[EDEL_Portfolio Monthly Notes 31-Mar-2024.xlsx]EDNP27!A1","Edelweiss Nifty PSU Bond Plus SDL Apr2027 50 50 Index")</f>
        <v>Edelweiss Nifty PSU Bond Plus SDL Apr2027 50 50 Index</v>
      </c>
      <c r="C22" s="74"/>
      <c r="D22" s="80" t="s">
        <v>43</v>
      </c>
      <c r="E22" s="74"/>
      <c r="F22" s="81" t="s">
        <v>12</v>
      </c>
      <c r="G22" s="75" t="s">
        <v>12</v>
      </c>
    </row>
    <row r="23" spans="1:7" ht="69.95" customHeight="1" x14ac:dyDescent="0.25">
      <c r="A23" s="55" t="s">
        <v>44</v>
      </c>
      <c r="B23" s="77" t="str">
        <f>HYPERLINK("[EDEL_Portfolio Monthly Notes 31-Mar-2024.xlsx]EDNPSF!A1","Edelweiss Nifty PSU Bond Plus SDL Apr2026 50 50 Index Fund")</f>
        <v>Edelweiss Nifty PSU Bond Plus SDL Apr2026 50 50 Index Fund</v>
      </c>
      <c r="C23" s="74"/>
      <c r="D23" s="80" t="s">
        <v>45</v>
      </c>
      <c r="E23" s="74"/>
      <c r="F23" s="81" t="s">
        <v>12</v>
      </c>
      <c r="G23" s="75" t="s">
        <v>12</v>
      </c>
    </row>
    <row r="24" spans="1:7" ht="69.95" customHeight="1" x14ac:dyDescent="0.25">
      <c r="A24" s="55" t="s">
        <v>46</v>
      </c>
      <c r="B24" s="77" t="str">
        <f>HYPERLINK("[EDEL_Portfolio Monthly Notes 31-Mar-2024.xlsx]EDONTF!A1","EDELWEISS OVERNIGHT FUND")</f>
        <v>EDELWEISS OVERNIGHT FUND</v>
      </c>
      <c r="C24" s="74"/>
      <c r="D24" s="80" t="s">
        <v>47</v>
      </c>
      <c r="E24" s="74"/>
      <c r="F24" s="81" t="s">
        <v>12</v>
      </c>
      <c r="G24" s="75" t="s">
        <v>12</v>
      </c>
    </row>
    <row r="25" spans="1:7" ht="69.95" customHeight="1" x14ac:dyDescent="0.25">
      <c r="A25" s="55" t="s">
        <v>48</v>
      </c>
      <c r="B25" s="77" t="str">
        <f>HYPERLINK("[EDEL_Portfolio Monthly Notes 31-Mar-2024.xlsx]EEARBF!A1","Edelweiss Arbitrage Fund")</f>
        <v>Edelweiss Arbitrage Fund</v>
      </c>
      <c r="C25" s="74"/>
      <c r="D25" s="80" t="s">
        <v>49</v>
      </c>
      <c r="E25" s="74"/>
      <c r="F25" s="81" t="s">
        <v>12</v>
      </c>
      <c r="G25" s="75" t="s">
        <v>12</v>
      </c>
    </row>
    <row r="26" spans="1:7" ht="69.95" customHeight="1" x14ac:dyDescent="0.25">
      <c r="A26" s="55" t="s">
        <v>50</v>
      </c>
      <c r="B26" s="77" t="str">
        <f>HYPERLINK("[EDEL_Portfolio Monthly Notes 31-Mar-2024.xlsx]EEARFD!A1","Edelweiss Balanced Advantage Fund")</f>
        <v>Edelweiss Balanced Advantage Fund</v>
      </c>
      <c r="C26" s="74"/>
      <c r="D26" s="80" t="s">
        <v>51</v>
      </c>
      <c r="E26" s="74"/>
      <c r="F26" s="81" t="s">
        <v>12</v>
      </c>
      <c r="G26" s="75" t="s">
        <v>12</v>
      </c>
    </row>
    <row r="27" spans="1:7" ht="69.95" customHeight="1" x14ac:dyDescent="0.25">
      <c r="A27" s="55" t="s">
        <v>52</v>
      </c>
      <c r="B27" s="77" t="str">
        <f>HYPERLINK("[EDEL_Portfolio Monthly Notes 31-Mar-2024.xlsx]EEDGEF!A1","Edelweiss Large Cap Fund")</f>
        <v>Edelweiss Large Cap Fund</v>
      </c>
      <c r="C27" s="74"/>
      <c r="D27" s="80" t="s">
        <v>53</v>
      </c>
      <c r="E27" s="74"/>
      <c r="F27" s="81" t="s">
        <v>12</v>
      </c>
      <c r="G27" s="75" t="s">
        <v>12</v>
      </c>
    </row>
    <row r="28" spans="1:7" ht="69.95" customHeight="1" x14ac:dyDescent="0.25">
      <c r="A28" s="55" t="s">
        <v>54</v>
      </c>
      <c r="B28" s="77" t="str">
        <f>HYPERLINK("[EDEL_Portfolio Monthly Notes 31-Mar-2024.xlsx]EEECRF!A1","Edelweiss Flexi-Cap Fund")</f>
        <v>Edelweiss Flexi-Cap Fund</v>
      </c>
      <c r="C28" s="74"/>
      <c r="D28" s="80" t="s">
        <v>55</v>
      </c>
      <c r="E28" s="74"/>
      <c r="F28" s="81" t="s">
        <v>12</v>
      </c>
      <c r="G28" s="75" t="s">
        <v>12</v>
      </c>
    </row>
    <row r="29" spans="1:7" ht="69.95" customHeight="1" x14ac:dyDescent="0.25">
      <c r="A29" s="55" t="s">
        <v>56</v>
      </c>
      <c r="B29" s="77" t="str">
        <f>HYPERLINK("[EDEL_Portfolio Monthly Notes 31-Mar-2024.xlsx]EEELSS!A1","Edelweiss ELSS Tax saver Fund")</f>
        <v>Edelweiss ELSS Tax saver Fund</v>
      </c>
      <c r="C29" s="74"/>
      <c r="D29" s="80" t="s">
        <v>55</v>
      </c>
      <c r="E29" s="74"/>
      <c r="F29" s="81" t="s">
        <v>12</v>
      </c>
      <c r="G29" s="75" t="s">
        <v>12</v>
      </c>
    </row>
    <row r="30" spans="1:7" ht="69.95" customHeight="1" x14ac:dyDescent="0.25">
      <c r="A30" s="55" t="s">
        <v>57</v>
      </c>
      <c r="B30" s="77" t="str">
        <f>HYPERLINK("[EDEL_Portfolio Monthly Notes 31-Mar-2024.xlsx]EEEQTF!A1","Edelweiss Large &amp; Mid Cap Fund")</f>
        <v>Edelweiss Large &amp; Mid Cap Fund</v>
      </c>
      <c r="C30" s="74"/>
      <c r="D30" s="80" t="s">
        <v>58</v>
      </c>
      <c r="E30" s="74"/>
      <c r="F30" s="81" t="s">
        <v>12</v>
      </c>
      <c r="G30" s="75" t="s">
        <v>12</v>
      </c>
    </row>
    <row r="31" spans="1:7" ht="69.95" customHeight="1" x14ac:dyDescent="0.25">
      <c r="A31" s="55" t="s">
        <v>59</v>
      </c>
      <c r="B31" s="77" t="str">
        <f>HYPERLINK("[EDEL_Portfolio Monthly Notes 31-Mar-2024.xlsx]EEESCF!A1","Edelweiss Small Cap Fund")</f>
        <v>Edelweiss Small Cap Fund</v>
      </c>
      <c r="C31" s="74"/>
      <c r="D31" s="80" t="s">
        <v>60</v>
      </c>
      <c r="E31" s="74"/>
      <c r="F31" s="81" t="s">
        <v>12</v>
      </c>
      <c r="G31" s="75" t="s">
        <v>12</v>
      </c>
    </row>
    <row r="32" spans="1:7" ht="69.95" customHeight="1" x14ac:dyDescent="0.25">
      <c r="A32" s="55" t="s">
        <v>61</v>
      </c>
      <c r="B32" s="77" t="str">
        <f>HYPERLINK("[EDEL_Portfolio Monthly Notes 31-Mar-2024.xlsx]EEESSF!A1","Edelweiss Equity Savings Fund")</f>
        <v>Edelweiss Equity Savings Fund</v>
      </c>
      <c r="C32" s="74"/>
      <c r="D32" s="80" t="s">
        <v>62</v>
      </c>
      <c r="E32" s="74"/>
      <c r="F32" s="81" t="s">
        <v>12</v>
      </c>
      <c r="G32" s="75" t="s">
        <v>12</v>
      </c>
    </row>
    <row r="33" spans="1:7" ht="69.95" customHeight="1" x14ac:dyDescent="0.25">
      <c r="A33" s="55" t="s">
        <v>63</v>
      </c>
      <c r="B33" s="77" t="str">
        <f>HYPERLINK("[EDEL_Portfolio Monthly Notes 31-Mar-2024.xlsx]EEFOCF!A1","Edelweiss Focused Fund")</f>
        <v>Edelweiss Focused Fund</v>
      </c>
      <c r="C33" s="74"/>
      <c r="D33" s="80" t="s">
        <v>55</v>
      </c>
      <c r="E33" s="74"/>
      <c r="F33" s="81" t="s">
        <v>12</v>
      </c>
      <c r="G33" s="75" t="s">
        <v>12</v>
      </c>
    </row>
    <row r="34" spans="1:7" ht="69.95" customHeight="1" x14ac:dyDescent="0.25">
      <c r="A34" s="55" t="s">
        <v>64</v>
      </c>
      <c r="B34" s="77" t="str">
        <f>HYPERLINK("[EDEL_Portfolio Monthly Notes 31-Mar-2024.xlsx]EEIF30!A1","Edelweiss Nifty 100 Quality 30 Index Fnd")</f>
        <v>Edelweiss Nifty 100 Quality 30 Index Fnd</v>
      </c>
      <c r="C34" s="74"/>
      <c r="D34" s="80" t="s">
        <v>65</v>
      </c>
      <c r="E34" s="74"/>
      <c r="F34" s="81" t="s">
        <v>12</v>
      </c>
      <c r="G34" s="75" t="s">
        <v>12</v>
      </c>
    </row>
    <row r="35" spans="1:7" ht="69.95" customHeight="1" x14ac:dyDescent="0.25">
      <c r="A35" s="55" t="s">
        <v>66</v>
      </c>
      <c r="B35" s="77" t="str">
        <f>HYPERLINK("[EDEL_Portfolio Monthly Notes 31-Mar-2024.xlsx]EEIF50!A1","Edelweiss Nifty 50 Index Fund")</f>
        <v>Edelweiss Nifty 50 Index Fund</v>
      </c>
      <c r="C35" s="74"/>
      <c r="D35" s="80" t="s">
        <v>67</v>
      </c>
      <c r="E35" s="74"/>
      <c r="F35" s="81" t="s">
        <v>12</v>
      </c>
      <c r="G35" s="75" t="s">
        <v>12</v>
      </c>
    </row>
    <row r="36" spans="1:7" ht="69.95" customHeight="1" x14ac:dyDescent="0.25">
      <c r="A36" s="55" t="s">
        <v>68</v>
      </c>
      <c r="B36" s="77" t="str">
        <f>HYPERLINK("[EDEL_Portfolio Monthly Notes 31-Mar-2024.xlsx]EELMIF!A1","Edelweiss NIFTY Large Mid Cap 250 Index Fund")</f>
        <v>Edelweiss NIFTY Large Mid Cap 250 Index Fund</v>
      </c>
      <c r="C36" s="74"/>
      <c r="D36" s="80" t="s">
        <v>58</v>
      </c>
      <c r="E36" s="74"/>
      <c r="F36" s="81" t="s">
        <v>12</v>
      </c>
      <c r="G36" s="75" t="s">
        <v>12</v>
      </c>
    </row>
    <row r="37" spans="1:7" ht="69.95" customHeight="1" x14ac:dyDescent="0.25">
      <c r="A37" s="55" t="s">
        <v>69</v>
      </c>
      <c r="B37" s="77" t="str">
        <f>HYPERLINK("[EDEL_Portfolio Monthly Notes 31-Mar-2024.xlsx]EEM150!A1","Edelweiss Nifty Midcap150 Momentum 50 Index Fund")</f>
        <v>Edelweiss Nifty Midcap150 Momentum 50 Index Fund</v>
      </c>
      <c r="C37" s="74"/>
      <c r="D37" s="80" t="s">
        <v>70</v>
      </c>
      <c r="E37" s="74"/>
      <c r="F37" s="81" t="s">
        <v>12</v>
      </c>
      <c r="G37" s="75" t="s">
        <v>12</v>
      </c>
    </row>
    <row r="38" spans="1:7" ht="69.95" customHeight="1" x14ac:dyDescent="0.25">
      <c r="A38" s="55" t="s">
        <v>71</v>
      </c>
      <c r="B38" s="77" t="str">
        <f>HYPERLINK("[EDEL_Portfolio Monthly Notes 31-Mar-2024.xlsx]EEMAAF!A1","Edelweiss Multi Asset Allocation Fund")</f>
        <v>Edelweiss Multi Asset Allocation Fund</v>
      </c>
      <c r="C38" s="74"/>
      <c r="D38" s="80" t="s">
        <v>72</v>
      </c>
      <c r="E38" s="74"/>
      <c r="F38" s="81" t="s">
        <v>12</v>
      </c>
      <c r="G38" s="75" t="s">
        <v>12</v>
      </c>
    </row>
    <row r="39" spans="1:7" ht="69.95" customHeight="1" x14ac:dyDescent="0.25">
      <c r="A39" s="55" t="s">
        <v>73</v>
      </c>
      <c r="B39" s="77" t="str">
        <f>HYPERLINK("[EDEL_Portfolio Monthly Notes 31-Mar-2024.xlsx]EEMCPF!A1","Edelweiss Multi Cap Fund")</f>
        <v>Edelweiss Multi Cap Fund</v>
      </c>
      <c r="C39" s="74"/>
      <c r="D39" s="80" t="s">
        <v>74</v>
      </c>
      <c r="E39" s="74"/>
      <c r="F39" s="81" t="s">
        <v>12</v>
      </c>
      <c r="G39" s="75" t="s">
        <v>12</v>
      </c>
    </row>
    <row r="40" spans="1:7" ht="69.95" customHeight="1" x14ac:dyDescent="0.25">
      <c r="A40" s="55" t="s">
        <v>75</v>
      </c>
      <c r="B40" s="77" t="str">
        <f>HYPERLINK("[EDEL_Portfolio Monthly Notes 31-Mar-2024.xlsx]EEMOF1!A1","EDELWEISS RECENTLY LISTED IPO FUND")</f>
        <v>EDELWEISS RECENTLY LISTED IPO FUND</v>
      </c>
      <c r="C40" s="74"/>
      <c r="D40" s="80" t="s">
        <v>76</v>
      </c>
      <c r="E40" s="74"/>
      <c r="F40" s="81" t="s">
        <v>12</v>
      </c>
      <c r="G40" s="75" t="s">
        <v>12</v>
      </c>
    </row>
    <row r="41" spans="1:7" ht="69.95" customHeight="1" x14ac:dyDescent="0.25">
      <c r="A41" s="55" t="s">
        <v>77</v>
      </c>
      <c r="B41" s="77" t="str">
        <f>HYPERLINK("[EDEL_Portfolio Monthly Notes 31-Mar-2024.xlsx]EENN50!A1","Edelweiss Nifty Next 50 Index Fund")</f>
        <v>Edelweiss Nifty Next 50 Index Fund</v>
      </c>
      <c r="C41" s="74"/>
      <c r="D41" s="80" t="s">
        <v>78</v>
      </c>
      <c r="E41" s="74"/>
      <c r="F41" s="81" t="s">
        <v>12</v>
      </c>
      <c r="G41" s="75" t="s">
        <v>12</v>
      </c>
    </row>
    <row r="42" spans="1:7" ht="69.95" customHeight="1" x14ac:dyDescent="0.25">
      <c r="A42" s="55" t="s">
        <v>79</v>
      </c>
      <c r="B42" s="77" t="str">
        <f>HYPERLINK("[EDEL_Portfolio Monthly Notes 31-Mar-2024.xlsx]EEPRUA!A1","Edelweiss Aggressive Hybrid Fund")</f>
        <v>Edelweiss Aggressive Hybrid Fund</v>
      </c>
      <c r="C42" s="74"/>
      <c r="D42" s="80" t="s">
        <v>80</v>
      </c>
      <c r="E42" s="74"/>
      <c r="F42" s="81" t="s">
        <v>12</v>
      </c>
      <c r="G42" s="75" t="s">
        <v>12</v>
      </c>
    </row>
    <row r="43" spans="1:7" ht="69.95" customHeight="1" x14ac:dyDescent="0.25">
      <c r="A43" s="55" t="s">
        <v>81</v>
      </c>
      <c r="B43" s="77" t="str">
        <f>HYPERLINK("[EDEL_Portfolio Monthly Notes 31-Mar-2024.xlsx]EES250!A1","Edelweiss Nifty Smallcap 250 Index Fund")</f>
        <v>Edelweiss Nifty Smallcap 250 Index Fund</v>
      </c>
      <c r="C43" s="74"/>
      <c r="D43" s="80" t="s">
        <v>82</v>
      </c>
      <c r="E43" s="74"/>
      <c r="F43" s="81" t="s">
        <v>12</v>
      </c>
      <c r="G43" s="75" t="s">
        <v>12</v>
      </c>
    </row>
    <row r="44" spans="1:7" ht="69.95" customHeight="1" x14ac:dyDescent="0.25">
      <c r="A44" s="55" t="s">
        <v>83</v>
      </c>
      <c r="B44" s="77" t="str">
        <f>HYPERLINK("[EDEL_Portfolio Monthly Notes 31-Mar-2024.xlsx]EESMCF!A1","Edelweiss Mid Cap Fund")</f>
        <v>Edelweiss Mid Cap Fund</v>
      </c>
      <c r="C44" s="74"/>
      <c r="D44" s="80" t="s">
        <v>84</v>
      </c>
      <c r="E44" s="74"/>
      <c r="F44" s="81" t="s">
        <v>12</v>
      </c>
      <c r="G44" s="75" t="s">
        <v>12</v>
      </c>
    </row>
    <row r="45" spans="1:7" ht="69.95" customHeight="1" x14ac:dyDescent="0.25">
      <c r="A45" s="55" t="s">
        <v>85</v>
      </c>
      <c r="B45" s="77" t="str">
        <f>HYPERLINK("[EDEL_Portfolio Monthly Notes 31-Mar-2024.xlsx]EETECF!A1","Edelweiss Technology Fund")</f>
        <v>Edelweiss Technology Fund</v>
      </c>
      <c r="C45" s="74"/>
      <c r="D45" s="80" t="s">
        <v>86</v>
      </c>
      <c r="E45" s="74"/>
      <c r="F45" s="81" t="s">
        <v>12</v>
      </c>
      <c r="G45" s="75" t="s">
        <v>12</v>
      </c>
    </row>
    <row r="46" spans="1:7" ht="69.95" customHeight="1" x14ac:dyDescent="0.25">
      <c r="A46" s="55" t="s">
        <v>87</v>
      </c>
      <c r="B46" s="77" t="str">
        <f>HYPERLINK("[EDEL_Portfolio Monthly Notes 31-Mar-2024.xlsx]EGOLDE!A1","Edelweiss Gold ETF Fund")</f>
        <v>Edelweiss Gold ETF Fund</v>
      </c>
      <c r="C46" s="74"/>
      <c r="D46" s="80" t="s">
        <v>88</v>
      </c>
      <c r="E46" s="74"/>
      <c r="F46" s="81" t="s">
        <v>12</v>
      </c>
      <c r="G46" s="75" t="s">
        <v>12</v>
      </c>
    </row>
    <row r="47" spans="1:7" ht="69.95" customHeight="1" x14ac:dyDescent="0.25">
      <c r="A47" s="55" t="s">
        <v>89</v>
      </c>
      <c r="B47" s="77" t="str">
        <f>HYPERLINK("[EDEL_Portfolio Monthly Notes 31-Mar-2024.xlsx]EGSFOF!A1","Edelweiss Gold and Silver ETF FOF")</f>
        <v>Edelweiss Gold and Silver ETF FOF</v>
      </c>
      <c r="C47" s="74"/>
      <c r="D47" s="80" t="s">
        <v>90</v>
      </c>
      <c r="E47" s="74"/>
      <c r="F47" s="81" t="s">
        <v>12</v>
      </c>
      <c r="G47" s="75" t="s">
        <v>12</v>
      </c>
    </row>
    <row r="48" spans="1:7" ht="69.95" customHeight="1" x14ac:dyDescent="0.25">
      <c r="A48" s="55" t="s">
        <v>91</v>
      </c>
      <c r="B48" s="77" t="str">
        <f>HYPERLINK("[EDEL_Portfolio Monthly Notes 31-Mar-2024.xlsx]ELLIQF!A1","Edelweiss Liquid Fund")</f>
        <v>Edelweiss Liquid Fund</v>
      </c>
      <c r="C48" s="74"/>
      <c r="D48" s="80" t="s">
        <v>92</v>
      </c>
      <c r="E48" s="74"/>
      <c r="F48" s="80" t="s">
        <v>93</v>
      </c>
      <c r="G48" s="74"/>
    </row>
    <row r="49" spans="1:7" ht="69.95" customHeight="1" x14ac:dyDescent="0.25">
      <c r="A49" s="55" t="s">
        <v>94</v>
      </c>
      <c r="B49" s="77" t="str">
        <f>HYPERLINK("[EDEL_Portfolio Monthly Notes 31-Mar-2024.xlsx]EOASEF!A1","Edelweiss ASEAN Equity Off-shore Fund")</f>
        <v>Edelweiss ASEAN Equity Off-shore Fund</v>
      </c>
      <c r="C49" s="74"/>
      <c r="D49" s="80" t="s">
        <v>95</v>
      </c>
      <c r="E49" s="74"/>
      <c r="F49" s="81" t="s">
        <v>12</v>
      </c>
      <c r="G49" s="75" t="s">
        <v>12</v>
      </c>
    </row>
    <row r="50" spans="1:7" ht="69.95" customHeight="1" x14ac:dyDescent="0.25">
      <c r="A50" s="55" t="s">
        <v>96</v>
      </c>
      <c r="B50" s="77" t="str">
        <f>HYPERLINK("[EDEL_Portfolio Monthly Notes 31-Mar-2024.xlsx]EOCHIF!A1","Edelweiss Greater China Equity Off-shore Fund")</f>
        <v>Edelweiss Greater China Equity Off-shore Fund</v>
      </c>
      <c r="C50" s="74"/>
      <c r="D50" s="80" t="s">
        <v>97</v>
      </c>
      <c r="E50" s="74"/>
      <c r="F50" s="81" t="s">
        <v>12</v>
      </c>
      <c r="G50" s="75" t="s">
        <v>12</v>
      </c>
    </row>
    <row r="51" spans="1:7" ht="69.95" customHeight="1" x14ac:dyDescent="0.25">
      <c r="A51" s="55" t="s">
        <v>98</v>
      </c>
      <c r="B51" s="77" t="str">
        <f>HYPERLINK("[EDEL_Portfolio Monthly Notes 31-Mar-2024.xlsx]EODWHF!A1","Edelweiss MSCI (I) DM &amp; WD HC 45 ID Fund")</f>
        <v>Edelweiss MSCI (I) DM &amp; WD HC 45 ID Fund</v>
      </c>
      <c r="C51" s="74"/>
      <c r="D51" s="80" t="s">
        <v>99</v>
      </c>
      <c r="E51" s="74"/>
      <c r="F51" s="81" t="s">
        <v>12</v>
      </c>
      <c r="G51" s="75" t="s">
        <v>12</v>
      </c>
    </row>
    <row r="52" spans="1:7" ht="69.95" customHeight="1" x14ac:dyDescent="0.25">
      <c r="A52" s="55" t="s">
        <v>100</v>
      </c>
      <c r="B52" s="77" t="str">
        <f>HYPERLINK("[EDEL_Portfolio Monthly Notes 31-Mar-2024.xlsx]EOEDOF!A1","Edelweiss Europe Dynamic Equity Offshore Fund")</f>
        <v>Edelweiss Europe Dynamic Equity Offshore Fund</v>
      </c>
      <c r="C52" s="74"/>
      <c r="D52" s="80" t="s">
        <v>101</v>
      </c>
      <c r="E52" s="74"/>
      <c r="F52" s="81" t="s">
        <v>12</v>
      </c>
      <c r="G52" s="75" t="s">
        <v>12</v>
      </c>
    </row>
    <row r="53" spans="1:7" ht="69.95" customHeight="1" x14ac:dyDescent="0.25">
      <c r="A53" s="55" t="s">
        <v>102</v>
      </c>
      <c r="B53" s="77" t="str">
        <f>HYPERLINK("[EDEL_Portfolio Monthly Notes 31-Mar-2024.xlsx]EOEMOP!A1","Edelweiss Emerging Markets Opportunities Equity Offshore Fund")</f>
        <v>Edelweiss Emerging Markets Opportunities Equity Offshore Fund</v>
      </c>
      <c r="C53" s="74"/>
      <c r="D53" s="80" t="s">
        <v>103</v>
      </c>
      <c r="E53" s="74"/>
      <c r="F53" s="81" t="s">
        <v>12</v>
      </c>
      <c r="G53" s="75" t="s">
        <v>12</v>
      </c>
    </row>
    <row r="54" spans="1:7" ht="69.95" customHeight="1" x14ac:dyDescent="0.25">
      <c r="A54" s="55" t="s">
        <v>104</v>
      </c>
      <c r="B54" s="77" t="str">
        <f>HYPERLINK("[EDEL_Portfolio Monthly Notes 31-Mar-2024.xlsx]EOUSEF!A1","Edelweiss US Value Equity Off-shore Fund")</f>
        <v>Edelweiss US Value Equity Off-shore Fund</v>
      </c>
      <c r="C54" s="74"/>
      <c r="D54" s="80" t="s">
        <v>105</v>
      </c>
      <c r="E54" s="74"/>
      <c r="F54" s="81" t="s">
        <v>12</v>
      </c>
      <c r="G54" s="75" t="s">
        <v>12</v>
      </c>
    </row>
    <row r="55" spans="1:7" ht="69.95" customHeight="1" x14ac:dyDescent="0.25">
      <c r="A55" s="55" t="s">
        <v>106</v>
      </c>
      <c r="B55" s="77" t="str">
        <f>HYPERLINK("[EDEL_Portfolio Monthly Notes 31-Mar-2024.xlsx]EOUSTF!A1","EDELWEISS US TECHNOLOGY EQUITY FOF")</f>
        <v>EDELWEISS US TECHNOLOGY EQUITY FOF</v>
      </c>
      <c r="C55" s="74"/>
      <c r="D55" s="80" t="s">
        <v>107</v>
      </c>
      <c r="E55" s="74"/>
      <c r="F55" s="81" t="s">
        <v>12</v>
      </c>
      <c r="G55" s="75" t="s">
        <v>12</v>
      </c>
    </row>
    <row r="56" spans="1:7" ht="69.95" customHeight="1" x14ac:dyDescent="0.25">
      <c r="A56" s="55" t="s">
        <v>108</v>
      </c>
      <c r="B56" s="77" t="str">
        <f>HYPERLINK("[EDEL_Portfolio Monthly Notes 31-Mar-2024.xlsx]ESLVRE!A1","Edelweiss Silver ETF Fund")</f>
        <v>Edelweiss Silver ETF Fund</v>
      </c>
      <c r="C56" s="74"/>
      <c r="D56" s="80" t="s">
        <v>109</v>
      </c>
      <c r="E56" s="74"/>
      <c r="F56" s="81" t="s">
        <v>12</v>
      </c>
      <c r="G56" s="75" t="s">
        <v>12</v>
      </c>
    </row>
  </sheetData>
  <mergeCells count="2">
    <mergeCell ref="A1:B1"/>
    <mergeCell ref="A2:B2"/>
  </mergeCells>
  <pageMargins left="0.7" right="0.7" top="0.75" bottom="0.75" header="0.3" footer="0.3"/>
  <pageSetup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2"/>
  <sheetViews>
    <sheetView showGridLines="0" workbookViewId="0">
      <pane ySplit="4" topLeftCell="A63" activePane="bottomLeft" state="frozen"/>
      <selection pane="bottomLeft" activeCell="B64" sqref="B6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702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703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6" t="s">
        <v>215</v>
      </c>
      <c r="B8" s="30"/>
      <c r="C8" s="30"/>
      <c r="D8" s="13"/>
      <c r="E8" s="14"/>
      <c r="F8" s="15"/>
      <c r="G8" s="15"/>
    </row>
    <row r="9" spans="1:8" x14ac:dyDescent="0.25">
      <c r="A9" s="16" t="s">
        <v>681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120</v>
      </c>
      <c r="F10" s="36" t="s">
        <v>120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448</v>
      </c>
      <c r="B12" s="30"/>
      <c r="C12" s="30"/>
      <c r="D12" s="13"/>
      <c r="E12" s="14"/>
      <c r="F12" s="15"/>
      <c r="G12" s="15"/>
    </row>
    <row r="13" spans="1:8" x14ac:dyDescent="0.25">
      <c r="A13" s="12" t="s">
        <v>704</v>
      </c>
      <c r="B13" s="30" t="s">
        <v>705</v>
      </c>
      <c r="C13" s="30" t="s">
        <v>125</v>
      </c>
      <c r="D13" s="13">
        <v>5150000</v>
      </c>
      <c r="E13" s="14">
        <v>5150.33</v>
      </c>
      <c r="F13" s="15">
        <v>0.28939999999999999</v>
      </c>
      <c r="G13" s="15">
        <v>7.1818137081999994E-2</v>
      </c>
    </row>
    <row r="14" spans="1:8" x14ac:dyDescent="0.25">
      <c r="A14" s="12" t="s">
        <v>706</v>
      </c>
      <c r="B14" s="30" t="s">
        <v>707</v>
      </c>
      <c r="C14" s="30" t="s">
        <v>125</v>
      </c>
      <c r="D14" s="13">
        <v>2000000</v>
      </c>
      <c r="E14" s="14">
        <v>2006.4</v>
      </c>
      <c r="F14" s="15">
        <v>0.11269999999999999</v>
      </c>
      <c r="G14" s="15">
        <v>7.1918562224999996E-2</v>
      </c>
    </row>
    <row r="15" spans="1:8" x14ac:dyDescent="0.25">
      <c r="A15" s="12" t="s">
        <v>708</v>
      </c>
      <c r="B15" s="30" t="s">
        <v>709</v>
      </c>
      <c r="C15" s="30" t="s">
        <v>125</v>
      </c>
      <c r="D15" s="13">
        <v>500000</v>
      </c>
      <c r="E15" s="14">
        <v>483.06</v>
      </c>
      <c r="F15" s="15">
        <v>2.7099999999999999E-2</v>
      </c>
      <c r="G15" s="15">
        <v>7.2030381320999995E-2</v>
      </c>
    </row>
    <row r="16" spans="1:8" x14ac:dyDescent="0.25">
      <c r="A16" s="12" t="s">
        <v>682</v>
      </c>
      <c r="B16" s="30" t="s">
        <v>683</v>
      </c>
      <c r="C16" s="30" t="s">
        <v>125</v>
      </c>
      <c r="D16" s="13">
        <v>400000</v>
      </c>
      <c r="E16" s="14">
        <v>403.64</v>
      </c>
      <c r="F16" s="15">
        <v>2.2700000000000001E-2</v>
      </c>
      <c r="G16" s="15">
        <v>7.1778796556000002E-2</v>
      </c>
    </row>
    <row r="17" spans="1:7" x14ac:dyDescent="0.25">
      <c r="A17" s="16" t="s">
        <v>126</v>
      </c>
      <c r="B17" s="31"/>
      <c r="C17" s="31"/>
      <c r="D17" s="17"/>
      <c r="E17" s="18">
        <v>8043.43</v>
      </c>
      <c r="F17" s="19">
        <v>0.45190000000000002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16" t="s">
        <v>684</v>
      </c>
      <c r="B19" s="30"/>
      <c r="C19" s="30"/>
      <c r="D19" s="13"/>
      <c r="E19" s="14"/>
      <c r="F19" s="15"/>
      <c r="G19" s="15"/>
    </row>
    <row r="20" spans="1:7" x14ac:dyDescent="0.25">
      <c r="A20" s="12" t="s">
        <v>710</v>
      </c>
      <c r="B20" s="30" t="s">
        <v>711</v>
      </c>
      <c r="C20" s="30" t="s">
        <v>125</v>
      </c>
      <c r="D20" s="13">
        <v>5000000</v>
      </c>
      <c r="E20" s="14">
        <v>5200.2</v>
      </c>
      <c r="F20" s="15">
        <v>0.29220000000000002</v>
      </c>
      <c r="G20" s="15">
        <v>7.5180274281000006E-2</v>
      </c>
    </row>
    <row r="21" spans="1:7" x14ac:dyDescent="0.25">
      <c r="A21" s="12" t="s">
        <v>712</v>
      </c>
      <c r="B21" s="30" t="s">
        <v>713</v>
      </c>
      <c r="C21" s="30" t="s">
        <v>125</v>
      </c>
      <c r="D21" s="13">
        <v>2000000</v>
      </c>
      <c r="E21" s="14">
        <v>2053.5300000000002</v>
      </c>
      <c r="F21" s="15">
        <v>0.1154</v>
      </c>
      <c r="G21" s="15">
        <v>7.5151241024999996E-2</v>
      </c>
    </row>
    <row r="22" spans="1:7" x14ac:dyDescent="0.25">
      <c r="A22" s="12" t="s">
        <v>714</v>
      </c>
      <c r="B22" s="30" t="s">
        <v>715</v>
      </c>
      <c r="C22" s="30" t="s">
        <v>125</v>
      </c>
      <c r="D22" s="13">
        <v>1000000</v>
      </c>
      <c r="E22" s="14">
        <v>1021.47</v>
      </c>
      <c r="F22" s="15">
        <v>5.74E-2</v>
      </c>
      <c r="G22" s="15">
        <v>7.5074512164000004E-2</v>
      </c>
    </row>
    <row r="23" spans="1:7" x14ac:dyDescent="0.25">
      <c r="A23" s="12" t="s">
        <v>716</v>
      </c>
      <c r="B23" s="30" t="s">
        <v>717</v>
      </c>
      <c r="C23" s="30" t="s">
        <v>125</v>
      </c>
      <c r="D23" s="13">
        <v>500000</v>
      </c>
      <c r="E23" s="14">
        <v>526.25</v>
      </c>
      <c r="F23" s="15">
        <v>2.9600000000000001E-2</v>
      </c>
      <c r="G23" s="15">
        <v>7.5180274281000006E-2</v>
      </c>
    </row>
    <row r="24" spans="1:7" x14ac:dyDescent="0.25">
      <c r="A24" s="12" t="s">
        <v>718</v>
      </c>
      <c r="B24" s="30" t="s">
        <v>719</v>
      </c>
      <c r="C24" s="30" t="s">
        <v>125</v>
      </c>
      <c r="D24" s="13">
        <v>500000</v>
      </c>
      <c r="E24" s="14">
        <v>513.22</v>
      </c>
      <c r="F24" s="15">
        <v>2.8799999999999999E-2</v>
      </c>
      <c r="G24" s="15">
        <v>7.5349297090000003E-2</v>
      </c>
    </row>
    <row r="25" spans="1:7" x14ac:dyDescent="0.25">
      <c r="A25" s="16" t="s">
        <v>126</v>
      </c>
      <c r="B25" s="31"/>
      <c r="C25" s="31"/>
      <c r="D25" s="17"/>
      <c r="E25" s="18">
        <v>9314.67</v>
      </c>
      <c r="F25" s="19">
        <v>0.52339999999999998</v>
      </c>
      <c r="G25" s="20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16" t="s">
        <v>298</v>
      </c>
      <c r="B28" s="30"/>
      <c r="C28" s="30"/>
      <c r="D28" s="13"/>
      <c r="E28" s="14"/>
      <c r="F28" s="15"/>
      <c r="G28" s="15"/>
    </row>
    <row r="29" spans="1:7" x14ac:dyDescent="0.25">
      <c r="A29" s="16" t="s">
        <v>126</v>
      </c>
      <c r="B29" s="30"/>
      <c r="C29" s="30"/>
      <c r="D29" s="13"/>
      <c r="E29" s="35" t="s">
        <v>120</v>
      </c>
      <c r="F29" s="36" t="s">
        <v>120</v>
      </c>
      <c r="G29" s="15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6" t="s">
        <v>299</v>
      </c>
      <c r="B31" s="30"/>
      <c r="C31" s="30"/>
      <c r="D31" s="13"/>
      <c r="E31" s="14"/>
      <c r="F31" s="15"/>
      <c r="G31" s="15"/>
    </row>
    <row r="32" spans="1:7" x14ac:dyDescent="0.25">
      <c r="A32" s="16" t="s">
        <v>126</v>
      </c>
      <c r="B32" s="30"/>
      <c r="C32" s="30"/>
      <c r="D32" s="13"/>
      <c r="E32" s="35" t="s">
        <v>120</v>
      </c>
      <c r="F32" s="36" t="s">
        <v>120</v>
      </c>
      <c r="G32" s="15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21" t="s">
        <v>162</v>
      </c>
      <c r="B34" s="32"/>
      <c r="C34" s="32"/>
      <c r="D34" s="22"/>
      <c r="E34" s="18">
        <v>17358.099999999999</v>
      </c>
      <c r="F34" s="19">
        <v>0.97529999999999994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166</v>
      </c>
      <c r="B37" s="30"/>
      <c r="C37" s="30"/>
      <c r="D37" s="13"/>
      <c r="E37" s="14"/>
      <c r="F37" s="15"/>
      <c r="G37" s="15"/>
    </row>
    <row r="38" spans="1:7" x14ac:dyDescent="0.25">
      <c r="A38" s="12" t="s">
        <v>167</v>
      </c>
      <c r="B38" s="30"/>
      <c r="C38" s="30"/>
      <c r="D38" s="13"/>
      <c r="E38" s="14">
        <v>57.94</v>
      </c>
      <c r="F38" s="15">
        <v>3.3E-3</v>
      </c>
      <c r="G38" s="15">
        <v>7.0182999999999995E-2</v>
      </c>
    </row>
    <row r="39" spans="1:7" x14ac:dyDescent="0.25">
      <c r="A39" s="16" t="s">
        <v>126</v>
      </c>
      <c r="B39" s="31"/>
      <c r="C39" s="31"/>
      <c r="D39" s="17"/>
      <c r="E39" s="18">
        <v>57.94</v>
      </c>
      <c r="F39" s="19">
        <v>3.3E-3</v>
      </c>
      <c r="G39" s="20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21" t="s">
        <v>162</v>
      </c>
      <c r="B41" s="32"/>
      <c r="C41" s="32"/>
      <c r="D41" s="22"/>
      <c r="E41" s="18">
        <v>57.94</v>
      </c>
      <c r="F41" s="19">
        <v>3.3E-3</v>
      </c>
      <c r="G41" s="20"/>
    </row>
    <row r="42" spans="1:7" x14ac:dyDescent="0.25">
      <c r="A42" s="12" t="s">
        <v>168</v>
      </c>
      <c r="B42" s="30"/>
      <c r="C42" s="30"/>
      <c r="D42" s="13"/>
      <c r="E42" s="14">
        <v>367.42403880000001</v>
      </c>
      <c r="F42" s="15">
        <v>2.0645E-2</v>
      </c>
      <c r="G42" s="15"/>
    </row>
    <row r="43" spans="1:7" x14ac:dyDescent="0.25">
      <c r="A43" s="12" t="s">
        <v>169</v>
      </c>
      <c r="B43" s="30"/>
      <c r="C43" s="30"/>
      <c r="D43" s="13"/>
      <c r="E43" s="14">
        <v>13.2459612</v>
      </c>
      <c r="F43" s="15">
        <v>7.5500000000000003E-4</v>
      </c>
      <c r="G43" s="15">
        <v>7.0182999999999995E-2</v>
      </c>
    </row>
    <row r="44" spans="1:7" x14ac:dyDescent="0.25">
      <c r="A44" s="25" t="s">
        <v>170</v>
      </c>
      <c r="B44" s="33"/>
      <c r="C44" s="33"/>
      <c r="D44" s="26"/>
      <c r="E44" s="27">
        <v>17796.71</v>
      </c>
      <c r="F44" s="28">
        <v>1</v>
      </c>
      <c r="G44" s="28"/>
    </row>
    <row r="46" spans="1:7" x14ac:dyDescent="0.25">
      <c r="A46" s="1" t="s">
        <v>172</v>
      </c>
    </row>
    <row r="49" spans="1:5" x14ac:dyDescent="0.25">
      <c r="A49" s="1" t="s">
        <v>173</v>
      </c>
    </row>
    <row r="50" spans="1:5" x14ac:dyDescent="0.25">
      <c r="A50" s="47" t="s">
        <v>174</v>
      </c>
      <c r="B50" s="34" t="s">
        <v>120</v>
      </c>
    </row>
    <row r="51" spans="1:5" x14ac:dyDescent="0.25">
      <c r="A51" t="s">
        <v>175</v>
      </c>
    </row>
    <row r="52" spans="1:5" x14ac:dyDescent="0.25">
      <c r="A52" t="s">
        <v>176</v>
      </c>
      <c r="B52" t="s">
        <v>177</v>
      </c>
      <c r="C52" t="s">
        <v>177</v>
      </c>
    </row>
    <row r="53" spans="1:5" x14ac:dyDescent="0.25">
      <c r="B53" s="48">
        <v>45351</v>
      </c>
      <c r="C53" s="48">
        <v>45382</v>
      </c>
    </row>
    <row r="54" spans="1:5" x14ac:dyDescent="0.25">
      <c r="A54" t="s">
        <v>697</v>
      </c>
      <c r="B54">
        <v>11.082800000000001</v>
      </c>
      <c r="C54">
        <v>11.1496</v>
      </c>
      <c r="E54" s="2"/>
    </row>
    <row r="55" spans="1:5" x14ac:dyDescent="0.25">
      <c r="A55" t="s">
        <v>182</v>
      </c>
      <c r="B55">
        <v>11.083</v>
      </c>
      <c r="C55">
        <v>11.149900000000001</v>
      </c>
      <c r="E55" s="2"/>
    </row>
    <row r="56" spans="1:5" x14ac:dyDescent="0.25">
      <c r="A56" t="s">
        <v>698</v>
      </c>
      <c r="B56">
        <v>11.045199999999999</v>
      </c>
      <c r="C56">
        <v>11.109299999999999</v>
      </c>
      <c r="E56" s="2"/>
    </row>
    <row r="57" spans="1:5" x14ac:dyDescent="0.25">
      <c r="A57" t="s">
        <v>662</v>
      </c>
      <c r="B57">
        <v>11.045199999999999</v>
      </c>
      <c r="C57">
        <v>11.109400000000001</v>
      </c>
      <c r="E57" s="2"/>
    </row>
    <row r="58" spans="1:5" x14ac:dyDescent="0.25">
      <c r="E58" s="2"/>
    </row>
    <row r="59" spans="1:5" x14ac:dyDescent="0.25">
      <c r="A59" t="s">
        <v>192</v>
      </c>
      <c r="B59" s="34" t="s">
        <v>120</v>
      </c>
    </row>
    <row r="60" spans="1:5" x14ac:dyDescent="0.25">
      <c r="A60" t="s">
        <v>193</v>
      </c>
      <c r="B60" s="34" t="s">
        <v>120</v>
      </c>
    </row>
    <row r="61" spans="1:5" ht="30" customHeight="1" x14ac:dyDescent="0.25">
      <c r="A61" s="47" t="s">
        <v>194</v>
      </c>
      <c r="B61" s="34" t="s">
        <v>120</v>
      </c>
    </row>
    <row r="62" spans="1:5" ht="30" customHeight="1" x14ac:dyDescent="0.25">
      <c r="A62" s="47" t="s">
        <v>195</v>
      </c>
      <c r="B62" s="34" t="s">
        <v>120</v>
      </c>
    </row>
    <row r="63" spans="1:5" x14ac:dyDescent="0.25">
      <c r="A63" t="s">
        <v>196</v>
      </c>
      <c r="B63" s="49">
        <f>+B77</f>
        <v>4.0882712790488878</v>
      </c>
    </row>
    <row r="64" spans="1:5" ht="45" customHeight="1" x14ac:dyDescent="0.25">
      <c r="A64" s="47" t="s">
        <v>197</v>
      </c>
      <c r="B64" s="34" t="s">
        <v>120</v>
      </c>
    </row>
    <row r="65" spans="1:2" ht="30" customHeight="1" x14ac:dyDescent="0.25">
      <c r="A65" s="47" t="s">
        <v>198</v>
      </c>
      <c r="B65" s="34" t="s">
        <v>120</v>
      </c>
    </row>
    <row r="66" spans="1:2" ht="30" customHeight="1" x14ac:dyDescent="0.25">
      <c r="A66" s="47" t="s">
        <v>199</v>
      </c>
    </row>
    <row r="67" spans="1:2" x14ac:dyDescent="0.25">
      <c r="A67" t="s">
        <v>200</v>
      </c>
    </row>
    <row r="68" spans="1:2" x14ac:dyDescent="0.25">
      <c r="A68" t="s">
        <v>201</v>
      </c>
    </row>
    <row r="70" spans="1:2" x14ac:dyDescent="0.25">
      <c r="A70" t="s">
        <v>202</v>
      </c>
    </row>
    <row r="71" spans="1:2" ht="75" customHeight="1" x14ac:dyDescent="0.25">
      <c r="A71" s="55" t="s">
        <v>203</v>
      </c>
      <c r="B71" s="56" t="s">
        <v>720</v>
      </c>
    </row>
    <row r="72" spans="1:2" ht="45" customHeight="1" x14ac:dyDescent="0.25">
      <c r="A72" s="55" t="s">
        <v>205</v>
      </c>
      <c r="B72" s="56" t="s">
        <v>721</v>
      </c>
    </row>
    <row r="73" spans="1:2" x14ac:dyDescent="0.25">
      <c r="A73" s="55"/>
      <c r="B73" s="55"/>
    </row>
    <row r="74" spans="1:2" x14ac:dyDescent="0.25">
      <c r="A74" s="55" t="s">
        <v>207</v>
      </c>
      <c r="B74" s="57">
        <v>7.3614678342129007</v>
      </c>
    </row>
    <row r="75" spans="1:2" x14ac:dyDescent="0.25">
      <c r="A75" s="55"/>
      <c r="B75" s="55"/>
    </row>
    <row r="76" spans="1:2" x14ac:dyDescent="0.25">
      <c r="A76" s="55" t="s">
        <v>208</v>
      </c>
      <c r="B76" s="58">
        <v>3.5074000000000001</v>
      </c>
    </row>
    <row r="77" spans="1:2" x14ac:dyDescent="0.25">
      <c r="A77" s="55" t="s">
        <v>209</v>
      </c>
      <c r="B77" s="58">
        <v>4.0882712790488878</v>
      </c>
    </row>
    <row r="78" spans="1:2" x14ac:dyDescent="0.25">
      <c r="A78" s="55"/>
      <c r="B78" s="55"/>
    </row>
    <row r="79" spans="1:2" x14ac:dyDescent="0.25">
      <c r="A79" s="55" t="s">
        <v>210</v>
      </c>
      <c r="B79" s="59">
        <v>45382</v>
      </c>
    </row>
    <row r="81" spans="1:4" ht="69.95" customHeight="1" x14ac:dyDescent="0.25">
      <c r="A81" s="74" t="s">
        <v>211</v>
      </c>
      <c r="B81" s="74" t="s">
        <v>212</v>
      </c>
      <c r="C81" s="74" t="s">
        <v>5</v>
      </c>
      <c r="D81" s="74" t="s">
        <v>6</v>
      </c>
    </row>
    <row r="82" spans="1:4" ht="69.95" customHeight="1" x14ac:dyDescent="0.25">
      <c r="A82" s="74" t="s">
        <v>722</v>
      </c>
      <c r="B82" s="74"/>
      <c r="C82" s="74" t="s">
        <v>27</v>
      </c>
      <c r="D82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6"/>
  <sheetViews>
    <sheetView showGridLines="0" workbookViewId="0">
      <pane ySplit="4" topLeftCell="A67" activePane="bottomLeft" state="frozen"/>
      <selection pane="bottomLeft" activeCell="B68" sqref="B6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723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724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6" t="s">
        <v>215</v>
      </c>
      <c r="B8" s="30"/>
      <c r="C8" s="30"/>
      <c r="D8" s="13"/>
      <c r="E8" s="14"/>
      <c r="F8" s="15"/>
      <c r="G8" s="15"/>
    </row>
    <row r="9" spans="1:8" x14ac:dyDescent="0.25">
      <c r="A9" s="16" t="s">
        <v>681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120</v>
      </c>
      <c r="F10" s="36" t="s">
        <v>120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448</v>
      </c>
      <c r="B12" s="30"/>
      <c r="C12" s="30"/>
      <c r="D12" s="13"/>
      <c r="E12" s="14"/>
      <c r="F12" s="15"/>
      <c r="G12" s="15"/>
    </row>
    <row r="13" spans="1:8" x14ac:dyDescent="0.25">
      <c r="A13" s="12" t="s">
        <v>725</v>
      </c>
      <c r="B13" s="30" t="s">
        <v>726</v>
      </c>
      <c r="C13" s="30" t="s">
        <v>125</v>
      </c>
      <c r="D13" s="13">
        <v>29000000</v>
      </c>
      <c r="E13" s="14">
        <v>29733.32</v>
      </c>
      <c r="F13" s="15">
        <v>0.3256</v>
      </c>
      <c r="G13" s="15">
        <v>7.2289244195999997E-2</v>
      </c>
    </row>
    <row r="14" spans="1:8" x14ac:dyDescent="0.25">
      <c r="A14" s="12" t="s">
        <v>727</v>
      </c>
      <c r="B14" s="30" t="s">
        <v>728</v>
      </c>
      <c r="C14" s="30" t="s">
        <v>125</v>
      </c>
      <c r="D14" s="13">
        <v>17000000</v>
      </c>
      <c r="E14" s="14">
        <v>17593.830000000002</v>
      </c>
      <c r="F14" s="15">
        <v>0.19270000000000001</v>
      </c>
      <c r="G14" s="15">
        <v>7.2303741441000005E-2</v>
      </c>
    </row>
    <row r="15" spans="1:8" x14ac:dyDescent="0.25">
      <c r="A15" s="16" t="s">
        <v>126</v>
      </c>
      <c r="B15" s="31"/>
      <c r="C15" s="31"/>
      <c r="D15" s="17"/>
      <c r="E15" s="18">
        <v>47327.15</v>
      </c>
      <c r="F15" s="19">
        <v>0.51829999999999998</v>
      </c>
      <c r="G15" s="20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684</v>
      </c>
      <c r="B17" s="30"/>
      <c r="C17" s="30"/>
      <c r="D17" s="13"/>
      <c r="E17" s="14"/>
      <c r="F17" s="15"/>
      <c r="G17" s="15"/>
    </row>
    <row r="18" spans="1:7" x14ac:dyDescent="0.25">
      <c r="A18" s="12" t="s">
        <v>729</v>
      </c>
      <c r="B18" s="30" t="s">
        <v>730</v>
      </c>
      <c r="C18" s="30" t="s">
        <v>125</v>
      </c>
      <c r="D18" s="13">
        <v>12000000</v>
      </c>
      <c r="E18" s="14">
        <v>12426.34</v>
      </c>
      <c r="F18" s="15">
        <v>0.1361</v>
      </c>
      <c r="G18" s="15">
        <v>7.5307817870000002E-2</v>
      </c>
    </row>
    <row r="19" spans="1:7" x14ac:dyDescent="0.25">
      <c r="A19" s="12" t="s">
        <v>731</v>
      </c>
      <c r="B19" s="30" t="s">
        <v>732</v>
      </c>
      <c r="C19" s="30" t="s">
        <v>125</v>
      </c>
      <c r="D19" s="13">
        <v>5000000</v>
      </c>
      <c r="E19" s="14">
        <v>5249.89</v>
      </c>
      <c r="F19" s="15">
        <v>5.7500000000000002E-2</v>
      </c>
      <c r="G19" s="15">
        <v>7.5389740100000005E-2</v>
      </c>
    </row>
    <row r="20" spans="1:7" x14ac:dyDescent="0.25">
      <c r="A20" s="12" t="s">
        <v>733</v>
      </c>
      <c r="B20" s="30" t="s">
        <v>734</v>
      </c>
      <c r="C20" s="30" t="s">
        <v>125</v>
      </c>
      <c r="D20" s="13">
        <v>5000000</v>
      </c>
      <c r="E20" s="14">
        <v>5200.28</v>
      </c>
      <c r="F20" s="15">
        <v>5.7000000000000002E-2</v>
      </c>
      <c r="G20" s="15">
        <v>7.5307817870000002E-2</v>
      </c>
    </row>
    <row r="21" spans="1:7" x14ac:dyDescent="0.25">
      <c r="A21" s="12" t="s">
        <v>735</v>
      </c>
      <c r="B21" s="30" t="s">
        <v>736</v>
      </c>
      <c r="C21" s="30" t="s">
        <v>125</v>
      </c>
      <c r="D21" s="13">
        <v>5000000</v>
      </c>
      <c r="E21" s="14">
        <v>5143.05</v>
      </c>
      <c r="F21" s="15">
        <v>5.6300000000000003E-2</v>
      </c>
      <c r="G21" s="15">
        <v>7.5324409462000003E-2</v>
      </c>
    </row>
    <row r="22" spans="1:7" x14ac:dyDescent="0.25">
      <c r="A22" s="12" t="s">
        <v>737</v>
      </c>
      <c r="B22" s="30" t="s">
        <v>738</v>
      </c>
      <c r="C22" s="30" t="s">
        <v>125</v>
      </c>
      <c r="D22" s="13">
        <v>4323700</v>
      </c>
      <c r="E22" s="14">
        <v>4441.5200000000004</v>
      </c>
      <c r="F22" s="15">
        <v>4.8599999999999997E-2</v>
      </c>
      <c r="G22" s="15">
        <v>7.5457146806000006E-2</v>
      </c>
    </row>
    <row r="23" spans="1:7" x14ac:dyDescent="0.25">
      <c r="A23" s="12" t="s">
        <v>739</v>
      </c>
      <c r="B23" s="30" t="s">
        <v>740</v>
      </c>
      <c r="C23" s="30" t="s">
        <v>125</v>
      </c>
      <c r="D23" s="13">
        <v>3107800</v>
      </c>
      <c r="E23" s="14">
        <v>3187.52</v>
      </c>
      <c r="F23" s="15">
        <v>3.49E-2</v>
      </c>
      <c r="G23" s="15">
        <v>7.5389740100000005E-2</v>
      </c>
    </row>
    <row r="24" spans="1:7" x14ac:dyDescent="0.25">
      <c r="A24" s="12" t="s">
        <v>741</v>
      </c>
      <c r="B24" s="30" t="s">
        <v>742</v>
      </c>
      <c r="C24" s="30" t="s">
        <v>125</v>
      </c>
      <c r="D24" s="13">
        <v>3000000</v>
      </c>
      <c r="E24" s="14">
        <v>3105.5</v>
      </c>
      <c r="F24" s="15">
        <v>3.4000000000000002E-2</v>
      </c>
      <c r="G24" s="15">
        <v>7.5307817870000002E-2</v>
      </c>
    </row>
    <row r="25" spans="1:7" x14ac:dyDescent="0.25">
      <c r="A25" s="12" t="s">
        <v>743</v>
      </c>
      <c r="B25" s="30" t="s">
        <v>744</v>
      </c>
      <c r="C25" s="30" t="s">
        <v>125</v>
      </c>
      <c r="D25" s="13">
        <v>1000000</v>
      </c>
      <c r="E25" s="14">
        <v>1008.01</v>
      </c>
      <c r="F25" s="15">
        <v>1.0999999999999999E-2</v>
      </c>
      <c r="G25" s="15">
        <v>7.5083843905999995E-2</v>
      </c>
    </row>
    <row r="26" spans="1:7" x14ac:dyDescent="0.25">
      <c r="A26" s="12" t="s">
        <v>745</v>
      </c>
      <c r="B26" s="30" t="s">
        <v>746</v>
      </c>
      <c r="C26" s="30" t="s">
        <v>125</v>
      </c>
      <c r="D26" s="13">
        <v>500000</v>
      </c>
      <c r="E26" s="14">
        <v>522.66999999999996</v>
      </c>
      <c r="F26" s="15">
        <v>5.7000000000000002E-3</v>
      </c>
      <c r="G26" s="15">
        <v>7.5389740100000005E-2</v>
      </c>
    </row>
    <row r="27" spans="1:7" x14ac:dyDescent="0.25">
      <c r="A27" s="12" t="s">
        <v>747</v>
      </c>
      <c r="B27" s="30" t="s">
        <v>748</v>
      </c>
      <c r="C27" s="30" t="s">
        <v>125</v>
      </c>
      <c r="D27" s="13">
        <v>500000</v>
      </c>
      <c r="E27" s="14">
        <v>521.65</v>
      </c>
      <c r="F27" s="15">
        <v>5.7000000000000002E-3</v>
      </c>
      <c r="G27" s="15">
        <v>7.5307817870000002E-2</v>
      </c>
    </row>
    <row r="28" spans="1:7" x14ac:dyDescent="0.25">
      <c r="A28" s="12" t="s">
        <v>749</v>
      </c>
      <c r="B28" s="30" t="s">
        <v>750</v>
      </c>
      <c r="C28" s="30" t="s">
        <v>125</v>
      </c>
      <c r="D28" s="13">
        <v>500000</v>
      </c>
      <c r="E28" s="14">
        <v>514.07000000000005</v>
      </c>
      <c r="F28" s="15">
        <v>5.5999999999999999E-3</v>
      </c>
      <c r="G28" s="15">
        <v>7.5099396900000004E-2</v>
      </c>
    </row>
    <row r="29" spans="1:7" x14ac:dyDescent="0.25">
      <c r="A29" s="16" t="s">
        <v>126</v>
      </c>
      <c r="B29" s="31"/>
      <c r="C29" s="31"/>
      <c r="D29" s="17"/>
      <c r="E29" s="18">
        <v>41320.5</v>
      </c>
      <c r="F29" s="19">
        <v>0.45240000000000002</v>
      </c>
      <c r="G29" s="20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298</v>
      </c>
      <c r="B32" s="30"/>
      <c r="C32" s="30"/>
      <c r="D32" s="13"/>
      <c r="E32" s="14"/>
      <c r="F32" s="15"/>
      <c r="G32" s="15"/>
    </row>
    <row r="33" spans="1:7" x14ac:dyDescent="0.25">
      <c r="A33" s="16" t="s">
        <v>126</v>
      </c>
      <c r="B33" s="30"/>
      <c r="C33" s="30"/>
      <c r="D33" s="13"/>
      <c r="E33" s="35" t="s">
        <v>120</v>
      </c>
      <c r="F33" s="36" t="s">
        <v>120</v>
      </c>
      <c r="G33" s="15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299</v>
      </c>
      <c r="B35" s="30"/>
      <c r="C35" s="30"/>
      <c r="D35" s="13"/>
      <c r="E35" s="14"/>
      <c r="F35" s="15"/>
      <c r="G35" s="15"/>
    </row>
    <row r="36" spans="1:7" x14ac:dyDescent="0.25">
      <c r="A36" s="16" t="s">
        <v>126</v>
      </c>
      <c r="B36" s="30"/>
      <c r="C36" s="30"/>
      <c r="D36" s="13"/>
      <c r="E36" s="35" t="s">
        <v>120</v>
      </c>
      <c r="F36" s="36" t="s">
        <v>120</v>
      </c>
      <c r="G36" s="15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21" t="s">
        <v>162</v>
      </c>
      <c r="B38" s="32"/>
      <c r="C38" s="32"/>
      <c r="D38" s="22"/>
      <c r="E38" s="18">
        <v>88647.65</v>
      </c>
      <c r="F38" s="19">
        <v>0.97070000000000001</v>
      </c>
      <c r="G38" s="20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16" t="s">
        <v>166</v>
      </c>
      <c r="B41" s="30"/>
      <c r="C41" s="30"/>
      <c r="D41" s="13"/>
      <c r="E41" s="14"/>
      <c r="F41" s="15"/>
      <c r="G41" s="15"/>
    </row>
    <row r="42" spans="1:7" x14ac:dyDescent="0.25">
      <c r="A42" s="12" t="s">
        <v>167</v>
      </c>
      <c r="B42" s="30"/>
      <c r="C42" s="30"/>
      <c r="D42" s="13"/>
      <c r="E42" s="14">
        <v>771.26</v>
      </c>
      <c r="F42" s="15">
        <v>8.3999999999999995E-3</v>
      </c>
      <c r="G42" s="15">
        <v>7.0182999999999995E-2</v>
      </c>
    </row>
    <row r="43" spans="1:7" x14ac:dyDescent="0.25">
      <c r="A43" s="16" t="s">
        <v>126</v>
      </c>
      <c r="B43" s="31"/>
      <c r="C43" s="31"/>
      <c r="D43" s="17"/>
      <c r="E43" s="18">
        <v>771.26</v>
      </c>
      <c r="F43" s="19">
        <v>8.3999999999999995E-3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21" t="s">
        <v>162</v>
      </c>
      <c r="B45" s="32"/>
      <c r="C45" s="32"/>
      <c r="D45" s="22"/>
      <c r="E45" s="18">
        <v>771.26</v>
      </c>
      <c r="F45" s="19">
        <v>8.3999999999999995E-3</v>
      </c>
      <c r="G45" s="20"/>
    </row>
    <row r="46" spans="1:7" x14ac:dyDescent="0.25">
      <c r="A46" s="12" t="s">
        <v>168</v>
      </c>
      <c r="B46" s="30"/>
      <c r="C46" s="30"/>
      <c r="D46" s="13"/>
      <c r="E46" s="14">
        <v>1909.6100776999999</v>
      </c>
      <c r="F46" s="15">
        <v>2.0913000000000001E-2</v>
      </c>
      <c r="G46" s="15"/>
    </row>
    <row r="47" spans="1:7" x14ac:dyDescent="0.25">
      <c r="A47" s="12" t="s">
        <v>169</v>
      </c>
      <c r="B47" s="30"/>
      <c r="C47" s="30"/>
      <c r="D47" s="13"/>
      <c r="E47" s="23">
        <v>-17.930077699999998</v>
      </c>
      <c r="F47" s="24">
        <v>-1.2999999999999999E-5</v>
      </c>
      <c r="G47" s="15">
        <v>7.0182999999999995E-2</v>
      </c>
    </row>
    <row r="48" spans="1:7" x14ac:dyDescent="0.25">
      <c r="A48" s="25" t="s">
        <v>170</v>
      </c>
      <c r="B48" s="33"/>
      <c r="C48" s="33"/>
      <c r="D48" s="26"/>
      <c r="E48" s="27">
        <v>91310.59</v>
      </c>
      <c r="F48" s="28">
        <v>1</v>
      </c>
      <c r="G48" s="28"/>
    </row>
    <row r="50" spans="1:5" x14ac:dyDescent="0.25">
      <c r="A50" s="1" t="s">
        <v>172</v>
      </c>
    </row>
    <row r="53" spans="1:5" x14ac:dyDescent="0.25">
      <c r="A53" s="1" t="s">
        <v>173</v>
      </c>
    </row>
    <row r="54" spans="1:5" x14ac:dyDescent="0.25">
      <c r="A54" s="47" t="s">
        <v>174</v>
      </c>
      <c r="B54" s="34" t="s">
        <v>120</v>
      </c>
    </row>
    <row r="55" spans="1:5" x14ac:dyDescent="0.25">
      <c r="A55" t="s">
        <v>175</v>
      </c>
    </row>
    <row r="56" spans="1:5" x14ac:dyDescent="0.25">
      <c r="A56" t="s">
        <v>176</v>
      </c>
      <c r="B56" t="s">
        <v>177</v>
      </c>
      <c r="C56" t="s">
        <v>177</v>
      </c>
    </row>
    <row r="57" spans="1:5" x14ac:dyDescent="0.25">
      <c r="B57" s="48">
        <v>45351</v>
      </c>
      <c r="C57" s="48">
        <v>45382</v>
      </c>
    </row>
    <row r="58" spans="1:5" x14ac:dyDescent="0.25">
      <c r="A58" t="s">
        <v>697</v>
      </c>
      <c r="B58">
        <v>11.379799999999999</v>
      </c>
      <c r="C58">
        <v>11.4764</v>
      </c>
      <c r="E58" s="2"/>
    </row>
    <row r="59" spans="1:5" x14ac:dyDescent="0.25">
      <c r="A59" t="s">
        <v>182</v>
      </c>
      <c r="B59">
        <v>11.379799999999999</v>
      </c>
      <c r="C59">
        <v>11.4763</v>
      </c>
      <c r="E59" s="2"/>
    </row>
    <row r="60" spans="1:5" x14ac:dyDescent="0.25">
      <c r="A60" t="s">
        <v>698</v>
      </c>
      <c r="B60">
        <v>11.336399999999999</v>
      </c>
      <c r="C60">
        <v>11.430199999999999</v>
      </c>
      <c r="E60" s="2"/>
    </row>
    <row r="61" spans="1:5" x14ac:dyDescent="0.25">
      <c r="A61" t="s">
        <v>662</v>
      </c>
      <c r="B61">
        <v>11.3363</v>
      </c>
      <c r="C61">
        <v>11.430099999999999</v>
      </c>
      <c r="E61" s="2"/>
    </row>
    <row r="62" spans="1:5" x14ac:dyDescent="0.25">
      <c r="E62" s="2"/>
    </row>
    <row r="63" spans="1:5" x14ac:dyDescent="0.25">
      <c r="A63" t="s">
        <v>192</v>
      </c>
      <c r="B63" s="34" t="s">
        <v>120</v>
      </c>
    </row>
    <row r="64" spans="1:5" x14ac:dyDescent="0.25">
      <c r="A64" t="s">
        <v>193</v>
      </c>
      <c r="B64" s="34" t="s">
        <v>120</v>
      </c>
    </row>
    <row r="65" spans="1:2" ht="30" customHeight="1" x14ac:dyDescent="0.25">
      <c r="A65" s="47" t="s">
        <v>194</v>
      </c>
      <c r="B65" s="34" t="s">
        <v>120</v>
      </c>
    </row>
    <row r="66" spans="1:2" ht="30" customHeight="1" x14ac:dyDescent="0.25">
      <c r="A66" s="47" t="s">
        <v>195</v>
      </c>
      <c r="B66" s="34" t="s">
        <v>120</v>
      </c>
    </row>
    <row r="67" spans="1:2" x14ac:dyDescent="0.25">
      <c r="A67" t="s">
        <v>196</v>
      </c>
      <c r="B67" s="49">
        <f>+B81</f>
        <v>12.41402877307943</v>
      </c>
    </row>
    <row r="68" spans="1:2" ht="45" customHeight="1" x14ac:dyDescent="0.25">
      <c r="A68" s="47" t="s">
        <v>197</v>
      </c>
      <c r="B68" s="34" t="s">
        <v>120</v>
      </c>
    </row>
    <row r="69" spans="1:2" ht="30" customHeight="1" x14ac:dyDescent="0.25">
      <c r="A69" s="47" t="s">
        <v>198</v>
      </c>
      <c r="B69" s="34" t="s">
        <v>120</v>
      </c>
    </row>
    <row r="70" spans="1:2" ht="30" customHeight="1" x14ac:dyDescent="0.25">
      <c r="A70" s="47" t="s">
        <v>199</v>
      </c>
    </row>
    <row r="71" spans="1:2" x14ac:dyDescent="0.25">
      <c r="A71" t="s">
        <v>200</v>
      </c>
    </row>
    <row r="72" spans="1:2" x14ac:dyDescent="0.25">
      <c r="A72" t="s">
        <v>201</v>
      </c>
    </row>
    <row r="74" spans="1:2" x14ac:dyDescent="0.25">
      <c r="A74" t="s">
        <v>202</v>
      </c>
    </row>
    <row r="75" spans="1:2" ht="75" customHeight="1" x14ac:dyDescent="0.25">
      <c r="A75" s="55" t="s">
        <v>203</v>
      </c>
      <c r="B75" s="56" t="s">
        <v>751</v>
      </c>
    </row>
    <row r="76" spans="1:2" ht="45" customHeight="1" x14ac:dyDescent="0.25">
      <c r="A76" s="55" t="s">
        <v>205</v>
      </c>
      <c r="B76" s="56" t="s">
        <v>752</v>
      </c>
    </row>
    <row r="77" spans="1:2" x14ac:dyDescent="0.25">
      <c r="A77" s="55"/>
      <c r="B77" s="55"/>
    </row>
    <row r="78" spans="1:2" x14ac:dyDescent="0.25">
      <c r="A78" s="55" t="s">
        <v>207</v>
      </c>
      <c r="B78" s="57">
        <v>7.3684340545447133</v>
      </c>
    </row>
    <row r="79" spans="1:2" x14ac:dyDescent="0.25">
      <c r="A79" s="55"/>
      <c r="B79" s="55"/>
    </row>
    <row r="80" spans="1:2" x14ac:dyDescent="0.25">
      <c r="A80" s="55" t="s">
        <v>208</v>
      </c>
      <c r="B80" s="58">
        <v>8.1044</v>
      </c>
    </row>
    <row r="81" spans="1:4" x14ac:dyDescent="0.25">
      <c r="A81" s="55" t="s">
        <v>209</v>
      </c>
      <c r="B81" s="58">
        <v>12.41402877307943</v>
      </c>
    </row>
    <row r="82" spans="1:4" x14ac:dyDescent="0.25">
      <c r="A82" s="55"/>
      <c r="B82" s="55"/>
    </row>
    <row r="83" spans="1:4" x14ac:dyDescent="0.25">
      <c r="A83" s="55" t="s">
        <v>210</v>
      </c>
      <c r="B83" s="59">
        <v>45382</v>
      </c>
    </row>
    <row r="85" spans="1:4" ht="69.95" customHeight="1" x14ac:dyDescent="0.25">
      <c r="A85" s="74" t="s">
        <v>211</v>
      </c>
      <c r="B85" s="74" t="s">
        <v>212</v>
      </c>
      <c r="C85" s="74" t="s">
        <v>5</v>
      </c>
      <c r="D85" s="74" t="s">
        <v>6</v>
      </c>
    </row>
    <row r="86" spans="1:4" ht="69.95" customHeight="1" x14ac:dyDescent="0.25">
      <c r="A86" s="74" t="s">
        <v>753</v>
      </c>
      <c r="B86" s="74"/>
      <c r="C86" s="74" t="s">
        <v>29</v>
      </c>
      <c r="D86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4"/>
  <sheetViews>
    <sheetView showGridLines="0" workbookViewId="0">
      <pane ySplit="4" topLeftCell="A85" activePane="bottomLeft" state="frozen"/>
      <selection pane="bottomLeft" activeCell="B86" sqref="B8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754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755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215</v>
      </c>
      <c r="B9" s="30"/>
      <c r="C9" s="30"/>
      <c r="D9" s="13"/>
      <c r="E9" s="14"/>
      <c r="F9" s="15"/>
      <c r="G9" s="15"/>
    </row>
    <row r="10" spans="1:8" x14ac:dyDescent="0.25">
      <c r="A10" s="16" t="s">
        <v>216</v>
      </c>
      <c r="B10" s="30"/>
      <c r="C10" s="30"/>
      <c r="D10" s="13"/>
      <c r="E10" s="14"/>
      <c r="F10" s="15"/>
      <c r="G10" s="15"/>
    </row>
    <row r="11" spans="1:8" x14ac:dyDescent="0.25">
      <c r="A11" s="12" t="s">
        <v>756</v>
      </c>
      <c r="B11" s="30" t="s">
        <v>757</v>
      </c>
      <c r="C11" s="30" t="s">
        <v>222</v>
      </c>
      <c r="D11" s="13">
        <v>6000000</v>
      </c>
      <c r="E11" s="14">
        <v>5966.97</v>
      </c>
      <c r="F11" s="15">
        <v>7.0199999999999999E-2</v>
      </c>
      <c r="G11" s="15">
        <v>7.6700000000000004E-2</v>
      </c>
    </row>
    <row r="12" spans="1:8" x14ac:dyDescent="0.25">
      <c r="A12" s="12" t="s">
        <v>758</v>
      </c>
      <c r="B12" s="30" t="s">
        <v>759</v>
      </c>
      <c r="C12" s="30" t="s">
        <v>222</v>
      </c>
      <c r="D12" s="13">
        <v>6000000</v>
      </c>
      <c r="E12" s="14">
        <v>5846.96</v>
      </c>
      <c r="F12" s="15">
        <v>6.88E-2</v>
      </c>
      <c r="G12" s="15">
        <v>7.7520000000000006E-2</v>
      </c>
    </row>
    <row r="13" spans="1:8" x14ac:dyDescent="0.25">
      <c r="A13" s="12" t="s">
        <v>760</v>
      </c>
      <c r="B13" s="30" t="s">
        <v>761</v>
      </c>
      <c r="C13" s="30" t="s">
        <v>233</v>
      </c>
      <c r="D13" s="13">
        <v>5500000</v>
      </c>
      <c r="E13" s="14">
        <v>5461.73</v>
      </c>
      <c r="F13" s="15">
        <v>6.4199999999999993E-2</v>
      </c>
      <c r="G13" s="15">
        <v>7.7700000000000005E-2</v>
      </c>
    </row>
    <row r="14" spans="1:8" x14ac:dyDescent="0.25">
      <c r="A14" s="12" t="s">
        <v>762</v>
      </c>
      <c r="B14" s="30" t="s">
        <v>763</v>
      </c>
      <c r="C14" s="30" t="s">
        <v>222</v>
      </c>
      <c r="D14" s="13">
        <v>5000000</v>
      </c>
      <c r="E14" s="14">
        <v>5027.25</v>
      </c>
      <c r="F14" s="15">
        <v>5.91E-2</v>
      </c>
      <c r="G14" s="15">
        <v>7.6749999999999999E-2</v>
      </c>
    </row>
    <row r="15" spans="1:8" x14ac:dyDescent="0.25">
      <c r="A15" s="12" t="s">
        <v>764</v>
      </c>
      <c r="B15" s="30" t="s">
        <v>765</v>
      </c>
      <c r="C15" s="30" t="s">
        <v>222</v>
      </c>
      <c r="D15" s="13">
        <v>4000000</v>
      </c>
      <c r="E15" s="14">
        <v>3987.09</v>
      </c>
      <c r="F15" s="15">
        <v>4.6899999999999997E-2</v>
      </c>
      <c r="G15" s="15">
        <v>7.5949000000000003E-2</v>
      </c>
    </row>
    <row r="16" spans="1:8" x14ac:dyDescent="0.25">
      <c r="A16" s="12" t="s">
        <v>766</v>
      </c>
      <c r="B16" s="30" t="s">
        <v>767</v>
      </c>
      <c r="C16" s="30" t="s">
        <v>222</v>
      </c>
      <c r="D16" s="13">
        <v>4000000</v>
      </c>
      <c r="E16" s="14">
        <v>3936.58</v>
      </c>
      <c r="F16" s="15">
        <v>4.6300000000000001E-2</v>
      </c>
      <c r="G16" s="15">
        <v>7.6426999999999995E-2</v>
      </c>
    </row>
    <row r="17" spans="1:7" x14ac:dyDescent="0.25">
      <c r="A17" s="12" t="s">
        <v>768</v>
      </c>
      <c r="B17" s="30" t="s">
        <v>769</v>
      </c>
      <c r="C17" s="30" t="s">
        <v>233</v>
      </c>
      <c r="D17" s="13">
        <v>2500000</v>
      </c>
      <c r="E17" s="14">
        <v>2496.5700000000002</v>
      </c>
      <c r="F17" s="15">
        <v>2.9399999999999999E-2</v>
      </c>
      <c r="G17" s="15">
        <v>7.5499999999999998E-2</v>
      </c>
    </row>
    <row r="18" spans="1:7" x14ac:dyDescent="0.25">
      <c r="A18" s="12" t="s">
        <v>770</v>
      </c>
      <c r="B18" s="30" t="s">
        <v>771</v>
      </c>
      <c r="C18" s="30" t="s">
        <v>233</v>
      </c>
      <c r="D18" s="13">
        <v>2500000</v>
      </c>
      <c r="E18" s="14">
        <v>2478.65</v>
      </c>
      <c r="F18" s="15">
        <v>2.92E-2</v>
      </c>
      <c r="G18" s="15">
        <v>7.7799999999999994E-2</v>
      </c>
    </row>
    <row r="19" spans="1:7" x14ac:dyDescent="0.25">
      <c r="A19" s="12" t="s">
        <v>772</v>
      </c>
      <c r="B19" s="30" t="s">
        <v>773</v>
      </c>
      <c r="C19" s="30" t="s">
        <v>222</v>
      </c>
      <c r="D19" s="13">
        <v>2000000</v>
      </c>
      <c r="E19" s="14">
        <v>1988.41</v>
      </c>
      <c r="F19" s="15">
        <v>2.3400000000000001E-2</v>
      </c>
      <c r="G19" s="15">
        <v>7.6899999999999996E-2</v>
      </c>
    </row>
    <row r="20" spans="1:7" x14ac:dyDescent="0.25">
      <c r="A20" s="12" t="s">
        <v>774</v>
      </c>
      <c r="B20" s="30" t="s">
        <v>775</v>
      </c>
      <c r="C20" s="30" t="s">
        <v>222</v>
      </c>
      <c r="D20" s="13">
        <v>2000000</v>
      </c>
      <c r="E20" s="14">
        <v>1987.04</v>
      </c>
      <c r="F20" s="15">
        <v>2.3400000000000001E-2</v>
      </c>
      <c r="G20" s="15">
        <v>7.6148999999999994E-2</v>
      </c>
    </row>
    <row r="21" spans="1:7" x14ac:dyDescent="0.25">
      <c r="A21" s="12" t="s">
        <v>776</v>
      </c>
      <c r="B21" s="30" t="s">
        <v>777</v>
      </c>
      <c r="C21" s="30" t="s">
        <v>222</v>
      </c>
      <c r="D21" s="13">
        <v>1000000</v>
      </c>
      <c r="E21" s="14">
        <v>993.25</v>
      </c>
      <c r="F21" s="15">
        <v>1.17E-2</v>
      </c>
      <c r="G21" s="15">
        <v>7.7499999999999999E-2</v>
      </c>
    </row>
    <row r="22" spans="1:7" x14ac:dyDescent="0.25">
      <c r="A22" s="12" t="s">
        <v>778</v>
      </c>
      <c r="B22" s="30" t="s">
        <v>779</v>
      </c>
      <c r="C22" s="30" t="s">
        <v>222</v>
      </c>
      <c r="D22" s="13">
        <v>500000</v>
      </c>
      <c r="E22" s="14">
        <v>506.14</v>
      </c>
      <c r="F22" s="15">
        <v>6.0000000000000001E-3</v>
      </c>
      <c r="G22" s="15">
        <v>7.6499999999999999E-2</v>
      </c>
    </row>
    <row r="23" spans="1:7" x14ac:dyDescent="0.25">
      <c r="A23" s="12" t="s">
        <v>780</v>
      </c>
      <c r="B23" s="30" t="s">
        <v>781</v>
      </c>
      <c r="C23" s="30" t="s">
        <v>222</v>
      </c>
      <c r="D23" s="13">
        <v>500000</v>
      </c>
      <c r="E23" s="14">
        <v>504.36</v>
      </c>
      <c r="F23" s="15">
        <v>5.8999999999999999E-3</v>
      </c>
      <c r="G23" s="15">
        <v>7.5450000000000003E-2</v>
      </c>
    </row>
    <row r="24" spans="1:7" x14ac:dyDescent="0.25">
      <c r="A24" s="12" t="s">
        <v>782</v>
      </c>
      <c r="B24" s="30" t="s">
        <v>783</v>
      </c>
      <c r="C24" s="30" t="s">
        <v>233</v>
      </c>
      <c r="D24" s="13">
        <v>500000</v>
      </c>
      <c r="E24" s="14">
        <v>496</v>
      </c>
      <c r="F24" s="15">
        <v>5.7999999999999996E-3</v>
      </c>
      <c r="G24" s="15">
        <v>7.7700000000000005E-2</v>
      </c>
    </row>
    <row r="25" spans="1:7" x14ac:dyDescent="0.25">
      <c r="A25" s="12" t="s">
        <v>784</v>
      </c>
      <c r="B25" s="30" t="s">
        <v>785</v>
      </c>
      <c r="C25" s="30" t="s">
        <v>222</v>
      </c>
      <c r="D25" s="13">
        <v>500000</v>
      </c>
      <c r="E25" s="14">
        <v>491.22</v>
      </c>
      <c r="F25" s="15">
        <v>5.7999999999999996E-3</v>
      </c>
      <c r="G25" s="15">
        <v>7.5899999999999995E-2</v>
      </c>
    </row>
    <row r="26" spans="1:7" x14ac:dyDescent="0.25">
      <c r="A26" s="16" t="s">
        <v>126</v>
      </c>
      <c r="B26" s="31"/>
      <c r="C26" s="31"/>
      <c r="D26" s="17"/>
      <c r="E26" s="18">
        <v>42168.22</v>
      </c>
      <c r="F26" s="19">
        <v>0.49609999999999999</v>
      </c>
      <c r="G26" s="20"/>
    </row>
    <row r="27" spans="1:7" x14ac:dyDescent="0.25">
      <c r="A27" s="16" t="s">
        <v>684</v>
      </c>
      <c r="B27" s="30"/>
      <c r="C27" s="30"/>
      <c r="D27" s="13"/>
      <c r="E27" s="14"/>
      <c r="F27" s="15"/>
      <c r="G27" s="15"/>
    </row>
    <row r="28" spans="1:7" x14ac:dyDescent="0.25">
      <c r="A28" s="12" t="s">
        <v>786</v>
      </c>
      <c r="B28" s="30" t="s">
        <v>787</v>
      </c>
      <c r="C28" s="30" t="s">
        <v>125</v>
      </c>
      <c r="D28" s="13">
        <v>7000000</v>
      </c>
      <c r="E28" s="14">
        <v>7067.26</v>
      </c>
      <c r="F28" s="15">
        <v>8.3099999999999993E-2</v>
      </c>
      <c r="G28" s="15">
        <v>7.4271097369999997E-2</v>
      </c>
    </row>
    <row r="29" spans="1:7" x14ac:dyDescent="0.25">
      <c r="A29" s="12" t="s">
        <v>788</v>
      </c>
      <c r="B29" s="30" t="s">
        <v>789</v>
      </c>
      <c r="C29" s="30" t="s">
        <v>125</v>
      </c>
      <c r="D29" s="13">
        <v>5000000</v>
      </c>
      <c r="E29" s="14">
        <v>5049.59</v>
      </c>
      <c r="F29" s="15">
        <v>5.9400000000000001E-2</v>
      </c>
      <c r="G29" s="15">
        <v>7.4609013321999998E-2</v>
      </c>
    </row>
    <row r="30" spans="1:7" x14ac:dyDescent="0.25">
      <c r="A30" s="12" t="s">
        <v>790</v>
      </c>
      <c r="B30" s="30" t="s">
        <v>791</v>
      </c>
      <c r="C30" s="30" t="s">
        <v>125</v>
      </c>
      <c r="D30" s="13">
        <v>2500000</v>
      </c>
      <c r="E30" s="14">
        <v>2530.1</v>
      </c>
      <c r="F30" s="15">
        <v>2.98E-2</v>
      </c>
      <c r="G30" s="15">
        <v>7.4626636164000004E-2</v>
      </c>
    </row>
    <row r="31" spans="1:7" x14ac:dyDescent="0.25">
      <c r="A31" s="12" t="s">
        <v>792</v>
      </c>
      <c r="B31" s="30" t="s">
        <v>793</v>
      </c>
      <c r="C31" s="30" t="s">
        <v>125</v>
      </c>
      <c r="D31" s="13">
        <v>2500000</v>
      </c>
      <c r="E31" s="14">
        <v>2529.6</v>
      </c>
      <c r="F31" s="15">
        <v>2.98E-2</v>
      </c>
      <c r="G31" s="15">
        <v>7.4649442408999997E-2</v>
      </c>
    </row>
    <row r="32" spans="1:7" x14ac:dyDescent="0.25">
      <c r="A32" s="12" t="s">
        <v>794</v>
      </c>
      <c r="B32" s="30" t="s">
        <v>795</v>
      </c>
      <c r="C32" s="30" t="s">
        <v>125</v>
      </c>
      <c r="D32" s="13">
        <v>2500000</v>
      </c>
      <c r="E32" s="14">
        <v>2528.25</v>
      </c>
      <c r="F32" s="15">
        <v>2.9700000000000001E-2</v>
      </c>
      <c r="G32" s="15">
        <v>7.5134650769E-2</v>
      </c>
    </row>
    <row r="33" spans="1:7" x14ac:dyDescent="0.25">
      <c r="A33" s="12" t="s">
        <v>796</v>
      </c>
      <c r="B33" s="30" t="s">
        <v>797</v>
      </c>
      <c r="C33" s="30" t="s">
        <v>125</v>
      </c>
      <c r="D33" s="13">
        <v>2500000</v>
      </c>
      <c r="E33" s="14">
        <v>2525.2199999999998</v>
      </c>
      <c r="F33" s="15">
        <v>2.9700000000000001E-2</v>
      </c>
      <c r="G33" s="15">
        <v>7.4560292099999995E-2</v>
      </c>
    </row>
    <row r="34" spans="1:7" x14ac:dyDescent="0.25">
      <c r="A34" s="12" t="s">
        <v>798</v>
      </c>
      <c r="B34" s="30" t="s">
        <v>799</v>
      </c>
      <c r="C34" s="30" t="s">
        <v>125</v>
      </c>
      <c r="D34" s="13">
        <v>2500000</v>
      </c>
      <c r="E34" s="14">
        <v>2524.21</v>
      </c>
      <c r="F34" s="15">
        <v>2.9700000000000001E-2</v>
      </c>
      <c r="G34" s="15">
        <v>7.4557182272000005E-2</v>
      </c>
    </row>
    <row r="35" spans="1:7" x14ac:dyDescent="0.25">
      <c r="A35" s="12" t="s">
        <v>800</v>
      </c>
      <c r="B35" s="30" t="s">
        <v>801</v>
      </c>
      <c r="C35" s="30" t="s">
        <v>125</v>
      </c>
      <c r="D35" s="13">
        <v>2500000</v>
      </c>
      <c r="E35" s="14">
        <v>2514.85</v>
      </c>
      <c r="F35" s="15">
        <v>2.9600000000000001E-2</v>
      </c>
      <c r="G35" s="15">
        <v>7.4505352472000005E-2</v>
      </c>
    </row>
    <row r="36" spans="1:7" x14ac:dyDescent="0.25">
      <c r="A36" s="12" t="s">
        <v>802</v>
      </c>
      <c r="B36" s="30" t="s">
        <v>803</v>
      </c>
      <c r="C36" s="30" t="s">
        <v>125</v>
      </c>
      <c r="D36" s="13">
        <v>2000000</v>
      </c>
      <c r="E36" s="14">
        <v>2020.29</v>
      </c>
      <c r="F36" s="15">
        <v>2.3800000000000002E-2</v>
      </c>
      <c r="G36" s="15">
        <v>7.4408952368999998E-2</v>
      </c>
    </row>
    <row r="37" spans="1:7" x14ac:dyDescent="0.25">
      <c r="A37" s="12" t="s">
        <v>804</v>
      </c>
      <c r="B37" s="30" t="s">
        <v>805</v>
      </c>
      <c r="C37" s="30" t="s">
        <v>125</v>
      </c>
      <c r="D37" s="13">
        <v>2000000</v>
      </c>
      <c r="E37" s="14">
        <v>2018.14</v>
      </c>
      <c r="F37" s="15">
        <v>2.3699999999999999E-2</v>
      </c>
      <c r="G37" s="15">
        <v>7.4557182272000005E-2</v>
      </c>
    </row>
    <row r="38" spans="1:7" x14ac:dyDescent="0.25">
      <c r="A38" s="12" t="s">
        <v>806</v>
      </c>
      <c r="B38" s="30" t="s">
        <v>807</v>
      </c>
      <c r="C38" s="30" t="s">
        <v>125</v>
      </c>
      <c r="D38" s="13">
        <v>1000000</v>
      </c>
      <c r="E38" s="14">
        <v>1012.36</v>
      </c>
      <c r="F38" s="15">
        <v>1.1900000000000001E-2</v>
      </c>
      <c r="G38" s="15">
        <v>7.4569621609999998E-2</v>
      </c>
    </row>
    <row r="39" spans="1:7" x14ac:dyDescent="0.25">
      <c r="A39" s="12" t="s">
        <v>808</v>
      </c>
      <c r="B39" s="30" t="s">
        <v>809</v>
      </c>
      <c r="C39" s="30" t="s">
        <v>125</v>
      </c>
      <c r="D39" s="13">
        <v>1000000</v>
      </c>
      <c r="E39" s="14">
        <v>1011.37</v>
      </c>
      <c r="F39" s="15">
        <v>1.1900000000000001E-2</v>
      </c>
      <c r="G39" s="15">
        <v>7.4660845621999997E-2</v>
      </c>
    </row>
    <row r="40" spans="1:7" x14ac:dyDescent="0.25">
      <c r="A40" s="12" t="s">
        <v>810</v>
      </c>
      <c r="B40" s="30" t="s">
        <v>811</v>
      </c>
      <c r="C40" s="30" t="s">
        <v>125</v>
      </c>
      <c r="D40" s="13">
        <v>1000000</v>
      </c>
      <c r="E40" s="14">
        <v>1010.46</v>
      </c>
      <c r="F40" s="15">
        <v>1.1900000000000001E-2</v>
      </c>
      <c r="G40" s="15">
        <v>7.4356089631999994E-2</v>
      </c>
    </row>
    <row r="41" spans="1:7" x14ac:dyDescent="0.25">
      <c r="A41" s="12" t="s">
        <v>812</v>
      </c>
      <c r="B41" s="30" t="s">
        <v>813</v>
      </c>
      <c r="C41" s="30" t="s">
        <v>125</v>
      </c>
      <c r="D41" s="13">
        <v>1000000</v>
      </c>
      <c r="E41" s="14">
        <v>1009.57</v>
      </c>
      <c r="F41" s="15">
        <v>1.1900000000000001E-2</v>
      </c>
      <c r="G41" s="15">
        <v>7.4536450202000004E-2</v>
      </c>
    </row>
    <row r="42" spans="1:7" x14ac:dyDescent="0.25">
      <c r="A42" s="12" t="s">
        <v>814</v>
      </c>
      <c r="B42" s="30" t="s">
        <v>815</v>
      </c>
      <c r="C42" s="30" t="s">
        <v>125</v>
      </c>
      <c r="D42" s="13">
        <v>1000000</v>
      </c>
      <c r="E42" s="14">
        <v>1009.35</v>
      </c>
      <c r="F42" s="15">
        <v>1.1900000000000001E-2</v>
      </c>
      <c r="G42" s="15">
        <v>7.4407915832000002E-2</v>
      </c>
    </row>
    <row r="43" spans="1:7" x14ac:dyDescent="0.25">
      <c r="A43" s="12" t="s">
        <v>816</v>
      </c>
      <c r="B43" s="30" t="s">
        <v>817</v>
      </c>
      <c r="C43" s="30" t="s">
        <v>125</v>
      </c>
      <c r="D43" s="13">
        <v>1000000</v>
      </c>
      <c r="E43" s="14">
        <v>985.92</v>
      </c>
      <c r="F43" s="15">
        <v>1.1599999999999999E-2</v>
      </c>
      <c r="G43" s="15">
        <v>7.4090759071999995E-2</v>
      </c>
    </row>
    <row r="44" spans="1:7" x14ac:dyDescent="0.25">
      <c r="A44" s="12" t="s">
        <v>818</v>
      </c>
      <c r="B44" s="30" t="s">
        <v>819</v>
      </c>
      <c r="C44" s="30" t="s">
        <v>125</v>
      </c>
      <c r="D44" s="13">
        <v>500000</v>
      </c>
      <c r="E44" s="14">
        <v>505.88</v>
      </c>
      <c r="F44" s="15">
        <v>6.0000000000000001E-3</v>
      </c>
      <c r="G44" s="15">
        <v>7.4649442408999997E-2</v>
      </c>
    </row>
    <row r="45" spans="1:7" x14ac:dyDescent="0.25">
      <c r="A45" s="12" t="s">
        <v>820</v>
      </c>
      <c r="B45" s="30" t="s">
        <v>821</v>
      </c>
      <c r="C45" s="30" t="s">
        <v>125</v>
      </c>
      <c r="D45" s="13">
        <v>500000</v>
      </c>
      <c r="E45" s="14">
        <v>505.81</v>
      </c>
      <c r="F45" s="15">
        <v>6.0000000000000001E-3</v>
      </c>
      <c r="G45" s="15">
        <v>7.4660845621999997E-2</v>
      </c>
    </row>
    <row r="46" spans="1:7" x14ac:dyDescent="0.25">
      <c r="A46" s="12" t="s">
        <v>822</v>
      </c>
      <c r="B46" s="30" t="s">
        <v>823</v>
      </c>
      <c r="C46" s="30" t="s">
        <v>125</v>
      </c>
      <c r="D46" s="13">
        <v>500000</v>
      </c>
      <c r="E46" s="14">
        <v>505.12</v>
      </c>
      <c r="F46" s="15">
        <v>5.8999999999999999E-3</v>
      </c>
      <c r="G46" s="15">
        <v>7.4271097369999997E-2</v>
      </c>
    </row>
    <row r="47" spans="1:7" x14ac:dyDescent="0.25">
      <c r="A47" s="16" t="s">
        <v>126</v>
      </c>
      <c r="B47" s="31"/>
      <c r="C47" s="31"/>
      <c r="D47" s="17"/>
      <c r="E47" s="18">
        <v>38863.35</v>
      </c>
      <c r="F47" s="19">
        <v>0.45729999999999998</v>
      </c>
      <c r="G47" s="20"/>
    </row>
    <row r="48" spans="1:7" x14ac:dyDescent="0.25">
      <c r="A48" s="12"/>
      <c r="B48" s="30"/>
      <c r="C48" s="30"/>
      <c r="D48" s="13"/>
      <c r="E48" s="14"/>
      <c r="F48" s="15"/>
      <c r="G48" s="15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16" t="s">
        <v>298</v>
      </c>
      <c r="B50" s="30"/>
      <c r="C50" s="30"/>
      <c r="D50" s="13"/>
      <c r="E50" s="14"/>
      <c r="F50" s="15"/>
      <c r="G50" s="15"/>
    </row>
    <row r="51" spans="1:7" x14ac:dyDescent="0.25">
      <c r="A51" s="16" t="s">
        <v>126</v>
      </c>
      <c r="B51" s="30"/>
      <c r="C51" s="30"/>
      <c r="D51" s="13"/>
      <c r="E51" s="35" t="s">
        <v>120</v>
      </c>
      <c r="F51" s="36" t="s">
        <v>120</v>
      </c>
      <c r="G51" s="15"/>
    </row>
    <row r="52" spans="1:7" x14ac:dyDescent="0.25">
      <c r="A52" s="12"/>
      <c r="B52" s="30"/>
      <c r="C52" s="30"/>
      <c r="D52" s="13"/>
      <c r="E52" s="14"/>
      <c r="F52" s="15"/>
      <c r="G52" s="15"/>
    </row>
    <row r="53" spans="1:7" x14ac:dyDescent="0.25">
      <c r="A53" s="16" t="s">
        <v>299</v>
      </c>
      <c r="B53" s="30"/>
      <c r="C53" s="30"/>
      <c r="D53" s="13"/>
      <c r="E53" s="14"/>
      <c r="F53" s="15"/>
      <c r="G53" s="15"/>
    </row>
    <row r="54" spans="1:7" x14ac:dyDescent="0.25">
      <c r="A54" s="16" t="s">
        <v>126</v>
      </c>
      <c r="B54" s="30"/>
      <c r="C54" s="30"/>
      <c r="D54" s="13"/>
      <c r="E54" s="35" t="s">
        <v>120</v>
      </c>
      <c r="F54" s="36" t="s">
        <v>120</v>
      </c>
      <c r="G54" s="15"/>
    </row>
    <row r="55" spans="1:7" x14ac:dyDescent="0.25">
      <c r="A55" s="12"/>
      <c r="B55" s="30"/>
      <c r="C55" s="30"/>
      <c r="D55" s="13"/>
      <c r="E55" s="14"/>
      <c r="F55" s="15"/>
      <c r="G55" s="15"/>
    </row>
    <row r="56" spans="1:7" x14ac:dyDescent="0.25">
      <c r="A56" s="21" t="s">
        <v>162</v>
      </c>
      <c r="B56" s="32"/>
      <c r="C56" s="32"/>
      <c r="D56" s="22"/>
      <c r="E56" s="18">
        <v>81031.570000000007</v>
      </c>
      <c r="F56" s="19">
        <v>0.95340000000000003</v>
      </c>
      <c r="G56" s="20"/>
    </row>
    <row r="57" spans="1:7" x14ac:dyDescent="0.25">
      <c r="A57" s="12"/>
      <c r="B57" s="30"/>
      <c r="C57" s="30"/>
      <c r="D57" s="13"/>
      <c r="E57" s="14"/>
      <c r="F57" s="15"/>
      <c r="G57" s="15"/>
    </row>
    <row r="58" spans="1:7" x14ac:dyDescent="0.25">
      <c r="A58" s="12"/>
      <c r="B58" s="30"/>
      <c r="C58" s="30"/>
      <c r="D58" s="13"/>
      <c r="E58" s="14"/>
      <c r="F58" s="15"/>
      <c r="G58" s="15"/>
    </row>
    <row r="59" spans="1:7" x14ac:dyDescent="0.25">
      <c r="A59" s="16" t="s">
        <v>166</v>
      </c>
      <c r="B59" s="30"/>
      <c r="C59" s="30"/>
      <c r="D59" s="13"/>
      <c r="E59" s="14"/>
      <c r="F59" s="15"/>
      <c r="G59" s="15"/>
    </row>
    <row r="60" spans="1:7" x14ac:dyDescent="0.25">
      <c r="A60" s="12" t="s">
        <v>167</v>
      </c>
      <c r="B60" s="30"/>
      <c r="C60" s="30"/>
      <c r="D60" s="13"/>
      <c r="E60" s="14">
        <v>1023.02</v>
      </c>
      <c r="F60" s="15">
        <v>1.2E-2</v>
      </c>
      <c r="G60" s="15">
        <v>7.0182999999999995E-2</v>
      </c>
    </row>
    <row r="61" spans="1:7" x14ac:dyDescent="0.25">
      <c r="A61" s="16" t="s">
        <v>126</v>
      </c>
      <c r="B61" s="31"/>
      <c r="C61" s="31"/>
      <c r="D61" s="17"/>
      <c r="E61" s="18">
        <v>1023.02</v>
      </c>
      <c r="F61" s="19">
        <v>1.2E-2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21" t="s">
        <v>162</v>
      </c>
      <c r="B63" s="32"/>
      <c r="C63" s="32"/>
      <c r="D63" s="22"/>
      <c r="E63" s="18">
        <v>1023.02</v>
      </c>
      <c r="F63" s="19">
        <v>1.2E-2</v>
      </c>
      <c r="G63" s="20"/>
    </row>
    <row r="64" spans="1:7" x14ac:dyDescent="0.25">
      <c r="A64" s="12" t="s">
        <v>168</v>
      </c>
      <c r="B64" s="30"/>
      <c r="C64" s="30"/>
      <c r="D64" s="13"/>
      <c r="E64" s="14">
        <v>2946.5677034</v>
      </c>
      <c r="F64" s="15">
        <v>3.4661999999999998E-2</v>
      </c>
      <c r="G64" s="15"/>
    </row>
    <row r="65" spans="1:7" x14ac:dyDescent="0.25">
      <c r="A65" s="12" t="s">
        <v>169</v>
      </c>
      <c r="B65" s="30"/>
      <c r="C65" s="30"/>
      <c r="D65" s="13"/>
      <c r="E65" s="14">
        <v>7.0022966000000002</v>
      </c>
      <c r="F65" s="24">
        <v>-6.2000000000000003E-5</v>
      </c>
      <c r="G65" s="15">
        <v>7.0182999999999995E-2</v>
      </c>
    </row>
    <row r="66" spans="1:7" x14ac:dyDescent="0.25">
      <c r="A66" s="25" t="s">
        <v>170</v>
      </c>
      <c r="B66" s="33"/>
      <c r="C66" s="33"/>
      <c r="D66" s="26"/>
      <c r="E66" s="27">
        <v>85008.16</v>
      </c>
      <c r="F66" s="28">
        <v>1</v>
      </c>
      <c r="G66" s="28"/>
    </row>
    <row r="68" spans="1:7" x14ac:dyDescent="0.25">
      <c r="A68" s="1" t="s">
        <v>172</v>
      </c>
    </row>
    <row r="71" spans="1:7" x14ac:dyDescent="0.25">
      <c r="A71" s="1" t="s">
        <v>173</v>
      </c>
    </row>
    <row r="72" spans="1:7" x14ac:dyDescent="0.25">
      <c r="A72" s="47" t="s">
        <v>174</v>
      </c>
      <c r="B72" s="34" t="s">
        <v>120</v>
      </c>
    </row>
    <row r="73" spans="1:7" x14ac:dyDescent="0.25">
      <c r="A73" t="s">
        <v>175</v>
      </c>
    </row>
    <row r="74" spans="1:7" x14ac:dyDescent="0.25">
      <c r="A74" t="s">
        <v>176</v>
      </c>
      <c r="B74" t="s">
        <v>177</v>
      </c>
      <c r="C74" t="s">
        <v>177</v>
      </c>
    </row>
    <row r="75" spans="1:7" x14ac:dyDescent="0.25">
      <c r="B75" s="48">
        <v>45351</v>
      </c>
      <c r="C75" s="48">
        <v>45382</v>
      </c>
    </row>
    <row r="76" spans="1:7" x14ac:dyDescent="0.25">
      <c r="A76" t="s">
        <v>697</v>
      </c>
      <c r="B76">
        <v>11.039400000000001</v>
      </c>
      <c r="C76">
        <v>11.108000000000001</v>
      </c>
      <c r="E76" s="2"/>
    </row>
    <row r="77" spans="1:7" x14ac:dyDescent="0.25">
      <c r="A77" t="s">
        <v>182</v>
      </c>
      <c r="B77">
        <v>11.039899999999999</v>
      </c>
      <c r="C77">
        <v>11.108499999999999</v>
      </c>
      <c r="E77" s="2"/>
    </row>
    <row r="78" spans="1:7" x14ac:dyDescent="0.25">
      <c r="A78" t="s">
        <v>698</v>
      </c>
      <c r="B78">
        <v>10.997400000000001</v>
      </c>
      <c r="C78">
        <v>11.064</v>
      </c>
      <c r="E78" s="2"/>
    </row>
    <row r="79" spans="1:7" x14ac:dyDescent="0.25">
      <c r="A79" t="s">
        <v>662</v>
      </c>
      <c r="B79">
        <v>10.9978</v>
      </c>
      <c r="C79">
        <v>11.064399999999999</v>
      </c>
      <c r="E79" s="2"/>
    </row>
    <row r="80" spans="1:7" x14ac:dyDescent="0.25">
      <c r="E80" s="2"/>
    </row>
    <row r="81" spans="1:2" x14ac:dyDescent="0.25">
      <c r="A81" t="s">
        <v>192</v>
      </c>
      <c r="B81" s="34" t="s">
        <v>120</v>
      </c>
    </row>
    <row r="82" spans="1:2" x14ac:dyDescent="0.25">
      <c r="A82" t="s">
        <v>193</v>
      </c>
      <c r="B82" s="34" t="s">
        <v>120</v>
      </c>
    </row>
    <row r="83" spans="1:2" ht="30" customHeight="1" x14ac:dyDescent="0.25">
      <c r="A83" s="47" t="s">
        <v>194</v>
      </c>
      <c r="B83" s="34" t="s">
        <v>120</v>
      </c>
    </row>
    <row r="84" spans="1:2" ht="30" customHeight="1" x14ac:dyDescent="0.25">
      <c r="A84" s="47" t="s">
        <v>195</v>
      </c>
      <c r="B84" s="34" t="s">
        <v>120</v>
      </c>
    </row>
    <row r="85" spans="1:2" x14ac:dyDescent="0.25">
      <c r="A85" t="s">
        <v>196</v>
      </c>
      <c r="B85" s="49">
        <f>+B99</f>
        <v>1.3322647355561501</v>
      </c>
    </row>
    <row r="86" spans="1:2" ht="45" customHeight="1" x14ac:dyDescent="0.25">
      <c r="A86" s="47" t="s">
        <v>197</v>
      </c>
      <c r="B86" s="34" t="s">
        <v>120</v>
      </c>
    </row>
    <row r="87" spans="1:2" ht="30" customHeight="1" x14ac:dyDescent="0.25">
      <c r="A87" s="47" t="s">
        <v>198</v>
      </c>
      <c r="B87" s="34" t="s">
        <v>120</v>
      </c>
    </row>
    <row r="88" spans="1:2" ht="30" customHeight="1" x14ac:dyDescent="0.25">
      <c r="A88" s="47" t="s">
        <v>199</v>
      </c>
    </row>
    <row r="89" spans="1:2" x14ac:dyDescent="0.25">
      <c r="A89" t="s">
        <v>200</v>
      </c>
    </row>
    <row r="90" spans="1:2" x14ac:dyDescent="0.25">
      <c r="A90" t="s">
        <v>201</v>
      </c>
    </row>
    <row r="92" spans="1:2" x14ac:dyDescent="0.25">
      <c r="A92" t="s">
        <v>202</v>
      </c>
    </row>
    <row r="93" spans="1:2" ht="45" customHeight="1" x14ac:dyDescent="0.25">
      <c r="A93" s="55" t="s">
        <v>203</v>
      </c>
      <c r="B93" s="56" t="s">
        <v>824</v>
      </c>
    </row>
    <row r="94" spans="1:2" ht="45" customHeight="1" x14ac:dyDescent="0.25">
      <c r="A94" s="55" t="s">
        <v>205</v>
      </c>
      <c r="B94" s="56" t="s">
        <v>825</v>
      </c>
    </row>
    <row r="95" spans="1:2" x14ac:dyDescent="0.25">
      <c r="A95" s="55"/>
      <c r="B95" s="55"/>
    </row>
    <row r="96" spans="1:2" x14ac:dyDescent="0.25">
      <c r="A96" s="55" t="s">
        <v>207</v>
      </c>
      <c r="B96" s="57">
        <v>7.5675448335239812</v>
      </c>
    </row>
    <row r="97" spans="1:4" x14ac:dyDescent="0.25">
      <c r="A97" s="55"/>
      <c r="B97" s="55"/>
    </row>
    <row r="98" spans="1:4" x14ac:dyDescent="0.25">
      <c r="A98" s="55" t="s">
        <v>208</v>
      </c>
      <c r="B98" s="58">
        <v>1.2615000000000001</v>
      </c>
    </row>
    <row r="99" spans="1:4" x14ac:dyDescent="0.25">
      <c r="A99" s="55" t="s">
        <v>209</v>
      </c>
      <c r="B99" s="58">
        <v>1.3322647355561501</v>
      </c>
    </row>
    <row r="100" spans="1:4" x14ac:dyDescent="0.25">
      <c r="A100" s="55"/>
      <c r="B100" s="55"/>
    </row>
    <row r="101" spans="1:4" x14ac:dyDescent="0.25">
      <c r="A101" s="55" t="s">
        <v>210</v>
      </c>
      <c r="B101" s="59">
        <v>45382</v>
      </c>
    </row>
    <row r="103" spans="1:4" ht="69.95" customHeight="1" x14ac:dyDescent="0.25">
      <c r="A103" s="74" t="s">
        <v>211</v>
      </c>
      <c r="B103" s="74" t="s">
        <v>212</v>
      </c>
      <c r="C103" s="74" t="s">
        <v>5</v>
      </c>
      <c r="D103" s="74" t="s">
        <v>6</v>
      </c>
    </row>
    <row r="104" spans="1:4" ht="69.95" customHeight="1" x14ac:dyDescent="0.25">
      <c r="A104" s="74" t="s">
        <v>826</v>
      </c>
      <c r="B104" s="74"/>
      <c r="C104" s="74" t="s">
        <v>31</v>
      </c>
      <c r="D104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2"/>
  <sheetViews>
    <sheetView showGridLines="0" workbookViewId="0">
      <pane ySplit="4" topLeftCell="A63" activePane="bottomLeft" state="frozen"/>
      <selection pane="bottomLeft" activeCell="B63" sqref="B6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827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828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6" t="s">
        <v>215</v>
      </c>
      <c r="B8" s="30"/>
      <c r="C8" s="30"/>
      <c r="D8" s="13"/>
      <c r="E8" s="14"/>
      <c r="F8" s="15"/>
      <c r="G8" s="15"/>
    </row>
    <row r="9" spans="1:8" x14ac:dyDescent="0.25">
      <c r="A9" s="16" t="s">
        <v>681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120</v>
      </c>
      <c r="F10" s="36" t="s">
        <v>120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448</v>
      </c>
      <c r="B12" s="30"/>
      <c r="C12" s="30"/>
      <c r="D12" s="13"/>
      <c r="E12" s="14"/>
      <c r="F12" s="15"/>
      <c r="G12" s="15"/>
    </row>
    <row r="13" spans="1:8" x14ac:dyDescent="0.25">
      <c r="A13" s="12" t="s">
        <v>682</v>
      </c>
      <c r="B13" s="30" t="s">
        <v>683</v>
      </c>
      <c r="C13" s="30" t="s">
        <v>125</v>
      </c>
      <c r="D13" s="13">
        <v>2850000</v>
      </c>
      <c r="E13" s="14">
        <v>2875.94</v>
      </c>
      <c r="F13" s="15">
        <v>0.19539999999999999</v>
      </c>
      <c r="G13" s="15">
        <v>7.1778796556000002E-2</v>
      </c>
    </row>
    <row r="14" spans="1:8" x14ac:dyDescent="0.25">
      <c r="A14" s="12" t="s">
        <v>829</v>
      </c>
      <c r="B14" s="30" t="s">
        <v>830</v>
      </c>
      <c r="C14" s="30" t="s">
        <v>125</v>
      </c>
      <c r="D14" s="13">
        <v>2500000</v>
      </c>
      <c r="E14" s="14">
        <v>2495.66</v>
      </c>
      <c r="F14" s="15">
        <v>0.1696</v>
      </c>
      <c r="G14" s="15">
        <v>7.2262321000999996E-2</v>
      </c>
    </row>
    <row r="15" spans="1:8" x14ac:dyDescent="0.25">
      <c r="A15" s="12" t="s">
        <v>704</v>
      </c>
      <c r="B15" s="30" t="s">
        <v>705</v>
      </c>
      <c r="C15" s="30" t="s">
        <v>125</v>
      </c>
      <c r="D15" s="13">
        <v>1850000</v>
      </c>
      <c r="E15" s="14">
        <v>1850.12</v>
      </c>
      <c r="F15" s="15">
        <v>0.12570000000000001</v>
      </c>
      <c r="G15" s="15">
        <v>7.1818137081999994E-2</v>
      </c>
    </row>
    <row r="16" spans="1:8" x14ac:dyDescent="0.25">
      <c r="A16" s="16" t="s">
        <v>126</v>
      </c>
      <c r="B16" s="31"/>
      <c r="C16" s="31"/>
      <c r="D16" s="17"/>
      <c r="E16" s="18">
        <v>7221.72</v>
      </c>
      <c r="F16" s="19">
        <v>0.49070000000000003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684</v>
      </c>
      <c r="B18" s="30"/>
      <c r="C18" s="30"/>
      <c r="D18" s="13"/>
      <c r="E18" s="14"/>
      <c r="F18" s="15"/>
      <c r="G18" s="15"/>
    </row>
    <row r="19" spans="1:7" x14ac:dyDescent="0.25">
      <c r="A19" s="12" t="s">
        <v>831</v>
      </c>
      <c r="B19" s="30" t="s">
        <v>832</v>
      </c>
      <c r="C19" s="30" t="s">
        <v>125</v>
      </c>
      <c r="D19" s="13">
        <v>3000000</v>
      </c>
      <c r="E19" s="14">
        <v>3016.49</v>
      </c>
      <c r="F19" s="15">
        <v>0.20499999999999999</v>
      </c>
      <c r="G19" s="15">
        <v>7.5048590870000001E-2</v>
      </c>
    </row>
    <row r="20" spans="1:7" x14ac:dyDescent="0.25">
      <c r="A20" s="12" t="s">
        <v>833</v>
      </c>
      <c r="B20" s="30" t="s">
        <v>834</v>
      </c>
      <c r="C20" s="30" t="s">
        <v>125</v>
      </c>
      <c r="D20" s="13">
        <v>2500000</v>
      </c>
      <c r="E20" s="14">
        <v>2512.09</v>
      </c>
      <c r="F20" s="15">
        <v>0.17069999999999999</v>
      </c>
      <c r="G20" s="15">
        <v>7.5317150624999996E-2</v>
      </c>
    </row>
    <row r="21" spans="1:7" x14ac:dyDescent="0.25">
      <c r="A21" s="12" t="s">
        <v>835</v>
      </c>
      <c r="B21" s="30" t="s">
        <v>836</v>
      </c>
      <c r="C21" s="30" t="s">
        <v>125</v>
      </c>
      <c r="D21" s="13">
        <v>500000</v>
      </c>
      <c r="E21" s="14">
        <v>505.69</v>
      </c>
      <c r="F21" s="15">
        <v>3.44E-2</v>
      </c>
      <c r="G21" s="15">
        <v>7.5243526660000004E-2</v>
      </c>
    </row>
    <row r="22" spans="1:7" x14ac:dyDescent="0.25">
      <c r="A22" s="12" t="s">
        <v>837</v>
      </c>
      <c r="B22" s="30" t="s">
        <v>838</v>
      </c>
      <c r="C22" s="30" t="s">
        <v>125</v>
      </c>
      <c r="D22" s="13">
        <v>500000</v>
      </c>
      <c r="E22" s="14">
        <v>505.51</v>
      </c>
      <c r="F22" s="15">
        <v>3.44E-2</v>
      </c>
      <c r="G22" s="15">
        <v>7.5461294979999996E-2</v>
      </c>
    </row>
    <row r="23" spans="1:7" x14ac:dyDescent="0.25">
      <c r="A23" s="12" t="s">
        <v>839</v>
      </c>
      <c r="B23" s="30" t="s">
        <v>840</v>
      </c>
      <c r="C23" s="30" t="s">
        <v>125</v>
      </c>
      <c r="D23" s="13">
        <v>500000</v>
      </c>
      <c r="E23" s="14">
        <v>503.04</v>
      </c>
      <c r="F23" s="15">
        <v>3.4200000000000001E-2</v>
      </c>
      <c r="G23" s="15">
        <v>7.5467517255999997E-2</v>
      </c>
    </row>
    <row r="24" spans="1:7" x14ac:dyDescent="0.25">
      <c r="A24" s="16" t="s">
        <v>126</v>
      </c>
      <c r="B24" s="31"/>
      <c r="C24" s="31"/>
      <c r="D24" s="17"/>
      <c r="E24" s="18">
        <v>7042.82</v>
      </c>
      <c r="F24" s="19">
        <v>0.47870000000000001</v>
      </c>
      <c r="G24" s="20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298</v>
      </c>
      <c r="B27" s="30"/>
      <c r="C27" s="30"/>
      <c r="D27" s="13"/>
      <c r="E27" s="14"/>
      <c r="F27" s="15"/>
      <c r="G27" s="15"/>
    </row>
    <row r="28" spans="1:7" x14ac:dyDescent="0.25">
      <c r="A28" s="16" t="s">
        <v>126</v>
      </c>
      <c r="B28" s="30"/>
      <c r="C28" s="30"/>
      <c r="D28" s="13"/>
      <c r="E28" s="35" t="s">
        <v>120</v>
      </c>
      <c r="F28" s="36" t="s">
        <v>120</v>
      </c>
      <c r="G28" s="15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16" t="s">
        <v>299</v>
      </c>
      <c r="B30" s="30"/>
      <c r="C30" s="30"/>
      <c r="D30" s="13"/>
      <c r="E30" s="14"/>
      <c r="F30" s="15"/>
      <c r="G30" s="15"/>
    </row>
    <row r="31" spans="1:7" x14ac:dyDescent="0.25">
      <c r="A31" s="16" t="s">
        <v>126</v>
      </c>
      <c r="B31" s="30"/>
      <c r="C31" s="30"/>
      <c r="D31" s="13"/>
      <c r="E31" s="35" t="s">
        <v>120</v>
      </c>
      <c r="F31" s="36" t="s">
        <v>120</v>
      </c>
      <c r="G31" s="15"/>
    </row>
    <row r="32" spans="1:7" x14ac:dyDescent="0.25">
      <c r="A32" s="12"/>
      <c r="B32" s="30"/>
      <c r="C32" s="30"/>
      <c r="D32" s="13"/>
      <c r="E32" s="14"/>
      <c r="F32" s="15"/>
      <c r="G32" s="15"/>
    </row>
    <row r="33" spans="1:7" x14ac:dyDescent="0.25">
      <c r="A33" s="21" t="s">
        <v>162</v>
      </c>
      <c r="B33" s="32"/>
      <c r="C33" s="32"/>
      <c r="D33" s="22"/>
      <c r="E33" s="18">
        <v>14264.54</v>
      </c>
      <c r="F33" s="19">
        <v>0.96940000000000004</v>
      </c>
      <c r="G33" s="20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6" t="s">
        <v>166</v>
      </c>
      <c r="B36" s="30"/>
      <c r="C36" s="30"/>
      <c r="D36" s="13"/>
      <c r="E36" s="14"/>
      <c r="F36" s="15"/>
      <c r="G36" s="15"/>
    </row>
    <row r="37" spans="1:7" x14ac:dyDescent="0.25">
      <c r="A37" s="12" t="s">
        <v>167</v>
      </c>
      <c r="B37" s="30"/>
      <c r="C37" s="30"/>
      <c r="D37" s="13"/>
      <c r="E37" s="14">
        <v>182.82</v>
      </c>
      <c r="F37" s="15">
        <v>1.24E-2</v>
      </c>
      <c r="G37" s="15">
        <v>7.0182999999999995E-2</v>
      </c>
    </row>
    <row r="38" spans="1:7" x14ac:dyDescent="0.25">
      <c r="A38" s="12" t="s">
        <v>167</v>
      </c>
      <c r="B38" s="30"/>
      <c r="C38" s="30"/>
      <c r="D38" s="13"/>
      <c r="E38" s="14">
        <v>18.989999999999998</v>
      </c>
      <c r="F38" s="15">
        <v>1.2999999999999999E-3</v>
      </c>
      <c r="G38" s="15">
        <v>6.5000000000000002E-2</v>
      </c>
    </row>
    <row r="39" spans="1:7" x14ac:dyDescent="0.25">
      <c r="A39" s="16" t="s">
        <v>126</v>
      </c>
      <c r="B39" s="31"/>
      <c r="C39" s="31"/>
      <c r="D39" s="17"/>
      <c r="E39" s="18">
        <v>201.81</v>
      </c>
      <c r="F39" s="19">
        <v>1.37E-2</v>
      </c>
      <c r="G39" s="20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21" t="s">
        <v>162</v>
      </c>
      <c r="B41" s="32"/>
      <c r="C41" s="32"/>
      <c r="D41" s="22"/>
      <c r="E41" s="18">
        <v>201.81</v>
      </c>
      <c r="F41" s="19">
        <v>1.37E-2</v>
      </c>
      <c r="G41" s="20"/>
    </row>
    <row r="42" spans="1:7" x14ac:dyDescent="0.25">
      <c r="A42" s="12" t="s">
        <v>168</v>
      </c>
      <c r="B42" s="30"/>
      <c r="C42" s="30"/>
      <c r="D42" s="13"/>
      <c r="E42" s="14">
        <v>233.89985110000001</v>
      </c>
      <c r="F42" s="15">
        <v>1.5893999999999998E-2</v>
      </c>
      <c r="G42" s="15"/>
    </row>
    <row r="43" spans="1:7" x14ac:dyDescent="0.25">
      <c r="A43" s="12" t="s">
        <v>169</v>
      </c>
      <c r="B43" s="30"/>
      <c r="C43" s="30"/>
      <c r="D43" s="13"/>
      <c r="E43" s="14">
        <v>15.5301489</v>
      </c>
      <c r="F43" s="15">
        <v>1.0059999999999999E-3</v>
      </c>
      <c r="G43" s="15">
        <f>+AVERAGE(G37:G38)</f>
        <v>6.7591499999999999E-2</v>
      </c>
    </row>
    <row r="44" spans="1:7" x14ac:dyDescent="0.25">
      <c r="A44" s="25" t="s">
        <v>170</v>
      </c>
      <c r="B44" s="33"/>
      <c r="C44" s="33"/>
      <c r="D44" s="26"/>
      <c r="E44" s="27">
        <v>14715.78</v>
      </c>
      <c r="F44" s="28">
        <v>1</v>
      </c>
      <c r="G44" s="28"/>
    </row>
    <row r="46" spans="1:7" x14ac:dyDescent="0.25">
      <c r="A46" s="1" t="s">
        <v>172</v>
      </c>
    </row>
    <row r="49" spans="1:5" x14ac:dyDescent="0.25">
      <c r="A49" s="1" t="s">
        <v>173</v>
      </c>
    </row>
    <row r="50" spans="1:5" x14ac:dyDescent="0.25">
      <c r="A50" s="47" t="s">
        <v>174</v>
      </c>
      <c r="B50" s="34" t="s">
        <v>120</v>
      </c>
    </row>
    <row r="51" spans="1:5" x14ac:dyDescent="0.25">
      <c r="A51" t="s">
        <v>175</v>
      </c>
    </row>
    <row r="52" spans="1:5" x14ac:dyDescent="0.25">
      <c r="A52" t="s">
        <v>176</v>
      </c>
      <c r="B52" t="s">
        <v>177</v>
      </c>
      <c r="C52" t="s">
        <v>177</v>
      </c>
    </row>
    <row r="53" spans="1:5" x14ac:dyDescent="0.25">
      <c r="B53" s="48">
        <v>45351</v>
      </c>
      <c r="C53" s="48">
        <v>45382</v>
      </c>
    </row>
    <row r="54" spans="1:5" x14ac:dyDescent="0.25">
      <c r="A54" t="s">
        <v>697</v>
      </c>
      <c r="B54">
        <v>10.8225</v>
      </c>
      <c r="C54">
        <v>10.879899999999999</v>
      </c>
      <c r="E54" s="2"/>
    </row>
    <row r="55" spans="1:5" x14ac:dyDescent="0.25">
      <c r="A55" t="s">
        <v>182</v>
      </c>
      <c r="B55">
        <v>10.8226</v>
      </c>
      <c r="C55">
        <v>10.88</v>
      </c>
      <c r="E55" s="2"/>
    </row>
    <row r="56" spans="1:5" x14ac:dyDescent="0.25">
      <c r="A56" t="s">
        <v>698</v>
      </c>
      <c r="B56">
        <v>10.771100000000001</v>
      </c>
      <c r="C56">
        <v>10.8241</v>
      </c>
      <c r="E56" s="2"/>
    </row>
    <row r="57" spans="1:5" x14ac:dyDescent="0.25">
      <c r="A57" t="s">
        <v>662</v>
      </c>
      <c r="B57">
        <v>10.771699999999999</v>
      </c>
      <c r="C57">
        <v>10.8248</v>
      </c>
      <c r="E57" s="2"/>
    </row>
    <row r="58" spans="1:5" x14ac:dyDescent="0.25">
      <c r="E58" s="2"/>
    </row>
    <row r="59" spans="1:5" x14ac:dyDescent="0.25">
      <c r="A59" t="s">
        <v>192</v>
      </c>
      <c r="B59" s="34" t="s">
        <v>120</v>
      </c>
    </row>
    <row r="60" spans="1:5" x14ac:dyDescent="0.25">
      <c r="A60" t="s">
        <v>193</v>
      </c>
      <c r="B60" s="34" t="s">
        <v>120</v>
      </c>
    </row>
    <row r="61" spans="1:5" ht="30" customHeight="1" x14ac:dyDescent="0.25">
      <c r="A61" s="47" t="s">
        <v>194</v>
      </c>
      <c r="B61" s="34" t="s">
        <v>120</v>
      </c>
    </row>
    <row r="62" spans="1:5" ht="30" customHeight="1" x14ac:dyDescent="0.25">
      <c r="A62" s="47" t="s">
        <v>195</v>
      </c>
      <c r="B62" s="34" t="s">
        <v>120</v>
      </c>
    </row>
    <row r="63" spans="1:5" x14ac:dyDescent="0.25">
      <c r="A63" t="s">
        <v>196</v>
      </c>
      <c r="B63" s="49">
        <f>+B77</f>
        <v>2.755763982155869</v>
      </c>
    </row>
    <row r="64" spans="1:5" ht="45" customHeight="1" x14ac:dyDescent="0.25">
      <c r="A64" s="47" t="s">
        <v>197</v>
      </c>
      <c r="B64" s="34" t="s">
        <v>120</v>
      </c>
    </row>
    <row r="65" spans="1:2" ht="30" customHeight="1" x14ac:dyDescent="0.25">
      <c r="A65" s="47" t="s">
        <v>198</v>
      </c>
      <c r="B65" s="34" t="s">
        <v>120</v>
      </c>
    </row>
    <row r="66" spans="1:2" ht="30" customHeight="1" x14ac:dyDescent="0.25">
      <c r="A66" s="47" t="s">
        <v>199</v>
      </c>
    </row>
    <row r="67" spans="1:2" x14ac:dyDescent="0.25">
      <c r="A67" t="s">
        <v>200</v>
      </c>
    </row>
    <row r="68" spans="1:2" x14ac:dyDescent="0.25">
      <c r="A68" t="s">
        <v>201</v>
      </c>
    </row>
    <row r="70" spans="1:2" x14ac:dyDescent="0.25">
      <c r="A70" t="s">
        <v>202</v>
      </c>
    </row>
    <row r="71" spans="1:2" ht="90" customHeight="1" x14ac:dyDescent="0.25">
      <c r="A71" s="55" t="s">
        <v>203</v>
      </c>
      <c r="B71" s="56" t="s">
        <v>841</v>
      </c>
    </row>
    <row r="72" spans="1:2" ht="60" customHeight="1" x14ac:dyDescent="0.25">
      <c r="A72" s="55" t="s">
        <v>205</v>
      </c>
      <c r="B72" s="56" t="s">
        <v>842</v>
      </c>
    </row>
    <row r="73" spans="1:2" x14ac:dyDescent="0.25">
      <c r="A73" s="55"/>
      <c r="B73" s="55"/>
    </row>
    <row r="74" spans="1:2" x14ac:dyDescent="0.25">
      <c r="A74" s="55" t="s">
        <v>207</v>
      </c>
      <c r="B74" s="57">
        <v>7.3496729223172368</v>
      </c>
    </row>
    <row r="75" spans="1:2" x14ac:dyDescent="0.25">
      <c r="A75" s="55"/>
      <c r="B75" s="55"/>
    </row>
    <row r="76" spans="1:2" x14ac:dyDescent="0.25">
      <c r="A76" s="55" t="s">
        <v>208</v>
      </c>
      <c r="B76" s="58">
        <v>2.4653</v>
      </c>
    </row>
    <row r="77" spans="1:2" x14ac:dyDescent="0.25">
      <c r="A77" s="55" t="s">
        <v>209</v>
      </c>
      <c r="B77" s="58">
        <v>2.755763982155869</v>
      </c>
    </row>
    <row r="78" spans="1:2" x14ac:dyDescent="0.25">
      <c r="A78" s="55"/>
      <c r="B78" s="55"/>
    </row>
    <row r="79" spans="1:2" x14ac:dyDescent="0.25">
      <c r="A79" s="55" t="s">
        <v>210</v>
      </c>
      <c r="B79" s="59">
        <v>45382</v>
      </c>
    </row>
    <row r="81" spans="1:4" ht="69.95" customHeight="1" x14ac:dyDescent="0.25">
      <c r="A81" s="74" t="s">
        <v>211</v>
      </c>
      <c r="B81" s="74" t="s">
        <v>212</v>
      </c>
      <c r="C81" s="74" t="s">
        <v>5</v>
      </c>
      <c r="D81" s="74" t="s">
        <v>6</v>
      </c>
    </row>
    <row r="82" spans="1:4" ht="69.95" customHeight="1" x14ac:dyDescent="0.25">
      <c r="A82" s="74" t="s">
        <v>843</v>
      </c>
      <c r="B82" s="74"/>
      <c r="C82" s="74" t="s">
        <v>33</v>
      </c>
      <c r="D82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9"/>
  <sheetViews>
    <sheetView showGridLines="0" workbookViewId="0">
      <pane ySplit="4" topLeftCell="A55" activePane="bottomLeft" state="frozen"/>
      <selection pane="bottomLeft" activeCell="C59" sqref="C5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844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845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846</v>
      </c>
      <c r="B8" s="30"/>
      <c r="C8" s="30"/>
      <c r="D8" s="13"/>
      <c r="E8" s="14"/>
      <c r="F8" s="15"/>
      <c r="G8" s="15"/>
    </row>
    <row r="9" spans="1:8" x14ac:dyDescent="0.25">
      <c r="A9" s="12" t="s">
        <v>847</v>
      </c>
      <c r="B9" s="30" t="s">
        <v>848</v>
      </c>
      <c r="C9" s="30"/>
      <c r="D9" s="13">
        <v>41326443.000000007</v>
      </c>
      <c r="E9" s="14">
        <v>493979.11</v>
      </c>
      <c r="F9" s="15">
        <v>1.0048999999999999</v>
      </c>
      <c r="G9" s="15"/>
    </row>
    <row r="10" spans="1:8" x14ac:dyDescent="0.25">
      <c r="A10" s="16" t="s">
        <v>126</v>
      </c>
      <c r="B10" s="31"/>
      <c r="C10" s="31"/>
      <c r="D10" s="17"/>
      <c r="E10" s="18">
        <v>493979.11</v>
      </c>
      <c r="F10" s="19">
        <v>1.0048999999999999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162</v>
      </c>
      <c r="B12" s="32"/>
      <c r="C12" s="32"/>
      <c r="D12" s="22"/>
      <c r="E12" s="18">
        <v>493979.11</v>
      </c>
      <c r="F12" s="19">
        <v>1.0048999999999999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166</v>
      </c>
      <c r="B14" s="30"/>
      <c r="C14" s="30"/>
      <c r="D14" s="13"/>
      <c r="E14" s="14"/>
      <c r="F14" s="15"/>
      <c r="G14" s="15"/>
    </row>
    <row r="15" spans="1:8" x14ac:dyDescent="0.25">
      <c r="A15" s="12" t="s">
        <v>167</v>
      </c>
      <c r="B15" s="30"/>
      <c r="C15" s="30"/>
      <c r="D15" s="13"/>
      <c r="E15" s="14">
        <v>1818.25</v>
      </c>
      <c r="F15" s="15">
        <v>3.7000000000000002E-3</v>
      </c>
      <c r="G15" s="15">
        <v>7.0182999999999995E-2</v>
      </c>
    </row>
    <row r="16" spans="1:8" x14ac:dyDescent="0.25">
      <c r="A16" s="16" t="s">
        <v>126</v>
      </c>
      <c r="B16" s="31"/>
      <c r="C16" s="31"/>
      <c r="D16" s="17"/>
      <c r="E16" s="18">
        <v>1818.25</v>
      </c>
      <c r="F16" s="19">
        <v>3.7000000000000002E-3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162</v>
      </c>
      <c r="B18" s="32"/>
      <c r="C18" s="32"/>
      <c r="D18" s="22"/>
      <c r="E18" s="18">
        <v>1818.25</v>
      </c>
      <c r="F18" s="19">
        <v>3.7000000000000002E-3</v>
      </c>
      <c r="G18" s="20"/>
    </row>
    <row r="19" spans="1:7" x14ac:dyDescent="0.25">
      <c r="A19" s="12" t="s">
        <v>168</v>
      </c>
      <c r="B19" s="30"/>
      <c r="C19" s="30"/>
      <c r="D19" s="13"/>
      <c r="E19" s="14">
        <v>1.3984698</v>
      </c>
      <c r="F19" s="15">
        <v>1.9999999999999999E-6</v>
      </c>
      <c r="G19" s="15"/>
    </row>
    <row r="20" spans="1:7" x14ac:dyDescent="0.25">
      <c r="A20" s="12" t="s">
        <v>169</v>
      </c>
      <c r="B20" s="30"/>
      <c r="C20" s="30"/>
      <c r="D20" s="13"/>
      <c r="E20" s="23">
        <v>-4214.5784697999998</v>
      </c>
      <c r="F20" s="24">
        <v>-8.6020000000000003E-3</v>
      </c>
      <c r="G20" s="15">
        <v>7.0182999999999995E-2</v>
      </c>
    </row>
    <row r="21" spans="1:7" x14ac:dyDescent="0.25">
      <c r="A21" s="25" t="s">
        <v>170</v>
      </c>
      <c r="B21" s="33"/>
      <c r="C21" s="33"/>
      <c r="D21" s="26"/>
      <c r="E21" s="27">
        <v>491584.18</v>
      </c>
      <c r="F21" s="28">
        <v>1</v>
      </c>
      <c r="G21" s="28"/>
    </row>
    <row r="26" spans="1:7" x14ac:dyDescent="0.25">
      <c r="A26" s="1" t="s">
        <v>173</v>
      </c>
    </row>
    <row r="27" spans="1:7" x14ac:dyDescent="0.25">
      <c r="A27" s="47" t="s">
        <v>174</v>
      </c>
      <c r="B27" s="34" t="s">
        <v>120</v>
      </c>
    </row>
    <row r="28" spans="1:7" x14ac:dyDescent="0.25">
      <c r="A28" t="s">
        <v>175</v>
      </c>
    </row>
    <row r="29" spans="1:7" x14ac:dyDescent="0.25">
      <c r="A29" t="s">
        <v>176</v>
      </c>
      <c r="B29" t="s">
        <v>177</v>
      </c>
      <c r="C29" t="s">
        <v>177</v>
      </c>
    </row>
    <row r="30" spans="1:7" x14ac:dyDescent="0.25">
      <c r="B30" s="48">
        <v>45351</v>
      </c>
      <c r="C30" s="48">
        <v>45382</v>
      </c>
    </row>
    <row r="31" spans="1:7" x14ac:dyDescent="0.25">
      <c r="A31" t="s">
        <v>181</v>
      </c>
      <c r="B31">
        <v>11.8489</v>
      </c>
      <c r="C31">
        <v>11.922599999999999</v>
      </c>
      <c r="E31" s="2"/>
    </row>
    <row r="32" spans="1:7" x14ac:dyDescent="0.25">
      <c r="A32" t="s">
        <v>182</v>
      </c>
      <c r="B32">
        <v>11.8489</v>
      </c>
      <c r="C32">
        <v>11.922599999999999</v>
      </c>
      <c r="E32" s="2"/>
    </row>
    <row r="33" spans="1:5" x14ac:dyDescent="0.25">
      <c r="A33" t="s">
        <v>661</v>
      </c>
      <c r="B33">
        <v>11.8489</v>
      </c>
      <c r="C33">
        <v>11.922599999999999</v>
      </c>
      <c r="E33" s="2"/>
    </row>
    <row r="34" spans="1:5" x14ac:dyDescent="0.25">
      <c r="A34" t="s">
        <v>662</v>
      </c>
      <c r="B34">
        <v>11.8489</v>
      </c>
      <c r="C34">
        <v>11.922599999999999</v>
      </c>
      <c r="E34" s="2"/>
    </row>
    <row r="35" spans="1:5" x14ac:dyDescent="0.25">
      <c r="E35" s="2"/>
    </row>
    <row r="36" spans="1:5" x14ac:dyDescent="0.25">
      <c r="A36" t="s">
        <v>192</v>
      </c>
      <c r="B36" s="34" t="s">
        <v>120</v>
      </c>
    </row>
    <row r="37" spans="1:5" x14ac:dyDescent="0.25">
      <c r="A37" t="s">
        <v>193</v>
      </c>
      <c r="B37" s="34" t="s">
        <v>120</v>
      </c>
    </row>
    <row r="38" spans="1:5" ht="30" customHeight="1" x14ac:dyDescent="0.25">
      <c r="A38" s="47" t="s">
        <v>194</v>
      </c>
      <c r="B38" s="34" t="s">
        <v>120</v>
      </c>
    </row>
    <row r="39" spans="1:5" ht="30" customHeight="1" x14ac:dyDescent="0.25">
      <c r="A39" s="47" t="s">
        <v>195</v>
      </c>
      <c r="B39" s="34" t="s">
        <v>120</v>
      </c>
    </row>
    <row r="40" spans="1:5" ht="45" customHeight="1" x14ac:dyDescent="0.25">
      <c r="A40" s="47" t="s">
        <v>849</v>
      </c>
      <c r="B40" s="34" t="s">
        <v>120</v>
      </c>
    </row>
    <row r="41" spans="1:5" ht="30" customHeight="1" x14ac:dyDescent="0.25">
      <c r="A41" s="47" t="s">
        <v>850</v>
      </c>
      <c r="B41" s="34" t="s">
        <v>120</v>
      </c>
    </row>
    <row r="42" spans="1:5" ht="30" customHeight="1" x14ac:dyDescent="0.25">
      <c r="A42" s="47" t="s">
        <v>851</v>
      </c>
      <c r="B42" s="34" t="s">
        <v>120</v>
      </c>
    </row>
    <row r="43" spans="1:5" ht="30" customHeight="1" x14ac:dyDescent="0.25">
      <c r="A43" s="47" t="s">
        <v>199</v>
      </c>
    </row>
    <row r="44" spans="1:5" x14ac:dyDescent="0.25">
      <c r="A44" t="s">
        <v>200</v>
      </c>
    </row>
    <row r="45" spans="1:5" x14ac:dyDescent="0.25">
      <c r="A45" t="s">
        <v>201</v>
      </c>
    </row>
    <row r="47" spans="1:5" x14ac:dyDescent="0.25">
      <c r="A47" t="s">
        <v>202</v>
      </c>
    </row>
    <row r="48" spans="1:5" ht="30" customHeight="1" x14ac:dyDescent="0.25">
      <c r="A48" s="55" t="s">
        <v>203</v>
      </c>
      <c r="B48" s="56" t="s">
        <v>852</v>
      </c>
    </row>
    <row r="49" spans="1:4" ht="45" customHeight="1" x14ac:dyDescent="0.25">
      <c r="A49" s="55" t="s">
        <v>205</v>
      </c>
      <c r="B49" s="56" t="s">
        <v>853</v>
      </c>
    </row>
    <row r="50" spans="1:4" x14ac:dyDescent="0.25">
      <c r="A50" s="55"/>
      <c r="B50" s="55"/>
    </row>
    <row r="51" spans="1:4" x14ac:dyDescent="0.25">
      <c r="A51" s="55" t="s">
        <v>207</v>
      </c>
      <c r="B51" s="57">
        <v>7.6722623220290709</v>
      </c>
    </row>
    <row r="52" spans="1:4" x14ac:dyDescent="0.25">
      <c r="A52" s="55"/>
      <c r="B52" s="55"/>
    </row>
    <row r="53" spans="1:4" x14ac:dyDescent="0.25">
      <c r="A53" s="55" t="s">
        <v>208</v>
      </c>
      <c r="B53" s="58">
        <v>0.91039999999999999</v>
      </c>
    </row>
    <row r="54" spans="1:4" x14ac:dyDescent="0.25">
      <c r="A54" s="55" t="s">
        <v>209</v>
      </c>
      <c r="B54" s="58">
        <v>0.93042366697408696</v>
      </c>
    </row>
    <row r="55" spans="1:4" x14ac:dyDescent="0.25">
      <c r="A55" s="55"/>
      <c r="B55" s="55"/>
    </row>
    <row r="56" spans="1:4" x14ac:dyDescent="0.25">
      <c r="A56" s="55" t="s">
        <v>210</v>
      </c>
      <c r="B56" s="59">
        <v>45382</v>
      </c>
    </row>
    <row r="58" spans="1:4" ht="69.95" customHeight="1" x14ac:dyDescent="0.25">
      <c r="A58" s="74" t="s">
        <v>211</v>
      </c>
      <c r="B58" s="74" t="s">
        <v>212</v>
      </c>
      <c r="C58" s="74" t="s">
        <v>5</v>
      </c>
      <c r="D58" s="74" t="s">
        <v>6</v>
      </c>
    </row>
    <row r="59" spans="1:4" ht="69.95" customHeight="1" x14ac:dyDescent="0.25">
      <c r="A59" s="74" t="s">
        <v>852</v>
      </c>
      <c r="B59" s="74"/>
      <c r="C59" s="74" t="s">
        <v>11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9"/>
  <sheetViews>
    <sheetView showGridLines="0" workbookViewId="0">
      <pane ySplit="4" topLeftCell="A40" activePane="bottomLeft" state="frozen"/>
      <selection pane="bottomLeft" activeCell="A40" sqref="A4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854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855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846</v>
      </c>
      <c r="B8" s="30"/>
      <c r="C8" s="30"/>
      <c r="D8" s="13"/>
      <c r="E8" s="14"/>
      <c r="F8" s="15"/>
      <c r="G8" s="15"/>
    </row>
    <row r="9" spans="1:8" x14ac:dyDescent="0.25">
      <c r="A9" s="12" t="s">
        <v>856</v>
      </c>
      <c r="B9" s="30" t="s">
        <v>857</v>
      </c>
      <c r="C9" s="30"/>
      <c r="D9" s="13">
        <v>50509007.002099998</v>
      </c>
      <c r="E9" s="14">
        <v>685119.32</v>
      </c>
      <c r="F9" s="15">
        <v>0.99860000000000004</v>
      </c>
      <c r="G9" s="15"/>
    </row>
    <row r="10" spans="1:8" x14ac:dyDescent="0.25">
      <c r="A10" s="16" t="s">
        <v>126</v>
      </c>
      <c r="B10" s="31"/>
      <c r="C10" s="31"/>
      <c r="D10" s="17"/>
      <c r="E10" s="18">
        <v>685119.32</v>
      </c>
      <c r="F10" s="19">
        <v>0.99860000000000004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162</v>
      </c>
      <c r="B12" s="32"/>
      <c r="C12" s="32"/>
      <c r="D12" s="22"/>
      <c r="E12" s="18">
        <v>685119.32</v>
      </c>
      <c r="F12" s="19">
        <v>0.99860000000000004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166</v>
      </c>
      <c r="B14" s="30"/>
      <c r="C14" s="30"/>
      <c r="D14" s="13"/>
      <c r="E14" s="14"/>
      <c r="F14" s="15"/>
      <c r="G14" s="15"/>
    </row>
    <row r="15" spans="1:8" x14ac:dyDescent="0.25">
      <c r="A15" s="12" t="s">
        <v>167</v>
      </c>
      <c r="B15" s="30"/>
      <c r="C15" s="30"/>
      <c r="D15" s="13"/>
      <c r="E15" s="14">
        <v>1422.63</v>
      </c>
      <c r="F15" s="15">
        <v>2.0999999999999999E-3</v>
      </c>
      <c r="G15" s="15">
        <v>7.0182999999999995E-2</v>
      </c>
    </row>
    <row r="16" spans="1:8" x14ac:dyDescent="0.25">
      <c r="A16" s="16" t="s">
        <v>126</v>
      </c>
      <c r="B16" s="31"/>
      <c r="C16" s="31"/>
      <c r="D16" s="17"/>
      <c r="E16" s="18">
        <v>1422.63</v>
      </c>
      <c r="F16" s="19">
        <v>2.0999999999999999E-3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162</v>
      </c>
      <c r="B18" s="32"/>
      <c r="C18" s="32"/>
      <c r="D18" s="22"/>
      <c r="E18" s="18">
        <v>1422.63</v>
      </c>
      <c r="F18" s="19">
        <v>2.0999999999999999E-3</v>
      </c>
      <c r="G18" s="20"/>
    </row>
    <row r="19" spans="1:7" x14ac:dyDescent="0.25">
      <c r="A19" s="12" t="s">
        <v>168</v>
      </c>
      <c r="B19" s="30"/>
      <c r="C19" s="30"/>
      <c r="D19" s="13"/>
      <c r="E19" s="14">
        <v>1.0941874</v>
      </c>
      <c r="F19" s="15">
        <v>9.9999999999999995E-7</v>
      </c>
      <c r="G19" s="15"/>
    </row>
    <row r="20" spans="1:7" x14ac:dyDescent="0.25">
      <c r="A20" s="12" t="s">
        <v>169</v>
      </c>
      <c r="B20" s="30"/>
      <c r="C20" s="30"/>
      <c r="D20" s="13"/>
      <c r="E20" s="23">
        <v>-459.8541874</v>
      </c>
      <c r="F20" s="24">
        <v>-7.0100000000000002E-4</v>
      </c>
      <c r="G20" s="15">
        <v>7.0182999999999995E-2</v>
      </c>
    </row>
    <row r="21" spans="1:7" x14ac:dyDescent="0.25">
      <c r="A21" s="25" t="s">
        <v>170</v>
      </c>
      <c r="B21" s="33"/>
      <c r="C21" s="33"/>
      <c r="D21" s="26"/>
      <c r="E21" s="27">
        <v>686083.19</v>
      </c>
      <c r="F21" s="28">
        <v>1</v>
      </c>
      <c r="G21" s="28"/>
    </row>
    <row r="26" spans="1:7" x14ac:dyDescent="0.25">
      <c r="A26" s="1" t="s">
        <v>173</v>
      </c>
    </row>
    <row r="27" spans="1:7" x14ac:dyDescent="0.25">
      <c r="A27" s="47" t="s">
        <v>174</v>
      </c>
      <c r="B27" s="34" t="s">
        <v>120</v>
      </c>
    </row>
    <row r="28" spans="1:7" x14ac:dyDescent="0.25">
      <c r="A28" t="s">
        <v>175</v>
      </c>
    </row>
    <row r="29" spans="1:7" x14ac:dyDescent="0.25">
      <c r="A29" t="s">
        <v>176</v>
      </c>
      <c r="B29" t="s">
        <v>177</v>
      </c>
      <c r="C29" t="s">
        <v>177</v>
      </c>
    </row>
    <row r="30" spans="1:7" x14ac:dyDescent="0.25">
      <c r="B30" s="48">
        <v>45351</v>
      </c>
      <c r="C30" s="48">
        <v>45382</v>
      </c>
    </row>
    <row r="31" spans="1:7" x14ac:dyDescent="0.25">
      <c r="A31" t="s">
        <v>181</v>
      </c>
      <c r="B31">
        <v>13.429</v>
      </c>
      <c r="C31">
        <v>13.5296</v>
      </c>
      <c r="E31" s="2"/>
    </row>
    <row r="32" spans="1:7" x14ac:dyDescent="0.25">
      <c r="A32" t="s">
        <v>182</v>
      </c>
      <c r="B32">
        <v>13.429</v>
      </c>
      <c r="C32">
        <v>13.5296</v>
      </c>
      <c r="E32" s="2"/>
    </row>
    <row r="33" spans="1:5" x14ac:dyDescent="0.25">
      <c r="A33" t="s">
        <v>661</v>
      </c>
      <c r="B33">
        <v>13.429</v>
      </c>
      <c r="C33">
        <v>13.5296</v>
      </c>
      <c r="E33" s="2"/>
    </row>
    <row r="34" spans="1:5" x14ac:dyDescent="0.25">
      <c r="A34" t="s">
        <v>662</v>
      </c>
      <c r="B34">
        <v>13.429</v>
      </c>
      <c r="C34">
        <v>13.5296</v>
      </c>
      <c r="E34" s="2"/>
    </row>
    <row r="35" spans="1:5" x14ac:dyDescent="0.25">
      <c r="E35" s="2"/>
    </row>
    <row r="36" spans="1:5" x14ac:dyDescent="0.25">
      <c r="A36" t="s">
        <v>192</v>
      </c>
      <c r="B36" s="34" t="s">
        <v>120</v>
      </c>
    </row>
    <row r="37" spans="1:5" x14ac:dyDescent="0.25">
      <c r="A37" t="s">
        <v>193</v>
      </c>
      <c r="B37" s="34" t="s">
        <v>120</v>
      </c>
    </row>
    <row r="38" spans="1:5" ht="30" customHeight="1" x14ac:dyDescent="0.25">
      <c r="A38" s="47" t="s">
        <v>194</v>
      </c>
      <c r="B38" s="34" t="s">
        <v>120</v>
      </c>
    </row>
    <row r="39" spans="1:5" ht="30" customHeight="1" x14ac:dyDescent="0.25">
      <c r="A39" s="47" t="s">
        <v>195</v>
      </c>
      <c r="B39" s="34" t="s">
        <v>120</v>
      </c>
    </row>
    <row r="40" spans="1:5" ht="45" customHeight="1" x14ac:dyDescent="0.25">
      <c r="A40" s="47" t="s">
        <v>849</v>
      </c>
      <c r="B40" s="34" t="s">
        <v>120</v>
      </c>
    </row>
    <row r="41" spans="1:5" ht="30" customHeight="1" x14ac:dyDescent="0.25">
      <c r="A41" s="47" t="s">
        <v>850</v>
      </c>
      <c r="B41" s="34" t="s">
        <v>120</v>
      </c>
    </row>
    <row r="42" spans="1:5" ht="30" customHeight="1" x14ac:dyDescent="0.25">
      <c r="A42" s="47" t="s">
        <v>851</v>
      </c>
      <c r="B42" s="34" t="s">
        <v>120</v>
      </c>
    </row>
    <row r="43" spans="1:5" ht="30" customHeight="1" x14ac:dyDescent="0.25">
      <c r="A43" s="47" t="s">
        <v>199</v>
      </c>
    </row>
    <row r="44" spans="1:5" x14ac:dyDescent="0.25">
      <c r="A44" t="s">
        <v>200</v>
      </c>
    </row>
    <row r="45" spans="1:5" x14ac:dyDescent="0.25">
      <c r="A45" t="s">
        <v>201</v>
      </c>
    </row>
    <row r="47" spans="1:5" x14ac:dyDescent="0.25">
      <c r="A47" t="s">
        <v>202</v>
      </c>
    </row>
    <row r="48" spans="1:5" ht="30" customHeight="1" x14ac:dyDescent="0.25">
      <c r="A48" s="55" t="s">
        <v>203</v>
      </c>
      <c r="B48" s="56" t="s">
        <v>858</v>
      </c>
    </row>
    <row r="49" spans="1:4" ht="45" customHeight="1" x14ac:dyDescent="0.25">
      <c r="A49" s="55" t="s">
        <v>205</v>
      </c>
      <c r="B49" s="56" t="s">
        <v>853</v>
      </c>
    </row>
    <row r="50" spans="1:4" x14ac:dyDescent="0.25">
      <c r="A50" s="55"/>
      <c r="B50" s="55"/>
    </row>
    <row r="51" spans="1:4" x14ac:dyDescent="0.25">
      <c r="A51" s="55" t="s">
        <v>207</v>
      </c>
      <c r="B51" s="57">
        <v>7.4357151475502494</v>
      </c>
    </row>
    <row r="52" spans="1:4" x14ac:dyDescent="0.25">
      <c r="A52" s="55"/>
      <c r="B52" s="55"/>
    </row>
    <row r="53" spans="1:4" x14ac:dyDescent="0.25">
      <c r="A53" s="55" t="s">
        <v>208</v>
      </c>
      <c r="B53" s="58">
        <v>4.6132</v>
      </c>
    </row>
    <row r="54" spans="1:4" x14ac:dyDescent="0.25">
      <c r="A54" s="55" t="s">
        <v>209</v>
      </c>
      <c r="B54" s="58">
        <v>5.5646593204419403</v>
      </c>
    </row>
    <row r="55" spans="1:4" x14ac:dyDescent="0.25">
      <c r="A55" s="55"/>
      <c r="B55" s="55"/>
    </row>
    <row r="56" spans="1:4" x14ac:dyDescent="0.25">
      <c r="A56" s="55" t="s">
        <v>210</v>
      </c>
      <c r="B56" s="59">
        <v>45382</v>
      </c>
    </row>
    <row r="58" spans="1:4" ht="69.95" customHeight="1" x14ac:dyDescent="0.25">
      <c r="A58" s="74" t="s">
        <v>211</v>
      </c>
      <c r="B58" s="74" t="s">
        <v>212</v>
      </c>
      <c r="C58" s="74" t="s">
        <v>5</v>
      </c>
      <c r="D58" s="74" t="s">
        <v>6</v>
      </c>
    </row>
    <row r="59" spans="1:4" ht="69.95" customHeight="1" x14ac:dyDescent="0.25">
      <c r="A59" s="74" t="s">
        <v>858</v>
      </c>
      <c r="B59" s="74"/>
      <c r="C59" s="74" t="s">
        <v>14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9"/>
  <sheetViews>
    <sheetView showGridLines="0" workbookViewId="0">
      <pane ySplit="4" topLeftCell="A39" activePane="bottomLeft" state="frozen"/>
      <selection pane="bottomLeft" activeCell="A39" sqref="A3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859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860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846</v>
      </c>
      <c r="B8" s="30"/>
      <c r="C8" s="30"/>
      <c r="D8" s="13"/>
      <c r="E8" s="14"/>
      <c r="F8" s="15"/>
      <c r="G8" s="15"/>
    </row>
    <row r="9" spans="1:8" x14ac:dyDescent="0.25">
      <c r="A9" s="12" t="s">
        <v>861</v>
      </c>
      <c r="B9" s="30" t="s">
        <v>862</v>
      </c>
      <c r="C9" s="30"/>
      <c r="D9" s="13">
        <v>37427846</v>
      </c>
      <c r="E9" s="14">
        <v>454145.74</v>
      </c>
      <c r="F9" s="15">
        <v>0.99690000000000001</v>
      </c>
      <c r="G9" s="15"/>
    </row>
    <row r="10" spans="1:8" x14ac:dyDescent="0.25">
      <c r="A10" s="16" t="s">
        <v>126</v>
      </c>
      <c r="B10" s="31"/>
      <c r="C10" s="31"/>
      <c r="D10" s="17"/>
      <c r="E10" s="18">
        <v>454145.74</v>
      </c>
      <c r="F10" s="19">
        <v>0.99690000000000001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162</v>
      </c>
      <c r="B12" s="32"/>
      <c r="C12" s="32"/>
      <c r="D12" s="22"/>
      <c r="E12" s="18">
        <v>454145.74</v>
      </c>
      <c r="F12" s="19">
        <v>0.99690000000000001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166</v>
      </c>
      <c r="B14" s="30"/>
      <c r="C14" s="30"/>
      <c r="D14" s="13"/>
      <c r="E14" s="14"/>
      <c r="F14" s="15"/>
      <c r="G14" s="15"/>
    </row>
    <row r="15" spans="1:8" x14ac:dyDescent="0.25">
      <c r="A15" s="12" t="s">
        <v>167</v>
      </c>
      <c r="B15" s="30"/>
      <c r="C15" s="30"/>
      <c r="D15" s="13"/>
      <c r="E15" s="14">
        <v>1471.59</v>
      </c>
      <c r="F15" s="15">
        <v>3.2000000000000002E-3</v>
      </c>
      <c r="G15" s="15">
        <v>7.0182999999999995E-2</v>
      </c>
    </row>
    <row r="16" spans="1:8" x14ac:dyDescent="0.25">
      <c r="A16" s="16" t="s">
        <v>126</v>
      </c>
      <c r="B16" s="31"/>
      <c r="C16" s="31"/>
      <c r="D16" s="17"/>
      <c r="E16" s="18">
        <v>1471.59</v>
      </c>
      <c r="F16" s="19">
        <v>3.2000000000000002E-3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162</v>
      </c>
      <c r="B18" s="32"/>
      <c r="C18" s="32"/>
      <c r="D18" s="22"/>
      <c r="E18" s="18">
        <v>1471.59</v>
      </c>
      <c r="F18" s="19">
        <v>3.2000000000000002E-3</v>
      </c>
      <c r="G18" s="20"/>
    </row>
    <row r="19" spans="1:7" x14ac:dyDescent="0.25">
      <c r="A19" s="12" t="s">
        <v>168</v>
      </c>
      <c r="B19" s="30"/>
      <c r="C19" s="30"/>
      <c r="D19" s="13"/>
      <c r="E19" s="14">
        <v>1.1318385</v>
      </c>
      <c r="F19" s="15">
        <v>1.9999999999999999E-6</v>
      </c>
      <c r="G19" s="15"/>
    </row>
    <row r="20" spans="1:7" x14ac:dyDescent="0.25">
      <c r="A20" s="12" t="s">
        <v>169</v>
      </c>
      <c r="B20" s="30"/>
      <c r="C20" s="30"/>
      <c r="D20" s="13"/>
      <c r="E20" s="23">
        <v>-51.831838500000003</v>
      </c>
      <c r="F20" s="24">
        <v>-1.02E-4</v>
      </c>
      <c r="G20" s="15">
        <v>7.0182999999999995E-2</v>
      </c>
    </row>
    <row r="21" spans="1:7" x14ac:dyDescent="0.25">
      <c r="A21" s="25" t="s">
        <v>170</v>
      </c>
      <c r="B21" s="33"/>
      <c r="C21" s="33"/>
      <c r="D21" s="26"/>
      <c r="E21" s="27">
        <v>455566.63</v>
      </c>
      <c r="F21" s="28">
        <v>1</v>
      </c>
      <c r="G21" s="28"/>
    </row>
    <row r="26" spans="1:7" x14ac:dyDescent="0.25">
      <c r="A26" s="1" t="s">
        <v>173</v>
      </c>
    </row>
    <row r="27" spans="1:7" x14ac:dyDescent="0.25">
      <c r="A27" s="47" t="s">
        <v>174</v>
      </c>
      <c r="B27" s="34" t="s">
        <v>120</v>
      </c>
    </row>
    <row r="28" spans="1:7" x14ac:dyDescent="0.25">
      <c r="A28" t="s">
        <v>175</v>
      </c>
    </row>
    <row r="29" spans="1:7" x14ac:dyDescent="0.25">
      <c r="A29" t="s">
        <v>176</v>
      </c>
      <c r="B29" t="s">
        <v>177</v>
      </c>
      <c r="C29" t="s">
        <v>177</v>
      </c>
    </row>
    <row r="30" spans="1:7" x14ac:dyDescent="0.25">
      <c r="B30" s="48">
        <v>45351</v>
      </c>
      <c r="C30" s="48">
        <v>45382</v>
      </c>
    </row>
    <row r="31" spans="1:7" x14ac:dyDescent="0.25">
      <c r="A31" t="s">
        <v>181</v>
      </c>
      <c r="B31">
        <v>11.9964</v>
      </c>
      <c r="C31">
        <v>12.1084</v>
      </c>
      <c r="E31" s="2"/>
    </row>
    <row r="32" spans="1:7" x14ac:dyDescent="0.25">
      <c r="A32" t="s">
        <v>182</v>
      </c>
      <c r="B32">
        <v>11.9964</v>
      </c>
      <c r="C32">
        <v>12.1084</v>
      </c>
      <c r="E32" s="2"/>
    </row>
    <row r="33" spans="1:5" x14ac:dyDescent="0.25">
      <c r="A33" t="s">
        <v>661</v>
      </c>
      <c r="B33">
        <v>11.9964</v>
      </c>
      <c r="C33">
        <v>12.1084</v>
      </c>
      <c r="E33" s="2"/>
    </row>
    <row r="34" spans="1:5" x14ac:dyDescent="0.25">
      <c r="A34" t="s">
        <v>662</v>
      </c>
      <c r="B34">
        <v>11.9964</v>
      </c>
      <c r="C34">
        <v>12.1084</v>
      </c>
      <c r="E34" s="2"/>
    </row>
    <row r="35" spans="1:5" x14ac:dyDescent="0.25">
      <c r="E35" s="2"/>
    </row>
    <row r="36" spans="1:5" x14ac:dyDescent="0.25">
      <c r="A36" t="s">
        <v>192</v>
      </c>
      <c r="B36" s="34" t="s">
        <v>120</v>
      </c>
    </row>
    <row r="37" spans="1:5" x14ac:dyDescent="0.25">
      <c r="A37" t="s">
        <v>193</v>
      </c>
      <c r="B37" s="34" t="s">
        <v>120</v>
      </c>
    </row>
    <row r="38" spans="1:5" ht="30" customHeight="1" x14ac:dyDescent="0.25">
      <c r="A38" s="47" t="s">
        <v>194</v>
      </c>
      <c r="B38" s="34" t="s">
        <v>120</v>
      </c>
    </row>
    <row r="39" spans="1:5" ht="30" customHeight="1" x14ac:dyDescent="0.25">
      <c r="A39" s="47" t="s">
        <v>195</v>
      </c>
      <c r="B39" s="34" t="s">
        <v>120</v>
      </c>
    </row>
    <row r="40" spans="1:5" ht="45" customHeight="1" x14ac:dyDescent="0.25">
      <c r="A40" s="47" t="s">
        <v>849</v>
      </c>
      <c r="B40" s="34" t="s">
        <v>120</v>
      </c>
    </row>
    <row r="41" spans="1:5" ht="30" customHeight="1" x14ac:dyDescent="0.25">
      <c r="A41" s="47" t="s">
        <v>850</v>
      </c>
      <c r="B41" s="34" t="s">
        <v>120</v>
      </c>
    </row>
    <row r="42" spans="1:5" ht="30" customHeight="1" x14ac:dyDescent="0.25">
      <c r="A42" s="47" t="s">
        <v>851</v>
      </c>
      <c r="B42" s="34" t="s">
        <v>120</v>
      </c>
    </row>
    <row r="43" spans="1:5" ht="30" customHeight="1" x14ac:dyDescent="0.25">
      <c r="A43" s="47" t="s">
        <v>199</v>
      </c>
    </row>
    <row r="44" spans="1:5" x14ac:dyDescent="0.25">
      <c r="A44" t="s">
        <v>200</v>
      </c>
    </row>
    <row r="45" spans="1:5" x14ac:dyDescent="0.25">
      <c r="A45" t="s">
        <v>201</v>
      </c>
    </row>
    <row r="47" spans="1:5" x14ac:dyDescent="0.25">
      <c r="A47" t="s">
        <v>202</v>
      </c>
    </row>
    <row r="48" spans="1:5" ht="30" customHeight="1" x14ac:dyDescent="0.25">
      <c r="A48" s="55" t="s">
        <v>203</v>
      </c>
      <c r="B48" s="56" t="s">
        <v>863</v>
      </c>
    </row>
    <row r="49" spans="1:4" ht="45" customHeight="1" x14ac:dyDescent="0.25">
      <c r="A49" s="55" t="s">
        <v>205</v>
      </c>
      <c r="B49" s="56" t="s">
        <v>853</v>
      </c>
    </row>
    <row r="50" spans="1:4" x14ac:dyDescent="0.25">
      <c r="A50" s="55"/>
      <c r="B50" s="55"/>
    </row>
    <row r="51" spans="1:4" x14ac:dyDescent="0.25">
      <c r="A51" s="55" t="s">
        <v>207</v>
      </c>
      <c r="B51" s="57">
        <v>7.4090826710216291</v>
      </c>
    </row>
    <row r="52" spans="1:4" x14ac:dyDescent="0.25">
      <c r="A52" s="55"/>
      <c r="B52" s="55"/>
    </row>
    <row r="53" spans="1:4" x14ac:dyDescent="0.25">
      <c r="A53" s="55" t="s">
        <v>208</v>
      </c>
      <c r="B53" s="58">
        <v>5.3829000000000002</v>
      </c>
    </row>
    <row r="54" spans="1:4" x14ac:dyDescent="0.25">
      <c r="A54" s="55" t="s">
        <v>209</v>
      </c>
      <c r="B54" s="58">
        <v>6.7715102201291346</v>
      </c>
    </row>
    <row r="55" spans="1:4" x14ac:dyDescent="0.25">
      <c r="A55" s="55"/>
      <c r="B55" s="55"/>
    </row>
    <row r="56" spans="1:4" x14ac:dyDescent="0.25">
      <c r="A56" s="55" t="s">
        <v>210</v>
      </c>
      <c r="B56" s="59">
        <v>45382</v>
      </c>
    </row>
    <row r="58" spans="1:4" ht="69.95" customHeight="1" x14ac:dyDescent="0.25">
      <c r="A58" s="74" t="s">
        <v>211</v>
      </c>
      <c r="B58" s="74" t="s">
        <v>212</v>
      </c>
      <c r="C58" s="74" t="s">
        <v>5</v>
      </c>
      <c r="D58" s="74" t="s">
        <v>6</v>
      </c>
    </row>
    <row r="59" spans="1:4" ht="69.95" customHeight="1" x14ac:dyDescent="0.25">
      <c r="A59" s="74" t="s">
        <v>863</v>
      </c>
      <c r="B59" s="74"/>
      <c r="C59" s="74" t="s">
        <v>16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9"/>
  <sheetViews>
    <sheetView showGridLines="0" workbookViewId="0">
      <pane ySplit="4" topLeftCell="A39" activePane="bottomLeft" state="frozen"/>
      <selection pane="bottomLeft" activeCell="A39" sqref="A3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864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865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846</v>
      </c>
      <c r="B8" s="30"/>
      <c r="C8" s="30"/>
      <c r="D8" s="13"/>
      <c r="E8" s="14"/>
      <c r="F8" s="15"/>
      <c r="G8" s="15"/>
    </row>
    <row r="9" spans="1:8" x14ac:dyDescent="0.25">
      <c r="A9" s="12" t="s">
        <v>866</v>
      </c>
      <c r="B9" s="30" t="s">
        <v>867</v>
      </c>
      <c r="C9" s="30"/>
      <c r="D9" s="13">
        <v>38153168.999999993</v>
      </c>
      <c r="E9" s="14">
        <v>433896.91</v>
      </c>
      <c r="F9" s="15">
        <v>0.99919999999999998</v>
      </c>
      <c r="G9" s="15"/>
    </row>
    <row r="10" spans="1:8" x14ac:dyDescent="0.25">
      <c r="A10" s="16" t="s">
        <v>126</v>
      </c>
      <c r="B10" s="31"/>
      <c r="C10" s="31"/>
      <c r="D10" s="17"/>
      <c r="E10" s="18">
        <v>433896.91</v>
      </c>
      <c r="F10" s="19">
        <v>0.99919999999999998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162</v>
      </c>
      <c r="B12" s="32"/>
      <c r="C12" s="32"/>
      <c r="D12" s="22"/>
      <c r="E12" s="18">
        <v>433896.91</v>
      </c>
      <c r="F12" s="19">
        <v>0.99919999999999998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166</v>
      </c>
      <c r="B14" s="30"/>
      <c r="C14" s="30"/>
      <c r="D14" s="13"/>
      <c r="E14" s="14"/>
      <c r="F14" s="15"/>
      <c r="G14" s="15"/>
    </row>
    <row r="15" spans="1:8" x14ac:dyDescent="0.25">
      <c r="A15" s="12" t="s">
        <v>167</v>
      </c>
      <c r="B15" s="30"/>
      <c r="C15" s="30"/>
      <c r="D15" s="13"/>
      <c r="E15" s="14">
        <v>226.78</v>
      </c>
      <c r="F15" s="15">
        <v>5.0000000000000001E-4</v>
      </c>
      <c r="G15" s="15">
        <v>7.0182999999999995E-2</v>
      </c>
    </row>
    <row r="16" spans="1:8" x14ac:dyDescent="0.25">
      <c r="A16" s="16" t="s">
        <v>126</v>
      </c>
      <c r="B16" s="31"/>
      <c r="C16" s="31"/>
      <c r="D16" s="17"/>
      <c r="E16" s="18">
        <v>226.78</v>
      </c>
      <c r="F16" s="19">
        <v>5.0000000000000001E-4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162</v>
      </c>
      <c r="B18" s="32"/>
      <c r="C18" s="32"/>
      <c r="D18" s="22"/>
      <c r="E18" s="18">
        <v>226.78</v>
      </c>
      <c r="F18" s="19">
        <v>5.0000000000000001E-4</v>
      </c>
      <c r="G18" s="20"/>
    </row>
    <row r="19" spans="1:7" x14ac:dyDescent="0.25">
      <c r="A19" s="12" t="s">
        <v>168</v>
      </c>
      <c r="B19" s="30"/>
      <c r="C19" s="30"/>
      <c r="D19" s="13"/>
      <c r="E19" s="14">
        <v>0.17442450000000001</v>
      </c>
      <c r="F19" s="15">
        <v>0</v>
      </c>
      <c r="G19" s="15"/>
    </row>
    <row r="20" spans="1:7" x14ac:dyDescent="0.25">
      <c r="A20" s="12" t="s">
        <v>169</v>
      </c>
      <c r="B20" s="30"/>
      <c r="C20" s="30"/>
      <c r="D20" s="13"/>
      <c r="E20" s="14">
        <v>134.86557550000001</v>
      </c>
      <c r="F20" s="15">
        <v>2.9999999999999997E-4</v>
      </c>
      <c r="G20" s="15">
        <v>7.0182999999999995E-2</v>
      </c>
    </row>
    <row r="21" spans="1:7" x14ac:dyDescent="0.25">
      <c r="A21" s="25" t="s">
        <v>170</v>
      </c>
      <c r="B21" s="33"/>
      <c r="C21" s="33"/>
      <c r="D21" s="26"/>
      <c r="E21" s="27">
        <v>434258.73</v>
      </c>
      <c r="F21" s="28">
        <v>1</v>
      </c>
      <c r="G21" s="28"/>
    </row>
    <row r="26" spans="1:7" x14ac:dyDescent="0.25">
      <c r="A26" s="1" t="s">
        <v>173</v>
      </c>
    </row>
    <row r="27" spans="1:7" x14ac:dyDescent="0.25">
      <c r="A27" s="47" t="s">
        <v>174</v>
      </c>
      <c r="B27" s="34" t="s">
        <v>120</v>
      </c>
    </row>
    <row r="28" spans="1:7" x14ac:dyDescent="0.25">
      <c r="A28" t="s">
        <v>175</v>
      </c>
    </row>
    <row r="29" spans="1:7" x14ac:dyDescent="0.25">
      <c r="A29" t="s">
        <v>176</v>
      </c>
      <c r="B29" t="s">
        <v>177</v>
      </c>
      <c r="C29" t="s">
        <v>177</v>
      </c>
    </row>
    <row r="30" spans="1:7" x14ac:dyDescent="0.25">
      <c r="B30" s="48">
        <v>45351</v>
      </c>
      <c r="C30" s="48">
        <v>45382</v>
      </c>
    </row>
    <row r="31" spans="1:7" x14ac:dyDescent="0.25">
      <c r="A31" t="s">
        <v>181</v>
      </c>
      <c r="B31">
        <v>11.3026</v>
      </c>
      <c r="C31">
        <v>11.352</v>
      </c>
      <c r="E31" s="2"/>
    </row>
    <row r="32" spans="1:7" x14ac:dyDescent="0.25">
      <c r="A32" t="s">
        <v>182</v>
      </c>
      <c r="B32">
        <v>11.3026</v>
      </c>
      <c r="C32">
        <v>11.352</v>
      </c>
      <c r="E32" s="2"/>
    </row>
    <row r="33" spans="1:5" x14ac:dyDescent="0.25">
      <c r="A33" t="s">
        <v>661</v>
      </c>
      <c r="B33">
        <v>11.3026</v>
      </c>
      <c r="C33">
        <v>11.352</v>
      </c>
      <c r="E33" s="2"/>
    </row>
    <row r="34" spans="1:5" x14ac:dyDescent="0.25">
      <c r="A34" t="s">
        <v>662</v>
      </c>
      <c r="B34">
        <v>11.3026</v>
      </c>
      <c r="C34">
        <v>11.352</v>
      </c>
      <c r="E34" s="2"/>
    </row>
    <row r="35" spans="1:5" x14ac:dyDescent="0.25">
      <c r="E35" s="2"/>
    </row>
    <row r="36" spans="1:5" x14ac:dyDescent="0.25">
      <c r="A36" t="s">
        <v>192</v>
      </c>
      <c r="B36" s="34" t="s">
        <v>120</v>
      </c>
    </row>
    <row r="37" spans="1:5" x14ac:dyDescent="0.25">
      <c r="A37" t="s">
        <v>193</v>
      </c>
      <c r="B37" s="34" t="s">
        <v>120</v>
      </c>
    </row>
    <row r="38" spans="1:5" ht="30" customHeight="1" x14ac:dyDescent="0.25">
      <c r="A38" s="47" t="s">
        <v>194</v>
      </c>
      <c r="B38" s="34" t="s">
        <v>120</v>
      </c>
    </row>
    <row r="39" spans="1:5" ht="30" customHeight="1" x14ac:dyDescent="0.25">
      <c r="A39" s="47" t="s">
        <v>195</v>
      </c>
      <c r="B39" s="34" t="s">
        <v>120</v>
      </c>
    </row>
    <row r="40" spans="1:5" ht="45" customHeight="1" x14ac:dyDescent="0.25">
      <c r="A40" s="47" t="s">
        <v>849</v>
      </c>
      <c r="B40" s="34" t="s">
        <v>120</v>
      </c>
    </row>
    <row r="41" spans="1:5" ht="30" customHeight="1" x14ac:dyDescent="0.25">
      <c r="A41" s="47" t="s">
        <v>850</v>
      </c>
      <c r="B41" s="34" t="s">
        <v>120</v>
      </c>
    </row>
    <row r="42" spans="1:5" ht="30" customHeight="1" x14ac:dyDescent="0.25">
      <c r="A42" s="47" t="s">
        <v>851</v>
      </c>
      <c r="B42" s="34" t="s">
        <v>120</v>
      </c>
    </row>
    <row r="43" spans="1:5" ht="30" customHeight="1" x14ac:dyDescent="0.25">
      <c r="A43" s="47" t="s">
        <v>199</v>
      </c>
    </row>
    <row r="44" spans="1:5" x14ac:dyDescent="0.25">
      <c r="A44" t="s">
        <v>200</v>
      </c>
    </row>
    <row r="45" spans="1:5" x14ac:dyDescent="0.25">
      <c r="A45" t="s">
        <v>201</v>
      </c>
    </row>
    <row r="47" spans="1:5" x14ac:dyDescent="0.25">
      <c r="A47" t="s">
        <v>202</v>
      </c>
    </row>
    <row r="48" spans="1:5" ht="30" customHeight="1" x14ac:dyDescent="0.25">
      <c r="A48" s="55" t="s">
        <v>203</v>
      </c>
      <c r="B48" s="56" t="s">
        <v>868</v>
      </c>
    </row>
    <row r="49" spans="1:4" ht="45" customHeight="1" x14ac:dyDescent="0.25">
      <c r="A49" s="55" t="s">
        <v>205</v>
      </c>
      <c r="B49" s="56" t="s">
        <v>853</v>
      </c>
    </row>
    <row r="50" spans="1:4" x14ac:dyDescent="0.25">
      <c r="A50" s="55"/>
      <c r="B50" s="55"/>
    </row>
    <row r="51" spans="1:4" x14ac:dyDescent="0.25">
      <c r="A51" s="55" t="s">
        <v>207</v>
      </c>
      <c r="B51" s="57">
        <v>7.3906908907814914</v>
      </c>
    </row>
    <row r="52" spans="1:4" x14ac:dyDescent="0.25">
      <c r="A52" s="55"/>
      <c r="B52" s="55"/>
    </row>
    <row r="53" spans="1:4" x14ac:dyDescent="0.25">
      <c r="A53" s="55" t="s">
        <v>208</v>
      </c>
      <c r="B53" s="58">
        <v>6.1314000000000002</v>
      </c>
    </row>
    <row r="54" spans="1:4" x14ac:dyDescent="0.25">
      <c r="A54" s="55" t="s">
        <v>209</v>
      </c>
      <c r="B54" s="58">
        <v>7.9073368431346047</v>
      </c>
    </row>
    <row r="55" spans="1:4" x14ac:dyDescent="0.25">
      <c r="A55" s="55"/>
      <c r="B55" s="55"/>
    </row>
    <row r="56" spans="1:4" x14ac:dyDescent="0.25">
      <c r="A56" s="55" t="s">
        <v>210</v>
      </c>
      <c r="B56" s="59">
        <v>45382</v>
      </c>
    </row>
    <row r="58" spans="1:4" ht="69.95" customHeight="1" x14ac:dyDescent="0.25">
      <c r="A58" s="74" t="s">
        <v>211</v>
      </c>
      <c r="B58" s="74" t="s">
        <v>212</v>
      </c>
      <c r="C58" s="74" t="s">
        <v>5</v>
      </c>
      <c r="D58" s="74" t="s">
        <v>6</v>
      </c>
    </row>
    <row r="59" spans="1:4" ht="69.95" customHeight="1" x14ac:dyDescent="0.25">
      <c r="A59" s="74" t="s">
        <v>869</v>
      </c>
      <c r="B59" s="74"/>
      <c r="C59" s="74" t="s">
        <v>18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5"/>
  <sheetViews>
    <sheetView showGridLines="0" workbookViewId="0">
      <pane ySplit="4" topLeftCell="A55" activePane="bottomLeft" state="frozen"/>
      <selection pane="bottomLeft" activeCell="A56" sqref="A5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870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871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215</v>
      </c>
      <c r="B6" s="30"/>
      <c r="C6" s="30"/>
      <c r="D6" s="13"/>
      <c r="E6" s="14"/>
      <c r="F6" s="15"/>
      <c r="G6" s="15"/>
    </row>
    <row r="7" spans="1:8" x14ac:dyDescent="0.25">
      <c r="A7" s="16" t="s">
        <v>681</v>
      </c>
      <c r="B7" s="30"/>
      <c r="C7" s="30"/>
      <c r="D7" s="13"/>
      <c r="E7" s="14"/>
      <c r="F7" s="15"/>
      <c r="G7" s="15"/>
    </row>
    <row r="8" spans="1:8" x14ac:dyDescent="0.25">
      <c r="A8" s="16" t="s">
        <v>126</v>
      </c>
      <c r="B8" s="30"/>
      <c r="C8" s="30"/>
      <c r="D8" s="13"/>
      <c r="E8" s="35" t="s">
        <v>120</v>
      </c>
      <c r="F8" s="36" t="s">
        <v>120</v>
      </c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448</v>
      </c>
      <c r="B10" s="30"/>
      <c r="C10" s="30"/>
      <c r="D10" s="13"/>
      <c r="E10" s="14"/>
      <c r="F10" s="15"/>
      <c r="G10" s="15"/>
    </row>
    <row r="11" spans="1:8" x14ac:dyDescent="0.25">
      <c r="A11" s="12" t="s">
        <v>641</v>
      </c>
      <c r="B11" s="30" t="s">
        <v>642</v>
      </c>
      <c r="C11" s="30" t="s">
        <v>125</v>
      </c>
      <c r="D11" s="13">
        <v>2000000</v>
      </c>
      <c r="E11" s="14">
        <v>2022.52</v>
      </c>
      <c r="F11" s="15">
        <v>9.5999999999999992E-3</v>
      </c>
      <c r="G11" s="15">
        <v>7.2099753505999994E-2</v>
      </c>
    </row>
    <row r="12" spans="1:8" x14ac:dyDescent="0.25">
      <c r="A12" s="16" t="s">
        <v>126</v>
      </c>
      <c r="B12" s="31"/>
      <c r="C12" s="31"/>
      <c r="D12" s="17"/>
      <c r="E12" s="18">
        <v>2022.52</v>
      </c>
      <c r="F12" s="19">
        <v>9.5999999999999992E-3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16" t="s">
        <v>298</v>
      </c>
      <c r="B15" s="30"/>
      <c r="C15" s="30"/>
      <c r="D15" s="13"/>
      <c r="E15" s="14"/>
      <c r="F15" s="15"/>
      <c r="G15" s="15"/>
    </row>
    <row r="16" spans="1:8" x14ac:dyDescent="0.25">
      <c r="A16" s="16" t="s">
        <v>126</v>
      </c>
      <c r="B16" s="30"/>
      <c r="C16" s="30"/>
      <c r="D16" s="13"/>
      <c r="E16" s="35" t="s">
        <v>120</v>
      </c>
      <c r="F16" s="36" t="s">
        <v>120</v>
      </c>
      <c r="G16" s="15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299</v>
      </c>
      <c r="B18" s="30"/>
      <c r="C18" s="30"/>
      <c r="D18" s="13"/>
      <c r="E18" s="14"/>
      <c r="F18" s="15"/>
      <c r="G18" s="15"/>
    </row>
    <row r="19" spans="1:7" x14ac:dyDescent="0.25">
      <c r="A19" s="16" t="s">
        <v>126</v>
      </c>
      <c r="B19" s="30"/>
      <c r="C19" s="30"/>
      <c r="D19" s="13"/>
      <c r="E19" s="35" t="s">
        <v>120</v>
      </c>
      <c r="F19" s="36" t="s">
        <v>120</v>
      </c>
      <c r="G19" s="15"/>
    </row>
    <row r="20" spans="1:7" x14ac:dyDescent="0.25">
      <c r="A20" s="12"/>
      <c r="B20" s="30"/>
      <c r="C20" s="30"/>
      <c r="D20" s="13"/>
      <c r="E20" s="14"/>
      <c r="F20" s="15"/>
      <c r="G20" s="15"/>
    </row>
    <row r="21" spans="1:7" x14ac:dyDescent="0.25">
      <c r="A21" s="21" t="s">
        <v>162</v>
      </c>
      <c r="B21" s="32"/>
      <c r="C21" s="32"/>
      <c r="D21" s="22"/>
      <c r="E21" s="18">
        <v>2022.52</v>
      </c>
      <c r="F21" s="19">
        <v>9.5999999999999992E-3</v>
      </c>
      <c r="G21" s="20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12"/>
      <c r="B23" s="30"/>
      <c r="C23" s="30"/>
      <c r="D23" s="13"/>
      <c r="E23" s="14"/>
      <c r="F23" s="15"/>
      <c r="G23" s="15"/>
    </row>
    <row r="24" spans="1:7" x14ac:dyDescent="0.25">
      <c r="A24" s="16" t="s">
        <v>846</v>
      </c>
      <c r="B24" s="30"/>
      <c r="C24" s="30"/>
      <c r="D24" s="13"/>
      <c r="E24" s="14"/>
      <c r="F24" s="15"/>
      <c r="G24" s="15"/>
    </row>
    <row r="25" spans="1:7" x14ac:dyDescent="0.25">
      <c r="A25" s="12" t="s">
        <v>872</v>
      </c>
      <c r="B25" s="30" t="s">
        <v>873</v>
      </c>
      <c r="C25" s="30"/>
      <c r="D25" s="13">
        <v>18786779</v>
      </c>
      <c r="E25" s="14">
        <v>208615.91</v>
      </c>
      <c r="F25" s="15">
        <v>0.98880000000000001</v>
      </c>
      <c r="G25" s="15"/>
    </row>
    <row r="26" spans="1:7" x14ac:dyDescent="0.25">
      <c r="A26" s="16" t="s">
        <v>126</v>
      </c>
      <c r="B26" s="31"/>
      <c r="C26" s="31"/>
      <c r="D26" s="17"/>
      <c r="E26" s="18">
        <v>208615.91</v>
      </c>
      <c r="F26" s="19">
        <v>0.98880000000000001</v>
      </c>
      <c r="G26" s="20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21" t="s">
        <v>162</v>
      </c>
      <c r="B28" s="32"/>
      <c r="C28" s="32"/>
      <c r="D28" s="22"/>
      <c r="E28" s="18">
        <v>208615.91</v>
      </c>
      <c r="F28" s="19">
        <v>0.98880000000000001</v>
      </c>
      <c r="G28" s="20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16" t="s">
        <v>166</v>
      </c>
      <c r="B30" s="30"/>
      <c r="C30" s="30"/>
      <c r="D30" s="13"/>
      <c r="E30" s="14"/>
      <c r="F30" s="15"/>
      <c r="G30" s="15"/>
    </row>
    <row r="31" spans="1:7" x14ac:dyDescent="0.25">
      <c r="A31" s="12" t="s">
        <v>167</v>
      </c>
      <c r="B31" s="30"/>
      <c r="C31" s="30"/>
      <c r="D31" s="13"/>
      <c r="E31" s="14">
        <v>378.64</v>
      </c>
      <c r="F31" s="15">
        <v>1.8E-3</v>
      </c>
      <c r="G31" s="15">
        <v>7.0182999999999995E-2</v>
      </c>
    </row>
    <row r="32" spans="1:7" x14ac:dyDescent="0.25">
      <c r="A32" s="16" t="s">
        <v>126</v>
      </c>
      <c r="B32" s="31"/>
      <c r="C32" s="31"/>
      <c r="D32" s="17"/>
      <c r="E32" s="18">
        <v>378.64</v>
      </c>
      <c r="F32" s="19">
        <v>1.8E-3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21" t="s">
        <v>162</v>
      </c>
      <c r="B34" s="32"/>
      <c r="C34" s="32"/>
      <c r="D34" s="22"/>
      <c r="E34" s="18">
        <v>378.64</v>
      </c>
      <c r="F34" s="19">
        <v>1.8E-3</v>
      </c>
      <c r="G34" s="20"/>
    </row>
    <row r="35" spans="1:7" x14ac:dyDescent="0.25">
      <c r="A35" s="12" t="s">
        <v>168</v>
      </c>
      <c r="B35" s="30"/>
      <c r="C35" s="30"/>
      <c r="D35" s="13"/>
      <c r="E35" s="14">
        <v>22.474553100000001</v>
      </c>
      <c r="F35" s="15">
        <v>1.06E-4</v>
      </c>
      <c r="G35" s="15"/>
    </row>
    <row r="36" spans="1:7" x14ac:dyDescent="0.25">
      <c r="A36" s="12" t="s">
        <v>169</v>
      </c>
      <c r="B36" s="30"/>
      <c r="C36" s="30"/>
      <c r="D36" s="13"/>
      <c r="E36" s="23">
        <v>-70.664553100000006</v>
      </c>
      <c r="F36" s="24">
        <v>-3.0600000000000001E-4</v>
      </c>
      <c r="G36" s="15">
        <v>7.0182999999999995E-2</v>
      </c>
    </row>
    <row r="37" spans="1:7" x14ac:dyDescent="0.25">
      <c r="A37" s="25" t="s">
        <v>170</v>
      </c>
      <c r="B37" s="33"/>
      <c r="C37" s="33"/>
      <c r="D37" s="26"/>
      <c r="E37" s="27">
        <v>210968.88</v>
      </c>
      <c r="F37" s="28">
        <v>1</v>
      </c>
      <c r="G37" s="28"/>
    </row>
    <row r="39" spans="1:7" x14ac:dyDescent="0.25">
      <c r="A39" s="1" t="s">
        <v>172</v>
      </c>
    </row>
    <row r="42" spans="1:7" x14ac:dyDescent="0.25">
      <c r="A42" s="1" t="s">
        <v>173</v>
      </c>
    </row>
    <row r="43" spans="1:7" x14ac:dyDescent="0.25">
      <c r="A43" s="47" t="s">
        <v>174</v>
      </c>
      <c r="B43" s="34" t="s">
        <v>120</v>
      </c>
    </row>
    <row r="44" spans="1:7" x14ac:dyDescent="0.25">
      <c r="A44" t="s">
        <v>175</v>
      </c>
    </row>
    <row r="45" spans="1:7" x14ac:dyDescent="0.25">
      <c r="A45" t="s">
        <v>176</v>
      </c>
      <c r="B45" t="s">
        <v>177</v>
      </c>
      <c r="C45" t="s">
        <v>177</v>
      </c>
    </row>
    <row r="46" spans="1:7" x14ac:dyDescent="0.25">
      <c r="B46" s="48">
        <v>45351</v>
      </c>
      <c r="C46" s="48">
        <v>45382</v>
      </c>
    </row>
    <row r="47" spans="1:7" x14ac:dyDescent="0.25">
      <c r="A47" t="s">
        <v>697</v>
      </c>
      <c r="B47">
        <v>11.047700000000001</v>
      </c>
      <c r="C47">
        <v>11.1348</v>
      </c>
      <c r="E47" s="2"/>
    </row>
    <row r="48" spans="1:7" x14ac:dyDescent="0.25">
      <c r="A48" t="s">
        <v>182</v>
      </c>
      <c r="B48">
        <v>11.047700000000001</v>
      </c>
      <c r="C48">
        <v>11.1348</v>
      </c>
      <c r="E48" s="2"/>
    </row>
    <row r="49" spans="1:5" x14ac:dyDescent="0.25">
      <c r="A49" t="s">
        <v>698</v>
      </c>
      <c r="B49">
        <v>11.047700000000001</v>
      </c>
      <c r="C49">
        <v>11.1348</v>
      </c>
      <c r="E49" s="2"/>
    </row>
    <row r="50" spans="1:5" x14ac:dyDescent="0.25">
      <c r="A50" t="s">
        <v>662</v>
      </c>
      <c r="B50">
        <v>11.047700000000001</v>
      </c>
      <c r="C50">
        <v>11.1348</v>
      </c>
      <c r="E50" s="2"/>
    </row>
    <row r="51" spans="1:5" x14ac:dyDescent="0.25">
      <c r="E51" s="2"/>
    </row>
    <row r="52" spans="1:5" x14ac:dyDescent="0.25">
      <c r="A52" t="s">
        <v>192</v>
      </c>
      <c r="B52" s="34" t="s">
        <v>120</v>
      </c>
    </row>
    <row r="53" spans="1:5" x14ac:dyDescent="0.25">
      <c r="A53" t="s">
        <v>193</v>
      </c>
      <c r="B53" s="34" t="s">
        <v>120</v>
      </c>
    </row>
    <row r="54" spans="1:5" ht="30" customHeight="1" x14ac:dyDescent="0.25">
      <c r="A54" s="47" t="s">
        <v>194</v>
      </c>
      <c r="B54" s="34" t="s">
        <v>120</v>
      </c>
    </row>
    <row r="55" spans="1:5" ht="30" customHeight="1" x14ac:dyDescent="0.25">
      <c r="A55" s="47" t="s">
        <v>195</v>
      </c>
      <c r="B55" s="34" t="s">
        <v>120</v>
      </c>
    </row>
    <row r="56" spans="1:5" ht="45" customHeight="1" x14ac:dyDescent="0.25">
      <c r="A56" s="47" t="s">
        <v>849</v>
      </c>
      <c r="B56" s="34" t="s">
        <v>120</v>
      </c>
    </row>
    <row r="57" spans="1:5" ht="30" customHeight="1" x14ac:dyDescent="0.25">
      <c r="A57" s="47" t="s">
        <v>850</v>
      </c>
      <c r="B57" s="34" t="s">
        <v>120</v>
      </c>
    </row>
    <row r="58" spans="1:5" ht="30" customHeight="1" x14ac:dyDescent="0.25">
      <c r="A58" s="47" t="s">
        <v>851</v>
      </c>
      <c r="B58" s="34" t="s">
        <v>120</v>
      </c>
    </row>
    <row r="59" spans="1:5" ht="30" customHeight="1" x14ac:dyDescent="0.25">
      <c r="A59" s="47" t="s">
        <v>199</v>
      </c>
    </row>
    <row r="60" spans="1:5" x14ac:dyDescent="0.25">
      <c r="A60" t="s">
        <v>200</v>
      </c>
    </row>
    <row r="61" spans="1:5" x14ac:dyDescent="0.25">
      <c r="A61" t="s">
        <v>201</v>
      </c>
    </row>
    <row r="63" spans="1:5" x14ac:dyDescent="0.25">
      <c r="A63" t="s">
        <v>202</v>
      </c>
    </row>
    <row r="64" spans="1:5" ht="30" customHeight="1" x14ac:dyDescent="0.25">
      <c r="A64" s="55" t="s">
        <v>203</v>
      </c>
      <c r="B64" s="56" t="s">
        <v>874</v>
      </c>
    </row>
    <row r="65" spans="1:4" ht="45" customHeight="1" x14ac:dyDescent="0.25">
      <c r="A65" s="55" t="s">
        <v>205</v>
      </c>
      <c r="B65" s="56" t="s">
        <v>853</v>
      </c>
    </row>
    <row r="66" spans="1:4" x14ac:dyDescent="0.25">
      <c r="A66" s="55"/>
      <c r="B66" s="55"/>
    </row>
    <row r="67" spans="1:4" x14ac:dyDescent="0.25">
      <c r="A67" s="55" t="s">
        <v>207</v>
      </c>
      <c r="B67" s="57">
        <v>7.3647735465209623</v>
      </c>
    </row>
    <row r="68" spans="1:4" x14ac:dyDescent="0.25">
      <c r="A68" s="55"/>
      <c r="B68" s="55"/>
    </row>
    <row r="69" spans="1:4" x14ac:dyDescent="0.25">
      <c r="A69" s="55" t="s">
        <v>208</v>
      </c>
      <c r="B69" s="58">
        <v>6.5193000000000003</v>
      </c>
    </row>
    <row r="70" spans="1:4" x14ac:dyDescent="0.25">
      <c r="A70" s="55" t="s">
        <v>209</v>
      </c>
      <c r="B70" s="58">
        <v>8.7095471601054602</v>
      </c>
    </row>
    <row r="71" spans="1:4" x14ac:dyDescent="0.25">
      <c r="A71" s="55"/>
      <c r="B71" s="55"/>
    </row>
    <row r="72" spans="1:4" x14ac:dyDescent="0.25">
      <c r="A72" s="55" t="s">
        <v>210</v>
      </c>
      <c r="B72" s="59">
        <v>45382</v>
      </c>
    </row>
    <row r="74" spans="1:4" ht="69.95" customHeight="1" x14ac:dyDescent="0.25">
      <c r="A74" s="74" t="s">
        <v>211</v>
      </c>
      <c r="B74" s="74" t="s">
        <v>212</v>
      </c>
      <c r="C74" s="74" t="s">
        <v>5</v>
      </c>
      <c r="D74" s="74" t="s">
        <v>6</v>
      </c>
    </row>
    <row r="75" spans="1:4" ht="69.95" customHeight="1" x14ac:dyDescent="0.25">
      <c r="A75" s="74" t="s">
        <v>875</v>
      </c>
      <c r="B75" s="74"/>
      <c r="C75" s="74" t="s">
        <v>20</v>
      </c>
      <c r="D7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5"/>
  <sheetViews>
    <sheetView showGridLines="0" workbookViewId="0">
      <pane ySplit="4" topLeftCell="A75" activePane="bottomLeft" state="frozen"/>
      <selection pane="bottomLeft" activeCell="B77" sqref="B7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876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877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6" t="s">
        <v>215</v>
      </c>
      <c r="B8" s="30"/>
      <c r="C8" s="30"/>
      <c r="D8" s="13"/>
      <c r="E8" s="14"/>
      <c r="F8" s="15"/>
      <c r="G8" s="15"/>
    </row>
    <row r="9" spans="1:8" x14ac:dyDescent="0.25">
      <c r="A9" s="16" t="s">
        <v>681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120</v>
      </c>
      <c r="F10" s="36" t="s">
        <v>120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448</v>
      </c>
      <c r="B12" s="30"/>
      <c r="C12" s="30"/>
      <c r="D12" s="13"/>
      <c r="E12" s="14"/>
      <c r="F12" s="15"/>
      <c r="G12" s="15"/>
    </row>
    <row r="13" spans="1:8" x14ac:dyDescent="0.25">
      <c r="A13" s="12" t="s">
        <v>878</v>
      </c>
      <c r="B13" s="30" t="s">
        <v>879</v>
      </c>
      <c r="C13" s="30" t="s">
        <v>125</v>
      </c>
      <c r="D13" s="13">
        <v>7500000</v>
      </c>
      <c r="E13" s="14">
        <v>7556.91</v>
      </c>
      <c r="F13" s="15">
        <v>0.54210000000000003</v>
      </c>
      <c r="G13" s="15">
        <v>7.2149454362000001E-2</v>
      </c>
    </row>
    <row r="14" spans="1:8" x14ac:dyDescent="0.25">
      <c r="A14" s="12" t="s">
        <v>880</v>
      </c>
      <c r="B14" s="30" t="s">
        <v>881</v>
      </c>
      <c r="C14" s="30" t="s">
        <v>125</v>
      </c>
      <c r="D14" s="13">
        <v>3000000</v>
      </c>
      <c r="E14" s="14">
        <v>3065.25</v>
      </c>
      <c r="F14" s="15">
        <v>0.21990000000000001</v>
      </c>
      <c r="G14" s="15">
        <v>7.2475644815999996E-2</v>
      </c>
    </row>
    <row r="15" spans="1:8" x14ac:dyDescent="0.25">
      <c r="A15" s="12" t="s">
        <v>882</v>
      </c>
      <c r="B15" s="30" t="s">
        <v>883</v>
      </c>
      <c r="C15" s="30" t="s">
        <v>125</v>
      </c>
      <c r="D15" s="13">
        <v>3000000</v>
      </c>
      <c r="E15" s="14">
        <v>3025.63</v>
      </c>
      <c r="F15" s="15">
        <v>0.21709999999999999</v>
      </c>
      <c r="G15" s="15">
        <v>7.1764302860000004E-2</v>
      </c>
    </row>
    <row r="16" spans="1:8" x14ac:dyDescent="0.25">
      <c r="A16" s="16" t="s">
        <v>126</v>
      </c>
      <c r="B16" s="31"/>
      <c r="C16" s="31"/>
      <c r="D16" s="17"/>
      <c r="E16" s="18">
        <v>13647.79</v>
      </c>
      <c r="F16" s="19">
        <v>0.97909999999999997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684</v>
      </c>
      <c r="B18" s="30"/>
      <c r="C18" s="30"/>
      <c r="D18" s="13"/>
      <c r="E18" s="14"/>
      <c r="F18" s="15"/>
      <c r="G18" s="15"/>
    </row>
    <row r="19" spans="1:7" x14ac:dyDescent="0.25">
      <c r="A19" s="12" t="s">
        <v>884</v>
      </c>
      <c r="B19" s="30" t="s">
        <v>885</v>
      </c>
      <c r="C19" s="30" t="s">
        <v>125</v>
      </c>
      <c r="D19" s="13">
        <v>9100</v>
      </c>
      <c r="E19" s="14">
        <v>9.4700000000000006</v>
      </c>
      <c r="F19" s="15">
        <v>6.9999999999999999E-4</v>
      </c>
      <c r="G19" s="15">
        <v>7.5213455624999995E-2</v>
      </c>
    </row>
    <row r="20" spans="1:7" x14ac:dyDescent="0.25">
      <c r="A20" s="16" t="s">
        <v>126</v>
      </c>
      <c r="B20" s="31"/>
      <c r="C20" s="31"/>
      <c r="D20" s="17"/>
      <c r="E20" s="18">
        <v>9.4700000000000006</v>
      </c>
      <c r="F20" s="19">
        <v>6.9999999999999999E-4</v>
      </c>
      <c r="G20" s="20"/>
    </row>
    <row r="21" spans="1:7" x14ac:dyDescent="0.25">
      <c r="A21" s="12"/>
      <c r="B21" s="30"/>
      <c r="C21" s="30"/>
      <c r="D21" s="13"/>
      <c r="E21" s="14"/>
      <c r="F21" s="15"/>
      <c r="G21" s="15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16" t="s">
        <v>298</v>
      </c>
      <c r="B23" s="30"/>
      <c r="C23" s="30"/>
      <c r="D23" s="13"/>
      <c r="E23" s="14"/>
      <c r="F23" s="15"/>
      <c r="G23" s="15"/>
    </row>
    <row r="24" spans="1:7" x14ac:dyDescent="0.25">
      <c r="A24" s="16" t="s">
        <v>126</v>
      </c>
      <c r="B24" s="30"/>
      <c r="C24" s="30"/>
      <c r="D24" s="13"/>
      <c r="E24" s="35" t="s">
        <v>120</v>
      </c>
      <c r="F24" s="36" t="s">
        <v>120</v>
      </c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299</v>
      </c>
      <c r="B26" s="30"/>
      <c r="C26" s="30"/>
      <c r="D26" s="13"/>
      <c r="E26" s="14"/>
      <c r="F26" s="15"/>
      <c r="G26" s="15"/>
    </row>
    <row r="27" spans="1:7" x14ac:dyDescent="0.25">
      <c r="A27" s="16" t="s">
        <v>126</v>
      </c>
      <c r="B27" s="30"/>
      <c r="C27" s="30"/>
      <c r="D27" s="13"/>
      <c r="E27" s="35" t="s">
        <v>120</v>
      </c>
      <c r="F27" s="36" t="s">
        <v>120</v>
      </c>
      <c r="G27" s="15"/>
    </row>
    <row r="28" spans="1:7" x14ac:dyDescent="0.25">
      <c r="A28" s="12"/>
      <c r="B28" s="30"/>
      <c r="C28" s="30"/>
      <c r="D28" s="13"/>
      <c r="E28" s="14"/>
      <c r="F28" s="15"/>
      <c r="G28" s="15"/>
    </row>
    <row r="29" spans="1:7" x14ac:dyDescent="0.25">
      <c r="A29" s="21" t="s">
        <v>162</v>
      </c>
      <c r="B29" s="32"/>
      <c r="C29" s="32"/>
      <c r="D29" s="22"/>
      <c r="E29" s="18">
        <v>13657.26</v>
      </c>
      <c r="F29" s="19">
        <v>0.9798</v>
      </c>
      <c r="G29" s="20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166</v>
      </c>
      <c r="B32" s="30"/>
      <c r="C32" s="30"/>
      <c r="D32" s="13"/>
      <c r="E32" s="14"/>
      <c r="F32" s="15"/>
      <c r="G32" s="15"/>
    </row>
    <row r="33" spans="1:7" x14ac:dyDescent="0.25">
      <c r="A33" s="12" t="s">
        <v>167</v>
      </c>
      <c r="B33" s="30"/>
      <c r="C33" s="30"/>
      <c r="D33" s="13"/>
      <c r="E33" s="14">
        <v>105.9</v>
      </c>
      <c r="F33" s="15">
        <v>7.6E-3</v>
      </c>
      <c r="G33" s="15">
        <v>7.0182999999999995E-2</v>
      </c>
    </row>
    <row r="34" spans="1:7" x14ac:dyDescent="0.25">
      <c r="A34" s="16" t="s">
        <v>126</v>
      </c>
      <c r="B34" s="31"/>
      <c r="C34" s="31"/>
      <c r="D34" s="17"/>
      <c r="E34" s="18">
        <v>105.9</v>
      </c>
      <c r="F34" s="19">
        <v>7.6E-3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21" t="s">
        <v>162</v>
      </c>
      <c r="B36" s="32"/>
      <c r="C36" s="32"/>
      <c r="D36" s="22"/>
      <c r="E36" s="18">
        <v>105.9</v>
      </c>
      <c r="F36" s="19">
        <v>7.6E-3</v>
      </c>
      <c r="G36" s="20"/>
    </row>
    <row r="37" spans="1:7" x14ac:dyDescent="0.25">
      <c r="A37" s="12" t="s">
        <v>168</v>
      </c>
      <c r="B37" s="30"/>
      <c r="C37" s="30"/>
      <c r="D37" s="13"/>
      <c r="E37" s="14">
        <v>190.5459707</v>
      </c>
      <c r="F37" s="15">
        <v>1.3669000000000001E-2</v>
      </c>
      <c r="G37" s="15"/>
    </row>
    <row r="38" spans="1:7" x14ac:dyDescent="0.25">
      <c r="A38" s="12" t="s">
        <v>169</v>
      </c>
      <c r="B38" s="30"/>
      <c r="C38" s="30"/>
      <c r="D38" s="13"/>
      <c r="E38" s="23">
        <v>-14.585970700000001</v>
      </c>
      <c r="F38" s="24">
        <v>-1.0690000000000001E-3</v>
      </c>
      <c r="G38" s="15">
        <v>7.0182999999999995E-2</v>
      </c>
    </row>
    <row r="39" spans="1:7" x14ac:dyDescent="0.25">
      <c r="A39" s="25" t="s">
        <v>170</v>
      </c>
      <c r="B39" s="33"/>
      <c r="C39" s="33"/>
      <c r="D39" s="26"/>
      <c r="E39" s="27">
        <v>13939.12</v>
      </c>
      <c r="F39" s="28">
        <v>1</v>
      </c>
      <c r="G39" s="28"/>
    </row>
    <row r="41" spans="1:7" x14ac:dyDescent="0.25">
      <c r="A41" s="1" t="s">
        <v>172</v>
      </c>
    </row>
    <row r="44" spans="1:7" x14ac:dyDescent="0.25">
      <c r="A44" s="1" t="s">
        <v>173</v>
      </c>
    </row>
    <row r="45" spans="1:7" x14ac:dyDescent="0.25">
      <c r="A45" s="47" t="s">
        <v>174</v>
      </c>
      <c r="B45" s="34" t="s">
        <v>120</v>
      </c>
    </row>
    <row r="46" spans="1:7" x14ac:dyDescent="0.25">
      <c r="A46" t="s">
        <v>175</v>
      </c>
    </row>
    <row r="47" spans="1:7" x14ac:dyDescent="0.25">
      <c r="A47" t="s">
        <v>176</v>
      </c>
      <c r="B47" t="s">
        <v>177</v>
      </c>
      <c r="C47" t="s">
        <v>177</v>
      </c>
    </row>
    <row r="48" spans="1:7" x14ac:dyDescent="0.25">
      <c r="B48" s="48">
        <v>45351</v>
      </c>
      <c r="C48" s="48">
        <v>45382</v>
      </c>
    </row>
    <row r="49" spans="1:5" x14ac:dyDescent="0.25">
      <c r="A49" t="s">
        <v>178</v>
      </c>
      <c r="B49" t="s">
        <v>180</v>
      </c>
      <c r="C49" t="s">
        <v>180</v>
      </c>
      <c r="E49" s="2"/>
    </row>
    <row r="50" spans="1:5" x14ac:dyDescent="0.25">
      <c r="A50" t="s">
        <v>179</v>
      </c>
      <c r="B50" t="s">
        <v>180</v>
      </c>
      <c r="C50" t="s">
        <v>180</v>
      </c>
      <c r="E50" s="2"/>
    </row>
    <row r="51" spans="1:5" x14ac:dyDescent="0.25">
      <c r="A51" t="s">
        <v>657</v>
      </c>
      <c r="B51" t="s">
        <v>180</v>
      </c>
      <c r="C51" t="s">
        <v>180</v>
      </c>
      <c r="E51" s="2"/>
    </row>
    <row r="52" spans="1:5" x14ac:dyDescent="0.25">
      <c r="A52" t="s">
        <v>181</v>
      </c>
      <c r="B52">
        <v>23.424900000000001</v>
      </c>
      <c r="C52">
        <v>23.635999999999999</v>
      </c>
      <c r="E52" s="2"/>
    </row>
    <row r="53" spans="1:5" x14ac:dyDescent="0.25">
      <c r="A53" t="s">
        <v>182</v>
      </c>
      <c r="B53">
        <v>23.331600000000002</v>
      </c>
      <c r="C53">
        <v>23.541799999999999</v>
      </c>
      <c r="E53" s="2"/>
    </row>
    <row r="54" spans="1:5" x14ac:dyDescent="0.25">
      <c r="A54" t="s">
        <v>658</v>
      </c>
      <c r="B54">
        <v>16.639700000000001</v>
      </c>
      <c r="C54">
        <v>16.711400000000001</v>
      </c>
      <c r="E54" s="2"/>
    </row>
    <row r="55" spans="1:5" x14ac:dyDescent="0.25">
      <c r="A55" t="s">
        <v>659</v>
      </c>
      <c r="B55">
        <v>15.5777</v>
      </c>
      <c r="C55">
        <v>15.6069</v>
      </c>
      <c r="E55" s="2"/>
    </row>
    <row r="56" spans="1:5" x14ac:dyDescent="0.25">
      <c r="A56" t="s">
        <v>186</v>
      </c>
      <c r="B56">
        <v>22.221499999999999</v>
      </c>
      <c r="C56">
        <v>22.409099999999999</v>
      </c>
      <c r="E56" s="2"/>
    </row>
    <row r="57" spans="1:5" x14ac:dyDescent="0.25">
      <c r="A57" t="s">
        <v>190</v>
      </c>
      <c r="B57" t="s">
        <v>180</v>
      </c>
      <c r="C57" t="s">
        <v>180</v>
      </c>
      <c r="E57" s="2"/>
    </row>
    <row r="58" spans="1:5" x14ac:dyDescent="0.25">
      <c r="A58" t="s">
        <v>660</v>
      </c>
      <c r="B58" t="s">
        <v>180</v>
      </c>
      <c r="C58" t="s">
        <v>180</v>
      </c>
      <c r="E58" s="2"/>
    </row>
    <row r="59" spans="1:5" x14ac:dyDescent="0.25">
      <c r="A59" t="s">
        <v>661</v>
      </c>
      <c r="B59">
        <v>22.2118</v>
      </c>
      <c r="C59">
        <v>22.3992</v>
      </c>
      <c r="E59" s="2"/>
    </row>
    <row r="60" spans="1:5" x14ac:dyDescent="0.25">
      <c r="A60" t="s">
        <v>662</v>
      </c>
      <c r="B60">
        <v>22.226400000000002</v>
      </c>
      <c r="C60">
        <v>22.413900000000002</v>
      </c>
      <c r="E60" s="2"/>
    </row>
    <row r="61" spans="1:5" x14ac:dyDescent="0.25">
      <c r="A61" t="s">
        <v>663</v>
      </c>
      <c r="B61">
        <v>10.4285</v>
      </c>
      <c r="C61">
        <v>10.473000000000001</v>
      </c>
      <c r="E61" s="2"/>
    </row>
    <row r="62" spans="1:5" x14ac:dyDescent="0.25">
      <c r="A62" t="s">
        <v>664</v>
      </c>
      <c r="B62">
        <v>10.3148</v>
      </c>
      <c r="C62">
        <v>10.3443</v>
      </c>
      <c r="E62" s="2"/>
    </row>
    <row r="63" spans="1:5" x14ac:dyDescent="0.25">
      <c r="A63" t="s">
        <v>191</v>
      </c>
      <c r="E63" s="2"/>
    </row>
    <row r="65" spans="1:4" x14ac:dyDescent="0.25">
      <c r="A65" t="s">
        <v>665</v>
      </c>
    </row>
    <row r="67" spans="1:4" x14ac:dyDescent="0.25">
      <c r="A67" s="50" t="s">
        <v>666</v>
      </c>
      <c r="B67" s="50" t="s">
        <v>667</v>
      </c>
      <c r="C67" s="50" t="s">
        <v>668</v>
      </c>
      <c r="D67" s="50" t="s">
        <v>669</v>
      </c>
    </row>
    <row r="68" spans="1:4" x14ac:dyDescent="0.25">
      <c r="A68" s="50" t="s">
        <v>671</v>
      </c>
      <c r="B68" s="50"/>
      <c r="C68" s="50">
        <v>7.7963099999999994E-2</v>
      </c>
      <c r="D68" s="50">
        <v>7.7963099999999994E-2</v>
      </c>
    </row>
    <row r="69" spans="1:4" x14ac:dyDescent="0.25">
      <c r="A69" s="50" t="s">
        <v>672</v>
      </c>
      <c r="B69" s="50"/>
      <c r="C69" s="50">
        <v>0.110647</v>
      </c>
      <c r="D69" s="50">
        <v>0.110647</v>
      </c>
    </row>
    <row r="70" spans="1:4" x14ac:dyDescent="0.25">
      <c r="A70" s="50" t="s">
        <v>674</v>
      </c>
      <c r="B70" s="50"/>
      <c r="C70" s="50">
        <v>4.3312799999999999E-2</v>
      </c>
      <c r="D70" s="50">
        <v>4.3312799999999999E-2</v>
      </c>
    </row>
    <row r="71" spans="1:4" x14ac:dyDescent="0.25">
      <c r="A71" s="50" t="s">
        <v>675</v>
      </c>
      <c r="B71" s="50"/>
      <c r="C71" s="50">
        <v>5.7318800000000003E-2</v>
      </c>
      <c r="D71" s="50">
        <v>5.7318800000000003E-2</v>
      </c>
    </row>
    <row r="73" spans="1:4" x14ac:dyDescent="0.25">
      <c r="A73" t="s">
        <v>193</v>
      </c>
      <c r="B73" s="34" t="s">
        <v>120</v>
      </c>
    </row>
    <row r="74" spans="1:4" ht="30" customHeight="1" x14ac:dyDescent="0.25">
      <c r="A74" s="47" t="s">
        <v>194</v>
      </c>
      <c r="B74" s="34" t="s">
        <v>120</v>
      </c>
    </row>
    <row r="75" spans="1:4" ht="30" customHeight="1" x14ac:dyDescent="0.25">
      <c r="A75" s="47" t="s">
        <v>195</v>
      </c>
      <c r="B75" s="34" t="s">
        <v>120</v>
      </c>
    </row>
    <row r="76" spans="1:4" x14ac:dyDescent="0.25">
      <c r="A76" t="s">
        <v>196</v>
      </c>
      <c r="B76" s="49">
        <f>+B90</f>
        <v>15.93377293596817</v>
      </c>
    </row>
    <row r="77" spans="1:4" ht="45" customHeight="1" x14ac:dyDescent="0.25">
      <c r="A77" s="47" t="s">
        <v>197</v>
      </c>
      <c r="B77" s="34" t="s">
        <v>120</v>
      </c>
    </row>
    <row r="78" spans="1:4" ht="30" customHeight="1" x14ac:dyDescent="0.25">
      <c r="A78" s="47" t="s">
        <v>198</v>
      </c>
      <c r="B78" s="34" t="s">
        <v>120</v>
      </c>
    </row>
    <row r="79" spans="1:4" ht="30" customHeight="1" x14ac:dyDescent="0.25">
      <c r="A79" s="47" t="s">
        <v>199</v>
      </c>
    </row>
    <row r="80" spans="1:4" x14ac:dyDescent="0.25">
      <c r="A80" t="s">
        <v>200</v>
      </c>
    </row>
    <row r="81" spans="1:6" x14ac:dyDescent="0.25">
      <c r="A81" t="s">
        <v>201</v>
      </c>
    </row>
    <row r="83" spans="1:6" x14ac:dyDescent="0.25">
      <c r="A83" t="s">
        <v>202</v>
      </c>
    </row>
    <row r="84" spans="1:6" ht="45" customHeight="1" x14ac:dyDescent="0.25">
      <c r="A84" s="55" t="s">
        <v>203</v>
      </c>
      <c r="B84" s="56" t="s">
        <v>886</v>
      </c>
    </row>
    <row r="85" spans="1:6" x14ac:dyDescent="0.25">
      <c r="A85" s="55" t="s">
        <v>205</v>
      </c>
      <c r="B85" s="55" t="s">
        <v>887</v>
      </c>
    </row>
    <row r="86" spans="1:6" x14ac:dyDescent="0.25">
      <c r="A86" s="55"/>
      <c r="B86" s="55"/>
    </row>
    <row r="87" spans="1:6" x14ac:dyDescent="0.25">
      <c r="A87" s="55" t="s">
        <v>207</v>
      </c>
      <c r="B87" s="57">
        <v>7.2113681025295344</v>
      </c>
    </row>
    <row r="88" spans="1:6" x14ac:dyDescent="0.25">
      <c r="A88" s="55"/>
      <c r="B88" s="55"/>
    </row>
    <row r="89" spans="1:6" x14ac:dyDescent="0.25">
      <c r="A89" s="55" t="s">
        <v>208</v>
      </c>
      <c r="B89" s="58">
        <v>9.0698000000000008</v>
      </c>
    </row>
    <row r="90" spans="1:6" x14ac:dyDescent="0.25">
      <c r="A90" s="55" t="s">
        <v>209</v>
      </c>
      <c r="B90" s="39">
        <v>15.93377293596817</v>
      </c>
    </row>
    <row r="91" spans="1:6" x14ac:dyDescent="0.25">
      <c r="A91" s="55"/>
      <c r="B91" s="55"/>
    </row>
    <row r="92" spans="1:6" x14ac:dyDescent="0.25">
      <c r="A92" s="55" t="s">
        <v>210</v>
      </c>
      <c r="B92" s="59">
        <v>45382</v>
      </c>
    </row>
    <row r="94" spans="1:6" ht="69.95" customHeight="1" x14ac:dyDescent="0.25">
      <c r="A94" s="74" t="s">
        <v>211</v>
      </c>
      <c r="B94" s="74" t="s">
        <v>212</v>
      </c>
      <c r="C94" s="74" t="s">
        <v>5</v>
      </c>
      <c r="D94" s="74" t="s">
        <v>6</v>
      </c>
      <c r="E94" s="74" t="s">
        <v>5</v>
      </c>
      <c r="F94" s="74" t="s">
        <v>6</v>
      </c>
    </row>
    <row r="95" spans="1:6" ht="69.95" customHeight="1" x14ac:dyDescent="0.25">
      <c r="A95" s="74" t="s">
        <v>886</v>
      </c>
      <c r="B95" s="74"/>
      <c r="C95" s="74" t="s">
        <v>40</v>
      </c>
      <c r="D95" s="74"/>
      <c r="E95" s="74" t="s">
        <v>41</v>
      </c>
      <c r="F9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7"/>
  <sheetViews>
    <sheetView showGridLines="0" workbookViewId="0">
      <pane ySplit="4" topLeftCell="A28" activePane="bottomLeft" state="frozen"/>
      <selection pane="bottomLeft" activeCell="A39" sqref="A3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110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111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121</v>
      </c>
      <c r="B9" s="30"/>
      <c r="C9" s="30"/>
      <c r="D9" s="13"/>
      <c r="E9" s="14"/>
      <c r="F9" s="15"/>
      <c r="G9" s="15"/>
    </row>
    <row r="10" spans="1:8" x14ac:dyDescent="0.25">
      <c r="A10" s="12"/>
      <c r="B10" s="30"/>
      <c r="C10" s="30"/>
      <c r="D10" s="13"/>
      <c r="E10" s="14"/>
      <c r="F10" s="15"/>
      <c r="G10" s="15"/>
    </row>
    <row r="11" spans="1:8" x14ac:dyDescent="0.25">
      <c r="A11" s="16" t="s">
        <v>122</v>
      </c>
      <c r="B11" s="30"/>
      <c r="C11" s="30"/>
      <c r="D11" s="13"/>
      <c r="E11" s="14"/>
      <c r="F11" s="15"/>
      <c r="G11" s="15"/>
    </row>
    <row r="12" spans="1:8" x14ac:dyDescent="0.25">
      <c r="A12" s="12" t="s">
        <v>123</v>
      </c>
      <c r="B12" s="30" t="s">
        <v>124</v>
      </c>
      <c r="C12" s="30" t="s">
        <v>125</v>
      </c>
      <c r="D12" s="13">
        <v>4000000</v>
      </c>
      <c r="E12" s="14">
        <v>3787.48</v>
      </c>
      <c r="F12" s="15">
        <v>9.4600000000000004E-2</v>
      </c>
      <c r="G12" s="15">
        <v>7.0624999999999993E-2</v>
      </c>
    </row>
    <row r="13" spans="1:8" x14ac:dyDescent="0.25">
      <c r="A13" s="16" t="s">
        <v>126</v>
      </c>
      <c r="B13" s="31"/>
      <c r="C13" s="31"/>
      <c r="D13" s="17"/>
      <c r="E13" s="18">
        <v>3787.48</v>
      </c>
      <c r="F13" s="19">
        <v>9.4600000000000004E-2</v>
      </c>
      <c r="G13" s="20"/>
    </row>
    <row r="14" spans="1:8" x14ac:dyDescent="0.25">
      <c r="A14" s="16" t="s">
        <v>127</v>
      </c>
      <c r="B14" s="30"/>
      <c r="C14" s="30"/>
      <c r="D14" s="13"/>
      <c r="E14" s="14"/>
      <c r="F14" s="15"/>
      <c r="G14" s="15"/>
    </row>
    <row r="15" spans="1:8" x14ac:dyDescent="0.25">
      <c r="A15" s="12" t="s">
        <v>128</v>
      </c>
      <c r="B15" s="30" t="s">
        <v>129</v>
      </c>
      <c r="C15" s="30" t="s">
        <v>130</v>
      </c>
      <c r="D15" s="13">
        <v>2500000</v>
      </c>
      <c r="E15" s="14">
        <v>2421.39</v>
      </c>
      <c r="F15" s="15">
        <v>6.0499999999999998E-2</v>
      </c>
      <c r="G15" s="15">
        <v>7.4999999999999997E-2</v>
      </c>
    </row>
    <row r="16" spans="1:8" x14ac:dyDescent="0.25">
      <c r="A16" s="12" t="s">
        <v>131</v>
      </c>
      <c r="B16" s="30" t="s">
        <v>132</v>
      </c>
      <c r="C16" s="30" t="s">
        <v>130</v>
      </c>
      <c r="D16" s="13">
        <v>2500000</v>
      </c>
      <c r="E16" s="14">
        <v>2358.92</v>
      </c>
      <c r="F16" s="15">
        <v>5.8900000000000001E-2</v>
      </c>
      <c r="G16" s="15">
        <v>7.5800000000000006E-2</v>
      </c>
    </row>
    <row r="17" spans="1:7" x14ac:dyDescent="0.25">
      <c r="A17" s="12" t="s">
        <v>133</v>
      </c>
      <c r="B17" s="30" t="s">
        <v>134</v>
      </c>
      <c r="C17" s="30" t="s">
        <v>130</v>
      </c>
      <c r="D17" s="13">
        <v>2500000</v>
      </c>
      <c r="E17" s="14">
        <v>2358.35</v>
      </c>
      <c r="F17" s="15">
        <v>5.8900000000000001E-2</v>
      </c>
      <c r="G17" s="15">
        <v>7.5600000000000001E-2</v>
      </c>
    </row>
    <row r="18" spans="1:7" x14ac:dyDescent="0.25">
      <c r="A18" s="12" t="s">
        <v>135</v>
      </c>
      <c r="B18" s="30" t="s">
        <v>136</v>
      </c>
      <c r="C18" s="30" t="s">
        <v>130</v>
      </c>
      <c r="D18" s="13">
        <v>2500000</v>
      </c>
      <c r="E18" s="14">
        <v>2357.66</v>
      </c>
      <c r="F18" s="15">
        <v>5.8900000000000001E-2</v>
      </c>
      <c r="G18" s="15">
        <v>7.5725000000000001E-2</v>
      </c>
    </row>
    <row r="19" spans="1:7" x14ac:dyDescent="0.25">
      <c r="A19" s="12" t="s">
        <v>137</v>
      </c>
      <c r="B19" s="30" t="s">
        <v>138</v>
      </c>
      <c r="C19" s="30" t="s">
        <v>130</v>
      </c>
      <c r="D19" s="13">
        <v>2500000</v>
      </c>
      <c r="E19" s="14">
        <v>2357.29</v>
      </c>
      <c r="F19" s="15">
        <v>5.8900000000000001E-2</v>
      </c>
      <c r="G19" s="15">
        <v>7.6200000000000004E-2</v>
      </c>
    </row>
    <row r="20" spans="1:7" x14ac:dyDescent="0.25">
      <c r="A20" s="12" t="s">
        <v>139</v>
      </c>
      <c r="B20" s="30" t="s">
        <v>140</v>
      </c>
      <c r="C20" s="30" t="s">
        <v>130</v>
      </c>
      <c r="D20" s="13">
        <v>2500000</v>
      </c>
      <c r="E20" s="14">
        <v>2353.41</v>
      </c>
      <c r="F20" s="15">
        <v>5.8799999999999998E-2</v>
      </c>
      <c r="G20" s="15">
        <v>7.6550000000000007E-2</v>
      </c>
    </row>
    <row r="21" spans="1:7" x14ac:dyDescent="0.25">
      <c r="A21" s="12" t="s">
        <v>141</v>
      </c>
      <c r="B21" s="30" t="s">
        <v>142</v>
      </c>
      <c r="C21" s="30" t="s">
        <v>130</v>
      </c>
      <c r="D21" s="13">
        <v>2500000</v>
      </c>
      <c r="E21" s="14">
        <v>2350.71</v>
      </c>
      <c r="F21" s="15">
        <v>5.8700000000000002E-2</v>
      </c>
      <c r="G21" s="15">
        <v>7.6000999999999999E-2</v>
      </c>
    </row>
    <row r="22" spans="1:7" x14ac:dyDescent="0.25">
      <c r="A22" s="12" t="s">
        <v>143</v>
      </c>
      <c r="B22" s="30" t="s">
        <v>144</v>
      </c>
      <c r="C22" s="30" t="s">
        <v>145</v>
      </c>
      <c r="D22" s="13">
        <v>2500000</v>
      </c>
      <c r="E22" s="14">
        <v>2349.8000000000002</v>
      </c>
      <c r="F22" s="15">
        <v>5.8700000000000002E-2</v>
      </c>
      <c r="G22" s="15">
        <v>7.5750999999999999E-2</v>
      </c>
    </row>
    <row r="23" spans="1:7" x14ac:dyDescent="0.25">
      <c r="A23" s="12" t="s">
        <v>146</v>
      </c>
      <c r="B23" s="30" t="s">
        <v>147</v>
      </c>
      <c r="C23" s="30" t="s">
        <v>148</v>
      </c>
      <c r="D23" s="13">
        <v>2500000</v>
      </c>
      <c r="E23" s="14">
        <v>2349.12</v>
      </c>
      <c r="F23" s="15">
        <v>5.8700000000000002E-2</v>
      </c>
      <c r="G23" s="15">
        <v>7.5140999999999999E-2</v>
      </c>
    </row>
    <row r="24" spans="1:7" x14ac:dyDescent="0.25">
      <c r="A24" s="12" t="s">
        <v>149</v>
      </c>
      <c r="B24" s="30" t="s">
        <v>150</v>
      </c>
      <c r="C24" s="30" t="s">
        <v>148</v>
      </c>
      <c r="D24" s="13">
        <v>2500000</v>
      </c>
      <c r="E24" s="14">
        <v>2340.65</v>
      </c>
      <c r="F24" s="15">
        <v>5.8500000000000003E-2</v>
      </c>
      <c r="G24" s="15">
        <v>7.5300000000000006E-2</v>
      </c>
    </row>
    <row r="25" spans="1:7" x14ac:dyDescent="0.25">
      <c r="A25" s="16" t="s">
        <v>126</v>
      </c>
      <c r="B25" s="31"/>
      <c r="C25" s="31"/>
      <c r="D25" s="17"/>
      <c r="E25" s="18">
        <v>23597.3</v>
      </c>
      <c r="F25" s="19">
        <v>0.58950000000000002</v>
      </c>
      <c r="G25" s="20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151</v>
      </c>
      <c r="B27" s="30"/>
      <c r="C27" s="30"/>
      <c r="D27" s="13"/>
      <c r="E27" s="14"/>
      <c r="F27" s="15"/>
      <c r="G27" s="15"/>
    </row>
    <row r="28" spans="1:7" x14ac:dyDescent="0.25">
      <c r="A28" s="12" t="s">
        <v>152</v>
      </c>
      <c r="B28" s="30" t="s">
        <v>153</v>
      </c>
      <c r="C28" s="30" t="s">
        <v>130</v>
      </c>
      <c r="D28" s="13">
        <v>3500000</v>
      </c>
      <c r="E28" s="14">
        <v>3468.15</v>
      </c>
      <c r="F28" s="15">
        <v>8.6599999999999996E-2</v>
      </c>
      <c r="G28" s="15">
        <v>7.4496999999999994E-2</v>
      </c>
    </row>
    <row r="29" spans="1:7" x14ac:dyDescent="0.25">
      <c r="A29" s="12" t="s">
        <v>154</v>
      </c>
      <c r="B29" s="30" t="s">
        <v>155</v>
      </c>
      <c r="C29" s="30" t="s">
        <v>130</v>
      </c>
      <c r="D29" s="13">
        <v>2500000</v>
      </c>
      <c r="E29" s="14">
        <v>2357.46</v>
      </c>
      <c r="F29" s="15">
        <v>5.8900000000000001E-2</v>
      </c>
      <c r="G29" s="15">
        <v>7.6899999999999996E-2</v>
      </c>
    </row>
    <row r="30" spans="1:7" x14ac:dyDescent="0.25">
      <c r="A30" s="12" t="s">
        <v>156</v>
      </c>
      <c r="B30" s="30" t="s">
        <v>157</v>
      </c>
      <c r="C30" s="30" t="s">
        <v>130</v>
      </c>
      <c r="D30" s="13">
        <v>2500000</v>
      </c>
      <c r="E30" s="14">
        <v>2340.7199999999998</v>
      </c>
      <c r="F30" s="15">
        <v>5.8500000000000003E-2</v>
      </c>
      <c r="G30" s="15">
        <v>8.1699999999999995E-2</v>
      </c>
    </row>
    <row r="31" spans="1:7" x14ac:dyDescent="0.25">
      <c r="A31" s="12" t="s">
        <v>158</v>
      </c>
      <c r="B31" s="30" t="s">
        <v>159</v>
      </c>
      <c r="C31" s="30" t="s">
        <v>130</v>
      </c>
      <c r="D31" s="13">
        <v>2500000</v>
      </c>
      <c r="E31" s="14">
        <v>2328.5300000000002</v>
      </c>
      <c r="F31" s="15">
        <v>5.8200000000000002E-2</v>
      </c>
      <c r="G31" s="15">
        <v>8.2449999999999996E-2</v>
      </c>
    </row>
    <row r="32" spans="1:7" x14ac:dyDescent="0.25">
      <c r="A32" s="12" t="s">
        <v>160</v>
      </c>
      <c r="B32" s="30" t="s">
        <v>161</v>
      </c>
      <c r="C32" s="30" t="s">
        <v>130</v>
      </c>
      <c r="D32" s="13">
        <v>1500000</v>
      </c>
      <c r="E32" s="14">
        <v>1475.47</v>
      </c>
      <c r="F32" s="15">
        <v>3.6900000000000002E-2</v>
      </c>
      <c r="G32" s="15">
        <v>8.2002000000000005E-2</v>
      </c>
    </row>
    <row r="33" spans="1:7" x14ac:dyDescent="0.25">
      <c r="A33" s="16" t="s">
        <v>126</v>
      </c>
      <c r="B33" s="31"/>
      <c r="C33" s="31"/>
      <c r="D33" s="17"/>
      <c r="E33" s="18">
        <v>11970.33</v>
      </c>
      <c r="F33" s="19">
        <v>0.29909999999999998</v>
      </c>
      <c r="G33" s="20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21" t="s">
        <v>162</v>
      </c>
      <c r="B35" s="32"/>
      <c r="C35" s="32"/>
      <c r="D35" s="22"/>
      <c r="E35" s="18">
        <v>39355.11</v>
      </c>
      <c r="F35" s="19">
        <v>0.98319999999999996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16" t="s">
        <v>163</v>
      </c>
      <c r="B38" s="30"/>
      <c r="C38" s="30"/>
      <c r="D38" s="13"/>
      <c r="E38" s="14"/>
      <c r="F38" s="15"/>
      <c r="G38" s="15"/>
    </row>
    <row r="39" spans="1:7" x14ac:dyDescent="0.25">
      <c r="A39" s="12" t="s">
        <v>164</v>
      </c>
      <c r="B39" s="30" t="s">
        <v>165</v>
      </c>
      <c r="C39" s="30"/>
      <c r="D39" s="13">
        <v>920.35400000000004</v>
      </c>
      <c r="E39" s="14">
        <v>93.74</v>
      </c>
      <c r="F39" s="15">
        <v>2.3E-3</v>
      </c>
      <c r="G39" s="15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21" t="s">
        <v>162</v>
      </c>
      <c r="B41" s="32"/>
      <c r="C41" s="32"/>
      <c r="D41" s="22"/>
      <c r="E41" s="18">
        <v>93.74</v>
      </c>
      <c r="F41" s="19">
        <v>2.3E-3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6" t="s">
        <v>166</v>
      </c>
      <c r="B43" s="30"/>
      <c r="C43" s="30"/>
      <c r="D43" s="13"/>
      <c r="E43" s="14"/>
      <c r="F43" s="15"/>
      <c r="G43" s="15"/>
    </row>
    <row r="44" spans="1:7" x14ac:dyDescent="0.25">
      <c r="A44" s="12" t="s">
        <v>167</v>
      </c>
      <c r="B44" s="30"/>
      <c r="C44" s="30"/>
      <c r="D44" s="13"/>
      <c r="E44" s="14">
        <v>994.04</v>
      </c>
      <c r="F44" s="15">
        <v>2.4799999999999999E-2</v>
      </c>
      <c r="G44" s="15">
        <v>7.0182999999999995E-2</v>
      </c>
    </row>
    <row r="45" spans="1:7" x14ac:dyDescent="0.25">
      <c r="A45" s="16" t="s">
        <v>126</v>
      </c>
      <c r="B45" s="31"/>
      <c r="C45" s="31"/>
      <c r="D45" s="17"/>
      <c r="E45" s="18">
        <v>994.04</v>
      </c>
      <c r="F45" s="19">
        <v>2.4799999999999999E-2</v>
      </c>
      <c r="G45" s="20"/>
    </row>
    <row r="46" spans="1:7" x14ac:dyDescent="0.25">
      <c r="A46" s="12"/>
      <c r="B46" s="30"/>
      <c r="C46" s="30"/>
      <c r="D46" s="13"/>
      <c r="E46" s="14"/>
      <c r="F46" s="15"/>
      <c r="G46" s="15"/>
    </row>
    <row r="47" spans="1:7" x14ac:dyDescent="0.25">
      <c r="A47" s="21" t="s">
        <v>162</v>
      </c>
      <c r="B47" s="32"/>
      <c r="C47" s="32"/>
      <c r="D47" s="22"/>
      <c r="E47" s="18">
        <v>994.04</v>
      </c>
      <c r="F47" s="19">
        <v>2.4799999999999999E-2</v>
      </c>
      <c r="G47" s="20"/>
    </row>
    <row r="48" spans="1:7" x14ac:dyDescent="0.25">
      <c r="A48" s="12" t="s">
        <v>168</v>
      </c>
      <c r="B48" s="30"/>
      <c r="C48" s="30"/>
      <c r="D48" s="13"/>
      <c r="E48" s="14">
        <v>0.76454809999999995</v>
      </c>
      <c r="F48" s="15">
        <v>1.9000000000000001E-5</v>
      </c>
      <c r="G48" s="15"/>
    </row>
    <row r="49" spans="1:7" x14ac:dyDescent="0.25">
      <c r="A49" s="12" t="s">
        <v>169</v>
      </c>
      <c r="B49" s="30"/>
      <c r="C49" s="30"/>
      <c r="D49" s="13"/>
      <c r="E49" s="23">
        <v>-404.38454810000002</v>
      </c>
      <c r="F49" s="24">
        <v>-1.0319E-2</v>
      </c>
      <c r="G49" s="15">
        <v>7.0182999999999995E-2</v>
      </c>
    </row>
    <row r="50" spans="1:7" x14ac:dyDescent="0.25">
      <c r="A50" s="25" t="s">
        <v>170</v>
      </c>
      <c r="B50" s="33"/>
      <c r="C50" s="33"/>
      <c r="D50" s="26"/>
      <c r="E50" s="27">
        <v>40039.269999999997</v>
      </c>
      <c r="F50" s="28">
        <v>1</v>
      </c>
      <c r="G50" s="28"/>
    </row>
    <row r="52" spans="1:7" x14ac:dyDescent="0.25">
      <c r="A52" s="1" t="s">
        <v>171</v>
      </c>
    </row>
    <row r="53" spans="1:7" x14ac:dyDescent="0.25">
      <c r="A53" s="1" t="s">
        <v>172</v>
      </c>
    </row>
    <row r="55" spans="1:7" x14ac:dyDescent="0.25">
      <c r="A55" s="1" t="s">
        <v>173</v>
      </c>
    </row>
    <row r="56" spans="1:7" x14ac:dyDescent="0.25">
      <c r="A56" s="47" t="s">
        <v>174</v>
      </c>
      <c r="B56" s="34" t="s">
        <v>120</v>
      </c>
    </row>
    <row r="57" spans="1:7" x14ac:dyDescent="0.25">
      <c r="A57" t="s">
        <v>175</v>
      </c>
    </row>
    <row r="58" spans="1:7" x14ac:dyDescent="0.25">
      <c r="A58" t="s">
        <v>176</v>
      </c>
      <c r="B58" t="s">
        <v>177</v>
      </c>
      <c r="C58" t="s">
        <v>177</v>
      </c>
    </row>
    <row r="59" spans="1:7" x14ac:dyDescent="0.25">
      <c r="B59" s="48">
        <v>45351</v>
      </c>
      <c r="C59" s="48">
        <v>45382</v>
      </c>
    </row>
    <row r="60" spans="1:7" x14ac:dyDescent="0.25">
      <c r="A60" t="s">
        <v>178</v>
      </c>
      <c r="B60">
        <v>28.304200000000002</v>
      </c>
      <c r="C60">
        <v>28.5122</v>
      </c>
      <c r="E60" s="2"/>
    </row>
    <row r="61" spans="1:7" x14ac:dyDescent="0.25">
      <c r="A61" t="s">
        <v>179</v>
      </c>
      <c r="B61" t="s">
        <v>180</v>
      </c>
      <c r="C61" t="s">
        <v>180</v>
      </c>
      <c r="E61" s="2"/>
    </row>
    <row r="62" spans="1:7" x14ac:dyDescent="0.25">
      <c r="A62" t="s">
        <v>181</v>
      </c>
      <c r="B62">
        <v>28.308</v>
      </c>
      <c r="C62">
        <v>28.515999999999998</v>
      </c>
      <c r="E62" s="2"/>
    </row>
    <row r="63" spans="1:7" x14ac:dyDescent="0.25">
      <c r="A63" t="s">
        <v>182</v>
      </c>
      <c r="B63">
        <v>26.398099999999999</v>
      </c>
      <c r="C63">
        <v>26.592099999999999</v>
      </c>
      <c r="E63" s="2"/>
    </row>
    <row r="64" spans="1:7" x14ac:dyDescent="0.25">
      <c r="A64" t="s">
        <v>183</v>
      </c>
      <c r="B64" t="s">
        <v>180</v>
      </c>
      <c r="C64" t="s">
        <v>180</v>
      </c>
      <c r="E64" s="2"/>
    </row>
    <row r="65" spans="1:5" x14ac:dyDescent="0.25">
      <c r="A65" t="s">
        <v>184</v>
      </c>
      <c r="B65">
        <v>22.1739</v>
      </c>
      <c r="C65">
        <v>22.3262</v>
      </c>
      <c r="E65" s="2"/>
    </row>
    <row r="66" spans="1:5" x14ac:dyDescent="0.25">
      <c r="A66" t="s">
        <v>185</v>
      </c>
      <c r="B66" t="s">
        <v>180</v>
      </c>
      <c r="C66" t="s">
        <v>180</v>
      </c>
      <c r="E66" s="2"/>
    </row>
    <row r="67" spans="1:5" x14ac:dyDescent="0.25">
      <c r="A67" t="s">
        <v>186</v>
      </c>
      <c r="B67">
        <v>25.6967</v>
      </c>
      <c r="C67">
        <v>25.8733</v>
      </c>
      <c r="E67" s="2"/>
    </row>
    <row r="68" spans="1:5" x14ac:dyDescent="0.25">
      <c r="A68" t="s">
        <v>187</v>
      </c>
      <c r="B68" t="s">
        <v>180</v>
      </c>
      <c r="C68" t="s">
        <v>180</v>
      </c>
      <c r="E68" s="2"/>
    </row>
    <row r="69" spans="1:5" x14ac:dyDescent="0.25">
      <c r="A69" t="s">
        <v>188</v>
      </c>
      <c r="B69">
        <v>25.9116</v>
      </c>
      <c r="C69">
        <v>26.089600000000001</v>
      </c>
      <c r="E69" s="2"/>
    </row>
    <row r="70" spans="1:5" x14ac:dyDescent="0.25">
      <c r="A70" t="s">
        <v>189</v>
      </c>
      <c r="B70">
        <v>24.373899999999999</v>
      </c>
      <c r="C70">
        <v>24.541399999999999</v>
      </c>
      <c r="E70" s="2"/>
    </row>
    <row r="71" spans="1:5" x14ac:dyDescent="0.25">
      <c r="A71" t="s">
        <v>190</v>
      </c>
      <c r="B71" t="s">
        <v>180</v>
      </c>
      <c r="C71" t="s">
        <v>180</v>
      </c>
      <c r="E71" s="2"/>
    </row>
    <row r="72" spans="1:5" x14ac:dyDescent="0.25">
      <c r="A72" t="s">
        <v>191</v>
      </c>
      <c r="E72" s="2"/>
    </row>
    <row r="74" spans="1:5" x14ac:dyDescent="0.25">
      <c r="A74" t="s">
        <v>192</v>
      </c>
      <c r="B74" s="34" t="s">
        <v>120</v>
      </c>
    </row>
    <row r="75" spans="1:5" x14ac:dyDescent="0.25">
      <c r="A75" t="s">
        <v>193</v>
      </c>
      <c r="B75" s="34" t="s">
        <v>120</v>
      </c>
    </row>
    <row r="76" spans="1:5" ht="30" customHeight="1" x14ac:dyDescent="0.25">
      <c r="A76" s="47" t="s">
        <v>194</v>
      </c>
      <c r="B76" s="34" t="s">
        <v>120</v>
      </c>
    </row>
    <row r="77" spans="1:5" ht="30" customHeight="1" x14ac:dyDescent="0.25">
      <c r="A77" s="47" t="s">
        <v>195</v>
      </c>
      <c r="B77" s="34" t="s">
        <v>120</v>
      </c>
    </row>
    <row r="78" spans="1:5" x14ac:dyDescent="0.25">
      <c r="A78" t="s">
        <v>196</v>
      </c>
      <c r="B78" s="49">
        <f>+B92</f>
        <v>0.70448358117193066</v>
      </c>
    </row>
    <row r="79" spans="1:5" ht="45" customHeight="1" x14ac:dyDescent="0.25">
      <c r="A79" s="47" t="s">
        <v>197</v>
      </c>
      <c r="B79" s="34" t="s">
        <v>120</v>
      </c>
    </row>
    <row r="80" spans="1:5" ht="30" customHeight="1" x14ac:dyDescent="0.25">
      <c r="A80" s="47" t="s">
        <v>198</v>
      </c>
      <c r="B80" s="34" t="s">
        <v>120</v>
      </c>
    </row>
    <row r="81" spans="1:6" ht="30" customHeight="1" x14ac:dyDescent="0.25">
      <c r="A81" s="47" t="s">
        <v>199</v>
      </c>
    </row>
    <row r="82" spans="1:6" x14ac:dyDescent="0.25">
      <c r="A82" t="s">
        <v>200</v>
      </c>
    </row>
    <row r="83" spans="1:6" x14ac:dyDescent="0.25">
      <c r="A83" t="s">
        <v>201</v>
      </c>
    </row>
    <row r="85" spans="1:6" x14ac:dyDescent="0.25">
      <c r="A85" t="s">
        <v>202</v>
      </c>
    </row>
    <row r="86" spans="1:6" ht="45" customHeight="1" x14ac:dyDescent="0.25">
      <c r="A86" s="55" t="s">
        <v>203</v>
      </c>
      <c r="B86" s="56" t="s">
        <v>204</v>
      </c>
    </row>
    <row r="87" spans="1:6" ht="30" customHeight="1" x14ac:dyDescent="0.25">
      <c r="A87" s="55" t="s">
        <v>205</v>
      </c>
      <c r="B87" s="56" t="s">
        <v>206</v>
      </c>
    </row>
    <row r="88" spans="1:6" x14ac:dyDescent="0.25">
      <c r="A88" s="55"/>
      <c r="B88" s="55"/>
    </row>
    <row r="89" spans="1:6" x14ac:dyDescent="0.25">
      <c r="A89" s="55" t="s">
        <v>207</v>
      </c>
      <c r="B89" s="57">
        <v>7.5920010564556666</v>
      </c>
    </row>
    <row r="90" spans="1:6" x14ac:dyDescent="0.25">
      <c r="A90" s="55"/>
      <c r="B90" s="55"/>
    </row>
    <row r="91" spans="1:6" x14ac:dyDescent="0.25">
      <c r="A91" s="55" t="s">
        <v>208</v>
      </c>
      <c r="B91" s="58">
        <v>0.70730000000000004</v>
      </c>
    </row>
    <row r="92" spans="1:6" x14ac:dyDescent="0.25">
      <c r="A92" s="55" t="s">
        <v>209</v>
      </c>
      <c r="B92" s="58">
        <v>0.70448358117193066</v>
      </c>
    </row>
    <row r="93" spans="1:6" x14ac:dyDescent="0.25">
      <c r="A93" s="55"/>
      <c r="B93" s="55"/>
    </row>
    <row r="94" spans="1:6" x14ac:dyDescent="0.25">
      <c r="A94" s="55" t="s">
        <v>210</v>
      </c>
      <c r="B94" s="59">
        <v>45382</v>
      </c>
    </row>
    <row r="96" spans="1:6" ht="69.95" customHeight="1" x14ac:dyDescent="0.25">
      <c r="A96" s="74" t="s">
        <v>211</v>
      </c>
      <c r="B96" s="74" t="s">
        <v>212</v>
      </c>
      <c r="C96" s="74" t="s">
        <v>5</v>
      </c>
      <c r="D96" s="74" t="s">
        <v>6</v>
      </c>
      <c r="E96" s="74" t="s">
        <v>5</v>
      </c>
      <c r="F96" s="74" t="s">
        <v>6</v>
      </c>
    </row>
    <row r="97" spans="1:6" ht="69.95" customHeight="1" x14ac:dyDescent="0.25">
      <c r="A97" s="74" t="s">
        <v>204</v>
      </c>
      <c r="B97" s="74"/>
      <c r="C97" s="74" t="s">
        <v>8</v>
      </c>
      <c r="D97" s="74"/>
      <c r="E97" s="74" t="s">
        <v>9</v>
      </c>
      <c r="F97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19"/>
  <sheetViews>
    <sheetView showGridLines="0" workbookViewId="0">
      <pane ySplit="4" topLeftCell="A100" activePane="bottomLeft" state="frozen"/>
      <selection pane="bottomLeft" activeCell="B101" sqref="B10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888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889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215</v>
      </c>
      <c r="B9" s="30"/>
      <c r="C9" s="30"/>
      <c r="D9" s="13"/>
      <c r="E9" s="14"/>
      <c r="F9" s="15"/>
      <c r="G9" s="15"/>
    </row>
    <row r="10" spans="1:8" x14ac:dyDescent="0.25">
      <c r="A10" s="16" t="s">
        <v>216</v>
      </c>
      <c r="B10" s="30"/>
      <c r="C10" s="30"/>
      <c r="D10" s="13"/>
      <c r="E10" s="14"/>
      <c r="F10" s="15"/>
      <c r="G10" s="15"/>
    </row>
    <row r="11" spans="1:8" x14ac:dyDescent="0.25">
      <c r="A11" s="12" t="s">
        <v>890</v>
      </c>
      <c r="B11" s="30" t="s">
        <v>891</v>
      </c>
      <c r="C11" s="30" t="s">
        <v>222</v>
      </c>
      <c r="D11" s="13">
        <v>21000000</v>
      </c>
      <c r="E11" s="14">
        <v>20300.55</v>
      </c>
      <c r="F11" s="15">
        <v>6.3299999999999995E-2</v>
      </c>
      <c r="G11" s="15">
        <v>7.4575000000000002E-2</v>
      </c>
    </row>
    <row r="12" spans="1:8" x14ac:dyDescent="0.25">
      <c r="A12" s="12" t="s">
        <v>892</v>
      </c>
      <c r="B12" s="30" t="s">
        <v>893</v>
      </c>
      <c r="C12" s="30" t="s">
        <v>222</v>
      </c>
      <c r="D12" s="13">
        <v>20000000</v>
      </c>
      <c r="E12" s="14">
        <v>19919.740000000002</v>
      </c>
      <c r="F12" s="15">
        <v>6.2100000000000002E-2</v>
      </c>
      <c r="G12" s="15">
        <v>7.5050000000000006E-2</v>
      </c>
    </row>
    <row r="13" spans="1:8" x14ac:dyDescent="0.25">
      <c r="A13" s="12" t="s">
        <v>894</v>
      </c>
      <c r="B13" s="30" t="s">
        <v>895</v>
      </c>
      <c r="C13" s="30" t="s">
        <v>222</v>
      </c>
      <c r="D13" s="13">
        <v>19500000</v>
      </c>
      <c r="E13" s="14">
        <v>19655.650000000001</v>
      </c>
      <c r="F13" s="15">
        <v>6.1199999999999997E-2</v>
      </c>
      <c r="G13" s="15">
        <v>7.5138999999999997E-2</v>
      </c>
    </row>
    <row r="14" spans="1:8" x14ac:dyDescent="0.25">
      <c r="A14" s="12" t="s">
        <v>896</v>
      </c>
      <c r="B14" s="30" t="s">
        <v>897</v>
      </c>
      <c r="C14" s="30" t="s">
        <v>222</v>
      </c>
      <c r="D14" s="13">
        <v>16000000</v>
      </c>
      <c r="E14" s="14">
        <v>15902.5</v>
      </c>
      <c r="F14" s="15">
        <v>4.9599999999999998E-2</v>
      </c>
      <c r="G14" s="15">
        <v>7.5561000000000003E-2</v>
      </c>
    </row>
    <row r="15" spans="1:8" x14ac:dyDescent="0.25">
      <c r="A15" s="12" t="s">
        <v>898</v>
      </c>
      <c r="B15" s="30" t="s">
        <v>899</v>
      </c>
      <c r="C15" s="30" t="s">
        <v>222</v>
      </c>
      <c r="D15" s="13">
        <v>15000000</v>
      </c>
      <c r="E15" s="14">
        <v>15131.37</v>
      </c>
      <c r="F15" s="15">
        <v>4.7100000000000003E-2</v>
      </c>
      <c r="G15" s="15">
        <v>7.5510999999999995E-2</v>
      </c>
    </row>
    <row r="16" spans="1:8" x14ac:dyDescent="0.25">
      <c r="A16" s="12" t="s">
        <v>900</v>
      </c>
      <c r="B16" s="30" t="s">
        <v>901</v>
      </c>
      <c r="C16" s="30" t="s">
        <v>222</v>
      </c>
      <c r="D16" s="13">
        <v>11000000</v>
      </c>
      <c r="E16" s="14">
        <v>11118.94</v>
      </c>
      <c r="F16" s="15">
        <v>3.4599999999999999E-2</v>
      </c>
      <c r="G16" s="15">
        <v>7.46E-2</v>
      </c>
    </row>
    <row r="17" spans="1:7" x14ac:dyDescent="0.25">
      <c r="A17" s="12" t="s">
        <v>902</v>
      </c>
      <c r="B17" s="30" t="s">
        <v>903</v>
      </c>
      <c r="C17" s="30" t="s">
        <v>222</v>
      </c>
      <c r="D17" s="13">
        <v>10500000</v>
      </c>
      <c r="E17" s="14">
        <v>10533.73</v>
      </c>
      <c r="F17" s="15">
        <v>3.2800000000000003E-2</v>
      </c>
      <c r="G17" s="15">
        <v>7.6626E-2</v>
      </c>
    </row>
    <row r="18" spans="1:7" x14ac:dyDescent="0.25">
      <c r="A18" s="12" t="s">
        <v>904</v>
      </c>
      <c r="B18" s="30" t="s">
        <v>905</v>
      </c>
      <c r="C18" s="30" t="s">
        <v>222</v>
      </c>
      <c r="D18" s="13">
        <v>9200000</v>
      </c>
      <c r="E18" s="14">
        <v>9284.2800000000007</v>
      </c>
      <c r="F18" s="15">
        <v>2.8899999999999999E-2</v>
      </c>
      <c r="G18" s="15">
        <v>7.5950000000000004E-2</v>
      </c>
    </row>
    <row r="19" spans="1:7" x14ac:dyDescent="0.25">
      <c r="A19" s="12" t="s">
        <v>906</v>
      </c>
      <c r="B19" s="30" t="s">
        <v>907</v>
      </c>
      <c r="C19" s="30" t="s">
        <v>233</v>
      </c>
      <c r="D19" s="13">
        <v>7500000</v>
      </c>
      <c r="E19" s="14">
        <v>7525.9</v>
      </c>
      <c r="F19" s="15">
        <v>2.35E-2</v>
      </c>
      <c r="G19" s="15">
        <v>7.6600000000000001E-2</v>
      </c>
    </row>
    <row r="20" spans="1:7" x14ac:dyDescent="0.25">
      <c r="A20" s="12" t="s">
        <v>908</v>
      </c>
      <c r="B20" s="30" t="s">
        <v>909</v>
      </c>
      <c r="C20" s="30" t="s">
        <v>222</v>
      </c>
      <c r="D20" s="13">
        <v>4000000</v>
      </c>
      <c r="E20" s="14">
        <v>3988.89</v>
      </c>
      <c r="F20" s="15">
        <v>1.24E-2</v>
      </c>
      <c r="G20" s="15">
        <v>7.6350000000000001E-2</v>
      </c>
    </row>
    <row r="21" spans="1:7" x14ac:dyDescent="0.25">
      <c r="A21" s="12" t="s">
        <v>910</v>
      </c>
      <c r="B21" s="30" t="s">
        <v>911</v>
      </c>
      <c r="C21" s="30" t="s">
        <v>222</v>
      </c>
      <c r="D21" s="13">
        <v>3000000</v>
      </c>
      <c r="E21" s="14">
        <v>2980.76</v>
      </c>
      <c r="F21" s="15">
        <v>9.2999999999999992E-3</v>
      </c>
      <c r="G21" s="15">
        <v>7.4950000000000003E-2</v>
      </c>
    </row>
    <row r="22" spans="1:7" x14ac:dyDescent="0.25">
      <c r="A22" s="12" t="s">
        <v>912</v>
      </c>
      <c r="B22" s="30" t="s">
        <v>913</v>
      </c>
      <c r="C22" s="30" t="s">
        <v>219</v>
      </c>
      <c r="D22" s="13">
        <v>3000000</v>
      </c>
      <c r="E22" s="14">
        <v>2972.9</v>
      </c>
      <c r="F22" s="15">
        <v>9.2999999999999992E-3</v>
      </c>
      <c r="G22" s="15">
        <v>7.4800000000000005E-2</v>
      </c>
    </row>
    <row r="23" spans="1:7" x14ac:dyDescent="0.25">
      <c r="A23" s="12" t="s">
        <v>914</v>
      </c>
      <c r="B23" s="30" t="s">
        <v>915</v>
      </c>
      <c r="C23" s="30" t="s">
        <v>222</v>
      </c>
      <c r="D23" s="13">
        <v>2700000</v>
      </c>
      <c r="E23" s="14">
        <v>2758.28</v>
      </c>
      <c r="F23" s="15">
        <v>8.6E-3</v>
      </c>
      <c r="G23" s="15">
        <v>7.4537000000000006E-2</v>
      </c>
    </row>
    <row r="24" spans="1:7" x14ac:dyDescent="0.25">
      <c r="A24" s="12" t="s">
        <v>916</v>
      </c>
      <c r="B24" s="30" t="s">
        <v>917</v>
      </c>
      <c r="C24" s="30" t="s">
        <v>222</v>
      </c>
      <c r="D24" s="13">
        <v>2500000</v>
      </c>
      <c r="E24" s="14">
        <v>2573.79</v>
      </c>
      <c r="F24" s="15">
        <v>8.0000000000000002E-3</v>
      </c>
      <c r="G24" s="15">
        <v>7.4999999999999997E-2</v>
      </c>
    </row>
    <row r="25" spans="1:7" x14ac:dyDescent="0.25">
      <c r="A25" s="12" t="s">
        <v>918</v>
      </c>
      <c r="B25" s="30" t="s">
        <v>919</v>
      </c>
      <c r="C25" s="30" t="s">
        <v>222</v>
      </c>
      <c r="D25" s="13">
        <v>2500000</v>
      </c>
      <c r="E25" s="14">
        <v>2492.25</v>
      </c>
      <c r="F25" s="15">
        <v>7.7999999999999996E-3</v>
      </c>
      <c r="G25" s="15">
        <v>7.6350000000000001E-2</v>
      </c>
    </row>
    <row r="26" spans="1:7" x14ac:dyDescent="0.25">
      <c r="A26" s="12" t="s">
        <v>920</v>
      </c>
      <c r="B26" s="30" t="s">
        <v>921</v>
      </c>
      <c r="C26" s="30" t="s">
        <v>233</v>
      </c>
      <c r="D26" s="13">
        <v>2060000</v>
      </c>
      <c r="E26" s="14">
        <v>2153.75</v>
      </c>
      <c r="F26" s="15">
        <v>6.7000000000000002E-3</v>
      </c>
      <c r="G26" s="15">
        <v>7.46E-2</v>
      </c>
    </row>
    <row r="27" spans="1:7" x14ac:dyDescent="0.25">
      <c r="A27" s="12" t="s">
        <v>922</v>
      </c>
      <c r="B27" s="30" t="s">
        <v>923</v>
      </c>
      <c r="C27" s="30" t="s">
        <v>233</v>
      </c>
      <c r="D27" s="13">
        <v>2000000</v>
      </c>
      <c r="E27" s="14">
        <v>1998.65</v>
      </c>
      <c r="F27" s="15">
        <v>6.1999999999999998E-3</v>
      </c>
      <c r="G27" s="15">
        <v>7.4999999999999997E-2</v>
      </c>
    </row>
    <row r="28" spans="1:7" x14ac:dyDescent="0.25">
      <c r="A28" s="12" t="s">
        <v>924</v>
      </c>
      <c r="B28" s="30" t="s">
        <v>925</v>
      </c>
      <c r="C28" s="30" t="s">
        <v>222</v>
      </c>
      <c r="D28" s="13">
        <v>500000</v>
      </c>
      <c r="E28" s="14">
        <v>518.53</v>
      </c>
      <c r="F28" s="15">
        <v>1.6000000000000001E-3</v>
      </c>
      <c r="G28" s="15">
        <v>7.4732999999999994E-2</v>
      </c>
    </row>
    <row r="29" spans="1:7" x14ac:dyDescent="0.25">
      <c r="A29" s="12" t="s">
        <v>926</v>
      </c>
      <c r="B29" s="30" t="s">
        <v>927</v>
      </c>
      <c r="C29" s="30" t="s">
        <v>222</v>
      </c>
      <c r="D29" s="13">
        <v>500000</v>
      </c>
      <c r="E29" s="14">
        <v>481.92</v>
      </c>
      <c r="F29" s="15">
        <v>1.5E-3</v>
      </c>
      <c r="G29" s="15">
        <v>7.5148999999999994E-2</v>
      </c>
    </row>
    <row r="30" spans="1:7" x14ac:dyDescent="0.25">
      <c r="A30" s="16" t="s">
        <v>126</v>
      </c>
      <c r="B30" s="31"/>
      <c r="C30" s="31"/>
      <c r="D30" s="17"/>
      <c r="E30" s="18">
        <v>152292.38</v>
      </c>
      <c r="F30" s="19">
        <v>0.47449999999999998</v>
      </c>
      <c r="G30" s="20"/>
    </row>
    <row r="31" spans="1:7" x14ac:dyDescent="0.25">
      <c r="A31" s="16" t="s">
        <v>684</v>
      </c>
      <c r="B31" s="30"/>
      <c r="C31" s="30"/>
      <c r="D31" s="13"/>
      <c r="E31" s="14"/>
      <c r="F31" s="15"/>
      <c r="G31" s="15"/>
    </row>
    <row r="32" spans="1:7" x14ac:dyDescent="0.25">
      <c r="A32" s="12" t="s">
        <v>928</v>
      </c>
      <c r="B32" s="30" t="s">
        <v>929</v>
      </c>
      <c r="C32" s="30" t="s">
        <v>125</v>
      </c>
      <c r="D32" s="13">
        <v>23000000</v>
      </c>
      <c r="E32" s="14">
        <v>22530.78</v>
      </c>
      <c r="F32" s="15">
        <v>7.0199999999999999E-2</v>
      </c>
      <c r="G32" s="15">
        <v>7.4857819761999997E-2</v>
      </c>
    </row>
    <row r="33" spans="1:7" x14ac:dyDescent="0.25">
      <c r="A33" s="12" t="s">
        <v>930</v>
      </c>
      <c r="B33" s="30" t="s">
        <v>931</v>
      </c>
      <c r="C33" s="30" t="s">
        <v>125</v>
      </c>
      <c r="D33" s="13">
        <v>10500000</v>
      </c>
      <c r="E33" s="14">
        <v>10592.37</v>
      </c>
      <c r="F33" s="15">
        <v>3.3000000000000002E-2</v>
      </c>
      <c r="G33" s="15">
        <v>7.5733017799999996E-2</v>
      </c>
    </row>
    <row r="34" spans="1:7" x14ac:dyDescent="0.25">
      <c r="A34" s="12" t="s">
        <v>932</v>
      </c>
      <c r="B34" s="30" t="s">
        <v>933</v>
      </c>
      <c r="C34" s="30" t="s">
        <v>125</v>
      </c>
      <c r="D34" s="13">
        <v>10000000</v>
      </c>
      <c r="E34" s="14">
        <v>9948.4599999999991</v>
      </c>
      <c r="F34" s="15">
        <v>3.1E-2</v>
      </c>
      <c r="G34" s="15">
        <v>7.5369000000000005E-2</v>
      </c>
    </row>
    <row r="35" spans="1:7" x14ac:dyDescent="0.25">
      <c r="A35" s="12" t="s">
        <v>934</v>
      </c>
      <c r="B35" s="30" t="s">
        <v>935</v>
      </c>
      <c r="C35" s="30" t="s">
        <v>125</v>
      </c>
      <c r="D35" s="13">
        <v>9500000</v>
      </c>
      <c r="E35" s="14">
        <v>9597.31</v>
      </c>
      <c r="F35" s="15">
        <v>2.9899999999999999E-2</v>
      </c>
      <c r="G35" s="15">
        <v>7.5427072784000002E-2</v>
      </c>
    </row>
    <row r="36" spans="1:7" x14ac:dyDescent="0.25">
      <c r="A36" s="12" t="s">
        <v>936</v>
      </c>
      <c r="B36" s="30" t="s">
        <v>937</v>
      </c>
      <c r="C36" s="30" t="s">
        <v>125</v>
      </c>
      <c r="D36" s="13">
        <v>9000000</v>
      </c>
      <c r="E36" s="14">
        <v>9107.6</v>
      </c>
      <c r="F36" s="15">
        <v>2.8400000000000002E-2</v>
      </c>
      <c r="G36" s="15">
        <v>7.5369000000000005E-2</v>
      </c>
    </row>
    <row r="37" spans="1:7" x14ac:dyDescent="0.25">
      <c r="A37" s="12" t="s">
        <v>938</v>
      </c>
      <c r="B37" s="30" t="s">
        <v>939</v>
      </c>
      <c r="C37" s="30" t="s">
        <v>125</v>
      </c>
      <c r="D37" s="13">
        <v>7500000</v>
      </c>
      <c r="E37" s="14">
        <v>7680.48</v>
      </c>
      <c r="F37" s="15">
        <v>2.3900000000000001E-2</v>
      </c>
      <c r="G37" s="15">
        <v>7.5419813599999996E-2</v>
      </c>
    </row>
    <row r="38" spans="1:7" x14ac:dyDescent="0.25">
      <c r="A38" s="12" t="s">
        <v>940</v>
      </c>
      <c r="B38" s="30" t="s">
        <v>941</v>
      </c>
      <c r="C38" s="30" t="s">
        <v>125</v>
      </c>
      <c r="D38" s="13">
        <v>7500000</v>
      </c>
      <c r="E38" s="14">
        <v>7568</v>
      </c>
      <c r="F38" s="15">
        <v>2.3599999999999999E-2</v>
      </c>
      <c r="G38" s="15">
        <v>7.5317150624999996E-2</v>
      </c>
    </row>
    <row r="39" spans="1:7" x14ac:dyDescent="0.25">
      <c r="A39" s="12" t="s">
        <v>942</v>
      </c>
      <c r="B39" s="30" t="s">
        <v>943</v>
      </c>
      <c r="C39" s="30" t="s">
        <v>125</v>
      </c>
      <c r="D39" s="13">
        <v>6500000</v>
      </c>
      <c r="E39" s="14">
        <v>6586.27</v>
      </c>
      <c r="F39" s="15">
        <v>2.0500000000000001E-2</v>
      </c>
      <c r="G39" s="15">
        <v>7.5467517255999997E-2</v>
      </c>
    </row>
    <row r="40" spans="1:7" x14ac:dyDescent="0.25">
      <c r="A40" s="12" t="s">
        <v>944</v>
      </c>
      <c r="B40" s="30" t="s">
        <v>945</v>
      </c>
      <c r="C40" s="30" t="s">
        <v>125</v>
      </c>
      <c r="D40" s="13">
        <v>6000000</v>
      </c>
      <c r="E40" s="14">
        <v>6056.77</v>
      </c>
      <c r="F40" s="15">
        <v>1.89E-2</v>
      </c>
      <c r="G40" s="15">
        <v>7.5467517255999997E-2</v>
      </c>
    </row>
    <row r="41" spans="1:7" x14ac:dyDescent="0.25">
      <c r="A41" s="12" t="s">
        <v>831</v>
      </c>
      <c r="B41" s="30" t="s">
        <v>832</v>
      </c>
      <c r="C41" s="30" t="s">
        <v>125</v>
      </c>
      <c r="D41" s="13">
        <v>6000000</v>
      </c>
      <c r="E41" s="14">
        <v>6032.97</v>
      </c>
      <c r="F41" s="15">
        <v>1.8800000000000001E-2</v>
      </c>
      <c r="G41" s="15">
        <v>7.5048590870000001E-2</v>
      </c>
    </row>
    <row r="42" spans="1:7" x14ac:dyDescent="0.25">
      <c r="A42" s="12" t="s">
        <v>946</v>
      </c>
      <c r="B42" s="30" t="s">
        <v>947</v>
      </c>
      <c r="C42" s="30" t="s">
        <v>125</v>
      </c>
      <c r="D42" s="13">
        <v>5500000</v>
      </c>
      <c r="E42" s="14">
        <v>5534.3</v>
      </c>
      <c r="F42" s="15">
        <v>1.72E-2</v>
      </c>
      <c r="G42" s="15">
        <v>7.4954240000000005E-2</v>
      </c>
    </row>
    <row r="43" spans="1:7" x14ac:dyDescent="0.25">
      <c r="A43" s="12" t="s">
        <v>948</v>
      </c>
      <c r="B43" s="30" t="s">
        <v>949</v>
      </c>
      <c r="C43" s="30" t="s">
        <v>125</v>
      </c>
      <c r="D43" s="13">
        <v>5500000</v>
      </c>
      <c r="E43" s="14">
        <v>5525.48</v>
      </c>
      <c r="F43" s="15">
        <v>1.72E-2</v>
      </c>
      <c r="G43" s="15">
        <v>7.5398036195999996E-2</v>
      </c>
    </row>
    <row r="44" spans="1:7" x14ac:dyDescent="0.25">
      <c r="A44" s="12" t="s">
        <v>950</v>
      </c>
      <c r="B44" s="30" t="s">
        <v>951</v>
      </c>
      <c r="C44" s="30" t="s">
        <v>125</v>
      </c>
      <c r="D44" s="13">
        <v>5000000</v>
      </c>
      <c r="E44" s="14">
        <v>5046.6400000000003</v>
      </c>
      <c r="F44" s="15">
        <v>1.5699999999999999E-2</v>
      </c>
      <c r="G44" s="15">
        <v>7.5109765625000005E-2</v>
      </c>
    </row>
    <row r="45" spans="1:7" x14ac:dyDescent="0.25">
      <c r="A45" s="12" t="s">
        <v>952</v>
      </c>
      <c r="B45" s="30" t="s">
        <v>953</v>
      </c>
      <c r="C45" s="30" t="s">
        <v>125</v>
      </c>
      <c r="D45" s="13">
        <v>5000000</v>
      </c>
      <c r="E45" s="14">
        <v>5031.1400000000003</v>
      </c>
      <c r="F45" s="15">
        <v>1.5699999999999999E-2</v>
      </c>
      <c r="G45" s="15">
        <v>7.5410480399999993E-2</v>
      </c>
    </row>
    <row r="46" spans="1:7" x14ac:dyDescent="0.25">
      <c r="A46" s="12" t="s">
        <v>954</v>
      </c>
      <c r="B46" s="30" t="s">
        <v>955</v>
      </c>
      <c r="C46" s="30" t="s">
        <v>125</v>
      </c>
      <c r="D46" s="13">
        <v>5000000</v>
      </c>
      <c r="E46" s="14">
        <v>5027.7</v>
      </c>
      <c r="F46" s="15">
        <v>1.5699999999999999E-2</v>
      </c>
      <c r="G46" s="15">
        <v>7.5237305032000004E-2</v>
      </c>
    </row>
    <row r="47" spans="1:7" x14ac:dyDescent="0.25">
      <c r="A47" s="12" t="s">
        <v>956</v>
      </c>
      <c r="B47" s="30" t="s">
        <v>957</v>
      </c>
      <c r="C47" s="30" t="s">
        <v>125</v>
      </c>
      <c r="D47" s="13">
        <v>5000000</v>
      </c>
      <c r="E47" s="14">
        <v>5023.0200000000004</v>
      </c>
      <c r="F47" s="15">
        <v>1.5699999999999999E-2</v>
      </c>
      <c r="G47" s="15">
        <v>7.5410480399999993E-2</v>
      </c>
    </row>
    <row r="48" spans="1:7" x14ac:dyDescent="0.25">
      <c r="A48" s="12" t="s">
        <v>958</v>
      </c>
      <c r="B48" s="30" t="s">
        <v>959</v>
      </c>
      <c r="C48" s="30" t="s">
        <v>125</v>
      </c>
      <c r="D48" s="13">
        <v>4500000</v>
      </c>
      <c r="E48" s="14">
        <v>4517.1400000000003</v>
      </c>
      <c r="F48" s="15">
        <v>1.41E-2</v>
      </c>
      <c r="G48" s="15">
        <v>7.5734054975999998E-2</v>
      </c>
    </row>
    <row r="49" spans="1:7" x14ac:dyDescent="0.25">
      <c r="A49" s="12" t="s">
        <v>960</v>
      </c>
      <c r="B49" s="30" t="s">
        <v>961</v>
      </c>
      <c r="C49" s="30" t="s">
        <v>125</v>
      </c>
      <c r="D49" s="13">
        <v>4500000</v>
      </c>
      <c r="E49" s="14">
        <v>4421.0600000000004</v>
      </c>
      <c r="F49" s="15">
        <v>1.38E-2</v>
      </c>
      <c r="G49" s="15">
        <v>7.5219677183999994E-2</v>
      </c>
    </row>
    <row r="50" spans="1:7" x14ac:dyDescent="0.25">
      <c r="A50" s="12" t="s">
        <v>962</v>
      </c>
      <c r="B50" s="30" t="s">
        <v>963</v>
      </c>
      <c r="C50" s="30" t="s">
        <v>125</v>
      </c>
      <c r="D50" s="13">
        <v>4000000</v>
      </c>
      <c r="E50" s="14">
        <v>4021.88</v>
      </c>
      <c r="F50" s="15">
        <v>1.2500000000000001E-2</v>
      </c>
      <c r="G50" s="15">
        <v>7.5369000000000005E-2</v>
      </c>
    </row>
    <row r="51" spans="1:7" x14ac:dyDescent="0.25">
      <c r="A51" s="12" t="s">
        <v>964</v>
      </c>
      <c r="B51" s="30" t="s">
        <v>965</v>
      </c>
      <c r="C51" s="30" t="s">
        <v>125</v>
      </c>
      <c r="D51" s="13">
        <v>2500000</v>
      </c>
      <c r="E51" s="14">
        <v>2530.89</v>
      </c>
      <c r="F51" s="15">
        <v>7.9000000000000008E-3</v>
      </c>
      <c r="G51" s="15">
        <v>7.5109765625000005E-2</v>
      </c>
    </row>
    <row r="52" spans="1:7" x14ac:dyDescent="0.25">
      <c r="A52" s="12" t="s">
        <v>966</v>
      </c>
      <c r="B52" s="30" t="s">
        <v>967</v>
      </c>
      <c r="C52" s="30" t="s">
        <v>125</v>
      </c>
      <c r="D52" s="13">
        <v>2500000</v>
      </c>
      <c r="E52" s="14">
        <v>2512.87</v>
      </c>
      <c r="F52" s="15">
        <v>7.7999999999999996E-3</v>
      </c>
      <c r="G52" s="15">
        <v>7.5317150624999996E-2</v>
      </c>
    </row>
    <row r="53" spans="1:7" x14ac:dyDescent="0.25">
      <c r="A53" s="12" t="s">
        <v>968</v>
      </c>
      <c r="B53" s="30" t="s">
        <v>969</v>
      </c>
      <c r="C53" s="30" t="s">
        <v>125</v>
      </c>
      <c r="D53" s="13">
        <v>2500000</v>
      </c>
      <c r="E53" s="14">
        <v>2485.4</v>
      </c>
      <c r="F53" s="15">
        <v>7.7000000000000002E-3</v>
      </c>
      <c r="G53" s="15">
        <v>7.5369000000000005E-2</v>
      </c>
    </row>
    <row r="54" spans="1:7" x14ac:dyDescent="0.25">
      <c r="A54" s="12" t="s">
        <v>970</v>
      </c>
      <c r="B54" s="30" t="s">
        <v>971</v>
      </c>
      <c r="C54" s="30" t="s">
        <v>125</v>
      </c>
      <c r="D54" s="13">
        <v>2500000</v>
      </c>
      <c r="E54" s="14">
        <v>2484.13</v>
      </c>
      <c r="F54" s="15">
        <v>7.7000000000000002E-3</v>
      </c>
      <c r="G54" s="15">
        <v>7.5375222009000001E-2</v>
      </c>
    </row>
    <row r="55" spans="1:7" x14ac:dyDescent="0.25">
      <c r="A55" s="12" t="s">
        <v>972</v>
      </c>
      <c r="B55" s="30" t="s">
        <v>973</v>
      </c>
      <c r="C55" s="30" t="s">
        <v>125</v>
      </c>
      <c r="D55" s="13">
        <v>2000000</v>
      </c>
      <c r="E55" s="14">
        <v>2012.94</v>
      </c>
      <c r="F55" s="15">
        <v>6.3E-3</v>
      </c>
      <c r="G55" s="15">
        <v>7.5109765625000005E-2</v>
      </c>
    </row>
    <row r="56" spans="1:7" x14ac:dyDescent="0.25">
      <c r="A56" s="12" t="s">
        <v>974</v>
      </c>
      <c r="B56" s="30" t="s">
        <v>975</v>
      </c>
      <c r="C56" s="30" t="s">
        <v>125</v>
      </c>
      <c r="D56" s="13">
        <v>2000000</v>
      </c>
      <c r="E56" s="14">
        <v>2009.57</v>
      </c>
      <c r="F56" s="15">
        <v>6.3E-3</v>
      </c>
      <c r="G56" s="15">
        <v>7.4954240000000005E-2</v>
      </c>
    </row>
    <row r="57" spans="1:7" x14ac:dyDescent="0.25">
      <c r="A57" s="12" t="s">
        <v>976</v>
      </c>
      <c r="B57" s="30" t="s">
        <v>977</v>
      </c>
      <c r="C57" s="30" t="s">
        <v>125</v>
      </c>
      <c r="D57" s="13">
        <v>2000000</v>
      </c>
      <c r="E57" s="14">
        <v>1989.97</v>
      </c>
      <c r="F57" s="15">
        <v>6.1999999999999998E-3</v>
      </c>
      <c r="G57" s="15">
        <v>7.5415665505999999E-2</v>
      </c>
    </row>
    <row r="58" spans="1:7" x14ac:dyDescent="0.25">
      <c r="A58" s="12" t="s">
        <v>685</v>
      </c>
      <c r="B58" s="30" t="s">
        <v>686</v>
      </c>
      <c r="C58" s="30" t="s">
        <v>125</v>
      </c>
      <c r="D58" s="13">
        <v>2000000</v>
      </c>
      <c r="E58" s="14">
        <v>1989.3</v>
      </c>
      <c r="F58" s="15">
        <v>6.1999999999999998E-3</v>
      </c>
      <c r="G58" s="15">
        <v>7.5057922499999999E-2</v>
      </c>
    </row>
    <row r="59" spans="1:7" x14ac:dyDescent="0.25">
      <c r="A59" s="12" t="s">
        <v>978</v>
      </c>
      <c r="B59" s="30" t="s">
        <v>979</v>
      </c>
      <c r="C59" s="30" t="s">
        <v>125</v>
      </c>
      <c r="D59" s="13">
        <v>1500000</v>
      </c>
      <c r="E59" s="14">
        <v>1490.78</v>
      </c>
      <c r="F59" s="15">
        <v>4.5999999999999999E-3</v>
      </c>
      <c r="G59" s="15">
        <v>7.5185458831999993E-2</v>
      </c>
    </row>
    <row r="60" spans="1:7" x14ac:dyDescent="0.25">
      <c r="A60" s="12" t="s">
        <v>839</v>
      </c>
      <c r="B60" s="30" t="s">
        <v>840</v>
      </c>
      <c r="C60" s="30" t="s">
        <v>125</v>
      </c>
      <c r="D60" s="13">
        <v>1000000</v>
      </c>
      <c r="E60" s="14">
        <v>1006.08</v>
      </c>
      <c r="F60" s="15">
        <v>3.0999999999999999E-3</v>
      </c>
      <c r="G60" s="15">
        <v>7.5467517255999997E-2</v>
      </c>
    </row>
    <row r="61" spans="1:7" x14ac:dyDescent="0.25">
      <c r="A61" s="16" t="s">
        <v>126</v>
      </c>
      <c r="B61" s="31"/>
      <c r="C61" s="31"/>
      <c r="D61" s="17"/>
      <c r="E61" s="18">
        <v>160361.29999999999</v>
      </c>
      <c r="F61" s="19">
        <v>0.49959999999999999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298</v>
      </c>
      <c r="B64" s="30"/>
      <c r="C64" s="30"/>
      <c r="D64" s="13"/>
      <c r="E64" s="14"/>
      <c r="F64" s="15"/>
      <c r="G64" s="15"/>
    </row>
    <row r="65" spans="1:7" x14ac:dyDescent="0.25">
      <c r="A65" s="16" t="s">
        <v>126</v>
      </c>
      <c r="B65" s="30"/>
      <c r="C65" s="30"/>
      <c r="D65" s="13"/>
      <c r="E65" s="35" t="s">
        <v>120</v>
      </c>
      <c r="F65" s="36" t="s">
        <v>120</v>
      </c>
      <c r="G65" s="15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16" t="s">
        <v>299</v>
      </c>
      <c r="B67" s="30"/>
      <c r="C67" s="30"/>
      <c r="D67" s="13"/>
      <c r="E67" s="14"/>
      <c r="F67" s="15"/>
      <c r="G67" s="15"/>
    </row>
    <row r="68" spans="1:7" x14ac:dyDescent="0.25">
      <c r="A68" s="16" t="s">
        <v>126</v>
      </c>
      <c r="B68" s="30"/>
      <c r="C68" s="30"/>
      <c r="D68" s="13"/>
      <c r="E68" s="35" t="s">
        <v>120</v>
      </c>
      <c r="F68" s="36" t="s">
        <v>120</v>
      </c>
      <c r="G68" s="15"/>
    </row>
    <row r="69" spans="1:7" x14ac:dyDescent="0.25">
      <c r="A69" s="12"/>
      <c r="B69" s="30"/>
      <c r="C69" s="30"/>
      <c r="D69" s="13"/>
      <c r="E69" s="14"/>
      <c r="F69" s="15"/>
      <c r="G69" s="15"/>
    </row>
    <row r="70" spans="1:7" x14ac:dyDescent="0.25">
      <c r="A70" s="21" t="s">
        <v>162</v>
      </c>
      <c r="B70" s="32"/>
      <c r="C70" s="32"/>
      <c r="D70" s="22"/>
      <c r="E70" s="18">
        <v>312653.68</v>
      </c>
      <c r="F70" s="19">
        <v>0.97409999999999997</v>
      </c>
      <c r="G70" s="20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12"/>
      <c r="B72" s="30"/>
      <c r="C72" s="30"/>
      <c r="D72" s="13"/>
      <c r="E72" s="14"/>
      <c r="F72" s="15"/>
      <c r="G72" s="15"/>
    </row>
    <row r="73" spans="1:7" x14ac:dyDescent="0.25">
      <c r="A73" s="16" t="s">
        <v>166</v>
      </c>
      <c r="B73" s="30"/>
      <c r="C73" s="30"/>
      <c r="D73" s="13"/>
      <c r="E73" s="14"/>
      <c r="F73" s="15"/>
      <c r="G73" s="15"/>
    </row>
    <row r="74" spans="1:7" x14ac:dyDescent="0.25">
      <c r="A74" s="12" t="s">
        <v>167</v>
      </c>
      <c r="B74" s="30"/>
      <c r="C74" s="30"/>
      <c r="D74" s="13"/>
      <c r="E74" s="14">
        <v>1950.13</v>
      </c>
      <c r="F74" s="15">
        <v>6.1000000000000004E-3</v>
      </c>
      <c r="G74" s="15">
        <v>7.0182999999999995E-2</v>
      </c>
    </row>
    <row r="75" spans="1:7" x14ac:dyDescent="0.25">
      <c r="A75" s="12" t="s">
        <v>167</v>
      </c>
      <c r="B75" s="30"/>
      <c r="C75" s="30"/>
      <c r="D75" s="13"/>
      <c r="E75" s="14">
        <v>1129.4000000000001</v>
      </c>
      <c r="F75" s="15">
        <v>3.5000000000000001E-3</v>
      </c>
      <c r="G75" s="15">
        <v>6.5000000000000002E-2</v>
      </c>
    </row>
    <row r="76" spans="1:7" x14ac:dyDescent="0.25">
      <c r="A76" s="16" t="s">
        <v>126</v>
      </c>
      <c r="B76" s="31"/>
      <c r="C76" s="31"/>
      <c r="D76" s="17"/>
      <c r="E76" s="18">
        <v>3079.53</v>
      </c>
      <c r="F76" s="19">
        <v>9.5999999999999992E-3</v>
      </c>
      <c r="G76" s="20"/>
    </row>
    <row r="77" spans="1:7" x14ac:dyDescent="0.25">
      <c r="A77" s="12"/>
      <c r="B77" s="30"/>
      <c r="C77" s="30"/>
      <c r="D77" s="13"/>
      <c r="E77" s="14"/>
      <c r="F77" s="15"/>
      <c r="G77" s="15"/>
    </row>
    <row r="78" spans="1:7" x14ac:dyDescent="0.25">
      <c r="A78" s="21" t="s">
        <v>162</v>
      </c>
      <c r="B78" s="32"/>
      <c r="C78" s="32"/>
      <c r="D78" s="22"/>
      <c r="E78" s="18">
        <v>3079.53</v>
      </c>
      <c r="F78" s="19">
        <v>9.5999999999999992E-3</v>
      </c>
      <c r="G78" s="20"/>
    </row>
    <row r="79" spans="1:7" x14ac:dyDescent="0.25">
      <c r="A79" s="12" t="s">
        <v>168</v>
      </c>
      <c r="B79" s="30"/>
      <c r="C79" s="30"/>
      <c r="D79" s="13"/>
      <c r="E79" s="14">
        <v>4468.5994768999999</v>
      </c>
      <c r="F79" s="15">
        <v>1.3924000000000001E-2</v>
      </c>
      <c r="G79" s="15"/>
    </row>
    <row r="80" spans="1:7" x14ac:dyDescent="0.25">
      <c r="A80" s="12" t="s">
        <v>169</v>
      </c>
      <c r="B80" s="30"/>
      <c r="C80" s="30"/>
      <c r="D80" s="13"/>
      <c r="E80" s="14">
        <v>718.52052309999999</v>
      </c>
      <c r="F80" s="15">
        <v>2.3760000000000001E-3</v>
      </c>
      <c r="G80" s="15">
        <f>+AVERAGE(G74:G75)</f>
        <v>6.7591499999999999E-2</v>
      </c>
    </row>
    <row r="81" spans="1:7" x14ac:dyDescent="0.25">
      <c r="A81" s="25" t="s">
        <v>170</v>
      </c>
      <c r="B81" s="33"/>
      <c r="C81" s="33"/>
      <c r="D81" s="26"/>
      <c r="E81" s="27">
        <v>320920.33</v>
      </c>
      <c r="F81" s="28">
        <v>1</v>
      </c>
      <c r="G81" s="28"/>
    </row>
    <row r="83" spans="1:7" x14ac:dyDescent="0.25">
      <c r="A83" s="1" t="s">
        <v>172</v>
      </c>
    </row>
    <row r="86" spans="1:7" x14ac:dyDescent="0.25">
      <c r="A86" s="1" t="s">
        <v>173</v>
      </c>
    </row>
    <row r="87" spans="1:7" x14ac:dyDescent="0.25">
      <c r="A87" s="47" t="s">
        <v>174</v>
      </c>
      <c r="B87" s="34" t="s">
        <v>120</v>
      </c>
    </row>
    <row r="88" spans="1:7" x14ac:dyDescent="0.25">
      <c r="A88" t="s">
        <v>175</v>
      </c>
    </row>
    <row r="89" spans="1:7" x14ac:dyDescent="0.25">
      <c r="A89" t="s">
        <v>176</v>
      </c>
      <c r="B89" t="s">
        <v>177</v>
      </c>
      <c r="C89" t="s">
        <v>177</v>
      </c>
    </row>
    <row r="90" spans="1:7" x14ac:dyDescent="0.25">
      <c r="B90" s="48">
        <v>45351</v>
      </c>
      <c r="C90" s="48">
        <v>45382</v>
      </c>
    </row>
    <row r="91" spans="1:7" x14ac:dyDescent="0.25">
      <c r="A91" t="s">
        <v>181</v>
      </c>
      <c r="B91">
        <v>11.190899999999999</v>
      </c>
      <c r="C91">
        <v>11.262</v>
      </c>
      <c r="E91" s="2"/>
    </row>
    <row r="92" spans="1:7" x14ac:dyDescent="0.25">
      <c r="A92" t="s">
        <v>182</v>
      </c>
      <c r="B92">
        <v>11.1896</v>
      </c>
      <c r="C92">
        <v>11.2606</v>
      </c>
      <c r="E92" s="2"/>
    </row>
    <row r="93" spans="1:7" x14ac:dyDescent="0.25">
      <c r="A93" t="s">
        <v>661</v>
      </c>
      <c r="B93">
        <v>11.1416</v>
      </c>
      <c r="C93">
        <v>11.2102</v>
      </c>
      <c r="E93" s="2"/>
    </row>
    <row r="94" spans="1:7" x14ac:dyDescent="0.25">
      <c r="A94" t="s">
        <v>662</v>
      </c>
      <c r="B94">
        <v>11.142099999999999</v>
      </c>
      <c r="C94">
        <v>11.210800000000001</v>
      </c>
      <c r="E94" s="2"/>
    </row>
    <row r="95" spans="1:7" x14ac:dyDescent="0.25">
      <c r="E95" s="2"/>
    </row>
    <row r="96" spans="1:7" x14ac:dyDescent="0.25">
      <c r="A96" t="s">
        <v>192</v>
      </c>
      <c r="B96" s="34" t="s">
        <v>120</v>
      </c>
    </row>
    <row r="97" spans="1:2" x14ac:dyDescent="0.25">
      <c r="A97" t="s">
        <v>193</v>
      </c>
      <c r="B97" s="34" t="s">
        <v>120</v>
      </c>
    </row>
    <row r="98" spans="1:2" ht="30" customHeight="1" x14ac:dyDescent="0.25">
      <c r="A98" s="47" t="s">
        <v>194</v>
      </c>
      <c r="B98" s="34" t="s">
        <v>120</v>
      </c>
    </row>
    <row r="99" spans="1:2" ht="30" customHeight="1" x14ac:dyDescent="0.25">
      <c r="A99" s="47" t="s">
        <v>195</v>
      </c>
      <c r="B99" s="34" t="s">
        <v>120</v>
      </c>
    </row>
    <row r="100" spans="1:2" x14ac:dyDescent="0.25">
      <c r="A100" t="s">
        <v>196</v>
      </c>
      <c r="B100" s="49">
        <f>+B114</f>
        <v>2.8289084928469248</v>
      </c>
    </row>
    <row r="101" spans="1:2" ht="45" customHeight="1" x14ac:dyDescent="0.25">
      <c r="A101" s="47" t="s">
        <v>197</v>
      </c>
      <c r="B101" s="34" t="s">
        <v>120</v>
      </c>
    </row>
    <row r="102" spans="1:2" ht="30" customHeight="1" x14ac:dyDescent="0.25">
      <c r="A102" s="47" t="s">
        <v>198</v>
      </c>
      <c r="B102" s="34" t="s">
        <v>120</v>
      </c>
    </row>
    <row r="103" spans="1:2" ht="30" customHeight="1" x14ac:dyDescent="0.25">
      <c r="A103" s="47" t="s">
        <v>199</v>
      </c>
    </row>
    <row r="104" spans="1:2" x14ac:dyDescent="0.25">
      <c r="A104" t="s">
        <v>200</v>
      </c>
    </row>
    <row r="105" spans="1:2" x14ac:dyDescent="0.25">
      <c r="A105" t="s">
        <v>201</v>
      </c>
    </row>
    <row r="107" spans="1:2" x14ac:dyDescent="0.25">
      <c r="A107" t="s">
        <v>202</v>
      </c>
    </row>
    <row r="108" spans="1:2" ht="60" customHeight="1" x14ac:dyDescent="0.25">
      <c r="A108" s="55" t="s">
        <v>203</v>
      </c>
      <c r="B108" s="56" t="s">
        <v>980</v>
      </c>
    </row>
    <row r="109" spans="1:2" ht="45" customHeight="1" x14ac:dyDescent="0.25">
      <c r="A109" s="55" t="s">
        <v>205</v>
      </c>
      <c r="B109" s="56" t="s">
        <v>981</v>
      </c>
    </row>
    <row r="110" spans="1:2" x14ac:dyDescent="0.25">
      <c r="A110" s="55"/>
      <c r="B110" s="55"/>
    </row>
    <row r="111" spans="1:2" x14ac:dyDescent="0.25">
      <c r="A111" s="55" t="s">
        <v>207</v>
      </c>
      <c r="B111" s="57">
        <v>7.5229850056693897</v>
      </c>
    </row>
    <row r="112" spans="1:2" x14ac:dyDescent="0.25">
      <c r="A112" s="55"/>
      <c r="B112" s="55"/>
    </row>
    <row r="113" spans="1:4" x14ac:dyDescent="0.25">
      <c r="A113" s="55" t="s">
        <v>208</v>
      </c>
      <c r="B113" s="58">
        <v>2.5829</v>
      </c>
    </row>
    <row r="114" spans="1:4" x14ac:dyDescent="0.25">
      <c r="A114" s="55" t="s">
        <v>209</v>
      </c>
      <c r="B114" s="58">
        <v>2.8289084928469248</v>
      </c>
    </row>
    <row r="115" spans="1:4" x14ac:dyDescent="0.25">
      <c r="A115" s="55"/>
      <c r="B115" s="55"/>
    </row>
    <row r="116" spans="1:4" x14ac:dyDescent="0.25">
      <c r="A116" s="55" t="s">
        <v>210</v>
      </c>
      <c r="B116" s="59">
        <v>45382</v>
      </c>
    </row>
    <row r="118" spans="1:4" ht="69.95" customHeight="1" x14ac:dyDescent="0.25">
      <c r="A118" s="74" t="s">
        <v>211</v>
      </c>
      <c r="B118" s="74" t="s">
        <v>212</v>
      </c>
      <c r="C118" s="74" t="s">
        <v>5</v>
      </c>
      <c r="D118" s="74" t="s">
        <v>6</v>
      </c>
    </row>
    <row r="119" spans="1:4" ht="69.95" customHeight="1" x14ac:dyDescent="0.25">
      <c r="A119" s="74" t="s">
        <v>982</v>
      </c>
      <c r="B119" s="74"/>
      <c r="C119" s="74" t="s">
        <v>43</v>
      </c>
      <c r="D11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9"/>
  <sheetViews>
    <sheetView showGridLines="0" workbookViewId="0">
      <pane ySplit="4" topLeftCell="A130" activePane="bottomLeft" state="frozen"/>
      <selection pane="bottomLeft" activeCell="B131" sqref="B13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983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984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215</v>
      </c>
      <c r="B9" s="30"/>
      <c r="C9" s="30"/>
      <c r="D9" s="13"/>
      <c r="E9" s="14"/>
      <c r="F9" s="15"/>
      <c r="G9" s="15"/>
    </row>
    <row r="10" spans="1:8" x14ac:dyDescent="0.25">
      <c r="A10" s="16" t="s">
        <v>216</v>
      </c>
      <c r="B10" s="30"/>
      <c r="C10" s="30"/>
      <c r="D10" s="13"/>
      <c r="E10" s="14"/>
      <c r="F10" s="15"/>
      <c r="G10" s="15"/>
    </row>
    <row r="11" spans="1:8" x14ac:dyDescent="0.25">
      <c r="A11" s="12" t="s">
        <v>985</v>
      </c>
      <c r="B11" s="30" t="s">
        <v>986</v>
      </c>
      <c r="C11" s="30" t="s">
        <v>222</v>
      </c>
      <c r="D11" s="13">
        <v>110000000</v>
      </c>
      <c r="E11" s="14">
        <v>109323.17</v>
      </c>
      <c r="F11" s="15">
        <v>0.10929999999999999</v>
      </c>
      <c r="G11" s="15">
        <v>7.7499999999999999E-2</v>
      </c>
    </row>
    <row r="12" spans="1:8" x14ac:dyDescent="0.25">
      <c r="A12" s="12" t="s">
        <v>987</v>
      </c>
      <c r="B12" s="30" t="s">
        <v>988</v>
      </c>
      <c r="C12" s="30" t="s">
        <v>222</v>
      </c>
      <c r="D12" s="13">
        <v>60500000</v>
      </c>
      <c r="E12" s="14">
        <v>60403.62</v>
      </c>
      <c r="F12" s="15">
        <v>6.0400000000000002E-2</v>
      </c>
      <c r="G12" s="15">
        <v>7.6527999999999999E-2</v>
      </c>
    </row>
    <row r="13" spans="1:8" x14ac:dyDescent="0.25">
      <c r="A13" s="12" t="s">
        <v>989</v>
      </c>
      <c r="B13" s="30" t="s">
        <v>990</v>
      </c>
      <c r="C13" s="30" t="s">
        <v>233</v>
      </c>
      <c r="D13" s="13">
        <v>52500000</v>
      </c>
      <c r="E13" s="14">
        <v>52322.080000000002</v>
      </c>
      <c r="F13" s="15">
        <v>5.2299999999999999E-2</v>
      </c>
      <c r="G13" s="15">
        <v>7.7274999999999996E-2</v>
      </c>
    </row>
    <row r="14" spans="1:8" x14ac:dyDescent="0.25">
      <c r="A14" s="12" t="s">
        <v>991</v>
      </c>
      <c r="B14" s="30" t="s">
        <v>992</v>
      </c>
      <c r="C14" s="30" t="s">
        <v>222</v>
      </c>
      <c r="D14" s="13">
        <v>51500000</v>
      </c>
      <c r="E14" s="14">
        <v>51129.46</v>
      </c>
      <c r="F14" s="15">
        <v>5.11E-2</v>
      </c>
      <c r="G14" s="15">
        <v>7.5050000000000006E-2</v>
      </c>
    </row>
    <row r="15" spans="1:8" x14ac:dyDescent="0.25">
      <c r="A15" s="12" t="s">
        <v>993</v>
      </c>
      <c r="B15" s="30" t="s">
        <v>994</v>
      </c>
      <c r="C15" s="30" t="s">
        <v>233</v>
      </c>
      <c r="D15" s="13">
        <v>47500000</v>
      </c>
      <c r="E15" s="14">
        <v>47085.8</v>
      </c>
      <c r="F15" s="15">
        <v>4.7100000000000003E-2</v>
      </c>
      <c r="G15" s="15">
        <v>7.7274999999999996E-2</v>
      </c>
    </row>
    <row r="16" spans="1:8" x14ac:dyDescent="0.25">
      <c r="A16" s="12" t="s">
        <v>995</v>
      </c>
      <c r="B16" s="30" t="s">
        <v>996</v>
      </c>
      <c r="C16" s="30" t="s">
        <v>222</v>
      </c>
      <c r="D16" s="13">
        <v>21300000</v>
      </c>
      <c r="E16" s="14">
        <v>21266.67</v>
      </c>
      <c r="F16" s="15">
        <v>2.1299999999999999E-2</v>
      </c>
      <c r="G16" s="15">
        <v>7.4292999999999998E-2</v>
      </c>
    </row>
    <row r="17" spans="1:7" x14ac:dyDescent="0.25">
      <c r="A17" s="12" t="s">
        <v>997</v>
      </c>
      <c r="B17" s="30" t="s">
        <v>998</v>
      </c>
      <c r="C17" s="30" t="s">
        <v>222</v>
      </c>
      <c r="D17" s="13">
        <v>19000000</v>
      </c>
      <c r="E17" s="14">
        <v>18457.400000000001</v>
      </c>
      <c r="F17" s="15">
        <v>1.8499999999999999E-2</v>
      </c>
      <c r="G17" s="15">
        <v>7.6499999999999999E-2</v>
      </c>
    </row>
    <row r="18" spans="1:7" x14ac:dyDescent="0.25">
      <c r="A18" s="12" t="s">
        <v>999</v>
      </c>
      <c r="B18" s="30" t="s">
        <v>1000</v>
      </c>
      <c r="C18" s="30" t="s">
        <v>233</v>
      </c>
      <c r="D18" s="13">
        <v>17500000</v>
      </c>
      <c r="E18" s="14">
        <v>17429.740000000002</v>
      </c>
      <c r="F18" s="15">
        <v>1.7399999999999999E-2</v>
      </c>
      <c r="G18" s="15">
        <v>7.7600000000000002E-2</v>
      </c>
    </row>
    <row r="19" spans="1:7" x14ac:dyDescent="0.25">
      <c r="A19" s="12" t="s">
        <v>1001</v>
      </c>
      <c r="B19" s="30" t="s">
        <v>1002</v>
      </c>
      <c r="C19" s="30" t="s">
        <v>222</v>
      </c>
      <c r="D19" s="13">
        <v>15500000</v>
      </c>
      <c r="E19" s="14">
        <v>15053.41</v>
      </c>
      <c r="F19" s="15">
        <v>1.5100000000000001E-2</v>
      </c>
      <c r="G19" s="15">
        <v>7.6749999999999999E-2</v>
      </c>
    </row>
    <row r="20" spans="1:7" x14ac:dyDescent="0.25">
      <c r="A20" s="12" t="s">
        <v>1003</v>
      </c>
      <c r="B20" s="30" t="s">
        <v>1004</v>
      </c>
      <c r="C20" s="30" t="s">
        <v>222</v>
      </c>
      <c r="D20" s="13">
        <v>15000000</v>
      </c>
      <c r="E20" s="14">
        <v>14951.04</v>
      </c>
      <c r="F20" s="15">
        <v>1.4999999999999999E-2</v>
      </c>
      <c r="G20" s="15">
        <v>7.7499999999999999E-2</v>
      </c>
    </row>
    <row r="21" spans="1:7" x14ac:dyDescent="0.25">
      <c r="A21" s="12" t="s">
        <v>1005</v>
      </c>
      <c r="B21" s="30" t="s">
        <v>1006</v>
      </c>
      <c r="C21" s="30" t="s">
        <v>222</v>
      </c>
      <c r="D21" s="13">
        <v>11200000</v>
      </c>
      <c r="E21" s="14">
        <v>11532.73</v>
      </c>
      <c r="F21" s="15">
        <v>1.15E-2</v>
      </c>
      <c r="G21" s="15">
        <v>7.5236999999999998E-2</v>
      </c>
    </row>
    <row r="22" spans="1:7" x14ac:dyDescent="0.25">
      <c r="A22" s="12" t="s">
        <v>1007</v>
      </c>
      <c r="B22" s="30" t="s">
        <v>1008</v>
      </c>
      <c r="C22" s="30" t="s">
        <v>233</v>
      </c>
      <c r="D22" s="13">
        <v>11000000</v>
      </c>
      <c r="E22" s="14">
        <v>10883.03</v>
      </c>
      <c r="F22" s="15">
        <v>1.09E-2</v>
      </c>
      <c r="G22" s="15">
        <v>7.7274999999999996E-2</v>
      </c>
    </row>
    <row r="23" spans="1:7" x14ac:dyDescent="0.25">
      <c r="A23" s="12" t="s">
        <v>1009</v>
      </c>
      <c r="B23" s="30" t="s">
        <v>1010</v>
      </c>
      <c r="C23" s="30" t="s">
        <v>219</v>
      </c>
      <c r="D23" s="13">
        <v>11000000</v>
      </c>
      <c r="E23" s="14">
        <v>10757.47</v>
      </c>
      <c r="F23" s="15">
        <v>1.0800000000000001E-2</v>
      </c>
      <c r="G23" s="15">
        <v>7.5499999999999998E-2</v>
      </c>
    </row>
    <row r="24" spans="1:7" x14ac:dyDescent="0.25">
      <c r="A24" s="12" t="s">
        <v>1011</v>
      </c>
      <c r="B24" s="30" t="s">
        <v>1012</v>
      </c>
      <c r="C24" s="30" t="s">
        <v>222</v>
      </c>
      <c r="D24" s="13">
        <v>10500000</v>
      </c>
      <c r="E24" s="14">
        <v>10186.299999999999</v>
      </c>
      <c r="F24" s="15">
        <v>1.0200000000000001E-2</v>
      </c>
      <c r="G24" s="15">
        <v>7.6749999999999999E-2</v>
      </c>
    </row>
    <row r="25" spans="1:7" x14ac:dyDescent="0.25">
      <c r="A25" s="12" t="s">
        <v>1013</v>
      </c>
      <c r="B25" s="30" t="s">
        <v>1014</v>
      </c>
      <c r="C25" s="30" t="s">
        <v>222</v>
      </c>
      <c r="D25" s="13">
        <v>10000000</v>
      </c>
      <c r="E25" s="14">
        <v>10074.34</v>
      </c>
      <c r="F25" s="15">
        <v>1.01E-2</v>
      </c>
      <c r="G25" s="15">
        <v>7.6499999999999999E-2</v>
      </c>
    </row>
    <row r="26" spans="1:7" x14ac:dyDescent="0.25">
      <c r="A26" s="12" t="s">
        <v>1015</v>
      </c>
      <c r="B26" s="30" t="s">
        <v>1016</v>
      </c>
      <c r="C26" s="30" t="s">
        <v>219</v>
      </c>
      <c r="D26" s="13">
        <v>7600000</v>
      </c>
      <c r="E26" s="14">
        <v>7546.63</v>
      </c>
      <c r="F26" s="15">
        <v>7.4999999999999997E-3</v>
      </c>
      <c r="G26" s="15">
        <v>7.5300000000000006E-2</v>
      </c>
    </row>
    <row r="27" spans="1:7" x14ac:dyDescent="0.25">
      <c r="A27" s="12" t="s">
        <v>1017</v>
      </c>
      <c r="B27" s="30" t="s">
        <v>1018</v>
      </c>
      <c r="C27" s="30" t="s">
        <v>222</v>
      </c>
      <c r="D27" s="13">
        <v>7500000</v>
      </c>
      <c r="E27" s="14">
        <v>7491.92</v>
      </c>
      <c r="F27" s="15">
        <v>7.4999999999999997E-3</v>
      </c>
      <c r="G27" s="15">
        <v>7.6499999999999999E-2</v>
      </c>
    </row>
    <row r="28" spans="1:7" x14ac:dyDescent="0.25">
      <c r="A28" s="12" t="s">
        <v>1019</v>
      </c>
      <c r="B28" s="30" t="s">
        <v>1020</v>
      </c>
      <c r="C28" s="30" t="s">
        <v>222</v>
      </c>
      <c r="D28" s="13">
        <v>6000000</v>
      </c>
      <c r="E28" s="14">
        <v>6199.28</v>
      </c>
      <c r="F28" s="15">
        <v>6.1999999999999998E-3</v>
      </c>
      <c r="G28" s="15">
        <v>7.3999999999999996E-2</v>
      </c>
    </row>
    <row r="29" spans="1:7" x14ac:dyDescent="0.25">
      <c r="A29" s="12" t="s">
        <v>1021</v>
      </c>
      <c r="B29" s="30" t="s">
        <v>1022</v>
      </c>
      <c r="C29" s="30" t="s">
        <v>222</v>
      </c>
      <c r="D29" s="13">
        <v>6000000</v>
      </c>
      <c r="E29" s="14">
        <v>6055.95</v>
      </c>
      <c r="F29" s="15">
        <v>6.1000000000000004E-3</v>
      </c>
      <c r="G29" s="15">
        <v>7.5050000000000006E-2</v>
      </c>
    </row>
    <row r="30" spans="1:7" x14ac:dyDescent="0.25">
      <c r="A30" s="12" t="s">
        <v>1023</v>
      </c>
      <c r="B30" s="30" t="s">
        <v>1024</v>
      </c>
      <c r="C30" s="30" t="s">
        <v>222</v>
      </c>
      <c r="D30" s="13">
        <v>5000000</v>
      </c>
      <c r="E30" s="14">
        <v>5059.2299999999996</v>
      </c>
      <c r="F30" s="15">
        <v>5.1000000000000004E-3</v>
      </c>
      <c r="G30" s="15">
        <v>7.5249999999999997E-2</v>
      </c>
    </row>
    <row r="31" spans="1:7" x14ac:dyDescent="0.25">
      <c r="A31" s="12" t="s">
        <v>1025</v>
      </c>
      <c r="B31" s="30" t="s">
        <v>1026</v>
      </c>
      <c r="C31" s="30" t="s">
        <v>219</v>
      </c>
      <c r="D31" s="13">
        <v>4000000</v>
      </c>
      <c r="E31" s="14">
        <v>3954.75</v>
      </c>
      <c r="F31" s="15">
        <v>4.0000000000000001E-3</v>
      </c>
      <c r="G31" s="15">
        <v>7.5300000000000006E-2</v>
      </c>
    </row>
    <row r="32" spans="1:7" x14ac:dyDescent="0.25">
      <c r="A32" s="12" t="s">
        <v>1027</v>
      </c>
      <c r="B32" s="30" t="s">
        <v>1028</v>
      </c>
      <c r="C32" s="30" t="s">
        <v>233</v>
      </c>
      <c r="D32" s="13">
        <v>3300000</v>
      </c>
      <c r="E32" s="14">
        <v>3290.51</v>
      </c>
      <c r="F32" s="15">
        <v>3.3E-3</v>
      </c>
      <c r="G32" s="15">
        <v>7.5300000000000006E-2</v>
      </c>
    </row>
    <row r="33" spans="1:7" x14ac:dyDescent="0.25">
      <c r="A33" s="12" t="s">
        <v>1029</v>
      </c>
      <c r="B33" s="30" t="s">
        <v>1030</v>
      </c>
      <c r="C33" s="30" t="s">
        <v>222</v>
      </c>
      <c r="D33" s="13">
        <v>2700000</v>
      </c>
      <c r="E33" s="14">
        <v>2737.07</v>
      </c>
      <c r="F33" s="15">
        <v>2.7000000000000001E-3</v>
      </c>
      <c r="G33" s="15">
        <v>7.5170000000000001E-2</v>
      </c>
    </row>
    <row r="34" spans="1:7" x14ac:dyDescent="0.25">
      <c r="A34" s="12" t="s">
        <v>1031</v>
      </c>
      <c r="B34" s="30" t="s">
        <v>1032</v>
      </c>
      <c r="C34" s="30" t="s">
        <v>222</v>
      </c>
      <c r="D34" s="13">
        <v>2500000</v>
      </c>
      <c r="E34" s="14">
        <v>2582.56</v>
      </c>
      <c r="F34" s="15">
        <v>2.5999999999999999E-3</v>
      </c>
      <c r="G34" s="15">
        <v>7.4149999999999994E-2</v>
      </c>
    </row>
    <row r="35" spans="1:7" x14ac:dyDescent="0.25">
      <c r="A35" s="12" t="s">
        <v>1033</v>
      </c>
      <c r="B35" s="30" t="s">
        <v>1034</v>
      </c>
      <c r="C35" s="30" t="s">
        <v>222</v>
      </c>
      <c r="D35" s="13">
        <v>2500000</v>
      </c>
      <c r="E35" s="14">
        <v>2495.5</v>
      </c>
      <c r="F35" s="15">
        <v>2.5000000000000001E-3</v>
      </c>
      <c r="G35" s="15">
        <v>7.6677999999999996E-2</v>
      </c>
    </row>
    <row r="36" spans="1:7" x14ac:dyDescent="0.25">
      <c r="A36" s="12" t="s">
        <v>1035</v>
      </c>
      <c r="B36" s="30" t="s">
        <v>1036</v>
      </c>
      <c r="C36" s="30" t="s">
        <v>222</v>
      </c>
      <c r="D36" s="13">
        <v>2500000</v>
      </c>
      <c r="E36" s="14">
        <v>2493.48</v>
      </c>
      <c r="F36" s="15">
        <v>2.5000000000000001E-3</v>
      </c>
      <c r="G36" s="15">
        <v>7.7274999999999996E-2</v>
      </c>
    </row>
    <row r="37" spans="1:7" x14ac:dyDescent="0.25">
      <c r="A37" s="12" t="s">
        <v>1037</v>
      </c>
      <c r="B37" s="30" t="s">
        <v>1038</v>
      </c>
      <c r="C37" s="30" t="s">
        <v>222</v>
      </c>
      <c r="D37" s="13">
        <v>2000000</v>
      </c>
      <c r="E37" s="14">
        <v>2016.99</v>
      </c>
      <c r="F37" s="15">
        <v>2E-3</v>
      </c>
      <c r="G37" s="15">
        <v>7.5999999999999998E-2</v>
      </c>
    </row>
    <row r="38" spans="1:7" x14ac:dyDescent="0.25">
      <c r="A38" s="12" t="s">
        <v>1039</v>
      </c>
      <c r="B38" s="30" t="s">
        <v>1040</v>
      </c>
      <c r="C38" s="30" t="s">
        <v>222</v>
      </c>
      <c r="D38" s="13">
        <v>1500000</v>
      </c>
      <c r="E38" s="14">
        <v>1458.8</v>
      </c>
      <c r="F38" s="15">
        <v>1.5E-3</v>
      </c>
      <c r="G38" s="15">
        <v>7.6702999999999993E-2</v>
      </c>
    </row>
    <row r="39" spans="1:7" x14ac:dyDescent="0.25">
      <c r="A39" s="12" t="s">
        <v>1041</v>
      </c>
      <c r="B39" s="30" t="s">
        <v>1042</v>
      </c>
      <c r="C39" s="30" t="s">
        <v>233</v>
      </c>
      <c r="D39" s="13">
        <v>1109000</v>
      </c>
      <c r="E39" s="14">
        <v>1133.18</v>
      </c>
      <c r="F39" s="15">
        <v>1.1000000000000001E-3</v>
      </c>
      <c r="G39" s="15">
        <v>7.5300000000000006E-2</v>
      </c>
    </row>
    <row r="40" spans="1:7" x14ac:dyDescent="0.25">
      <c r="A40" s="12" t="s">
        <v>1043</v>
      </c>
      <c r="B40" s="30" t="s">
        <v>1044</v>
      </c>
      <c r="C40" s="30" t="s">
        <v>233</v>
      </c>
      <c r="D40" s="13">
        <v>1000000</v>
      </c>
      <c r="E40" s="14">
        <v>1020.63</v>
      </c>
      <c r="F40" s="15">
        <v>1E-3</v>
      </c>
      <c r="G40" s="15">
        <v>7.5300000000000006E-2</v>
      </c>
    </row>
    <row r="41" spans="1:7" x14ac:dyDescent="0.25">
      <c r="A41" s="12" t="s">
        <v>1045</v>
      </c>
      <c r="B41" s="30" t="s">
        <v>1046</v>
      </c>
      <c r="C41" s="30" t="s">
        <v>222</v>
      </c>
      <c r="D41" s="13">
        <v>500000</v>
      </c>
      <c r="E41" s="14">
        <v>513.23</v>
      </c>
      <c r="F41" s="15">
        <v>5.0000000000000001E-4</v>
      </c>
      <c r="G41" s="15">
        <v>7.5249999999999997E-2</v>
      </c>
    </row>
    <row r="42" spans="1:7" x14ac:dyDescent="0.25">
      <c r="A42" s="12" t="s">
        <v>1047</v>
      </c>
      <c r="B42" s="30" t="s">
        <v>1048</v>
      </c>
      <c r="C42" s="30" t="s">
        <v>222</v>
      </c>
      <c r="D42" s="13">
        <v>500000</v>
      </c>
      <c r="E42" s="14">
        <v>483.68</v>
      </c>
      <c r="F42" s="15">
        <v>5.0000000000000001E-4</v>
      </c>
      <c r="G42" s="15">
        <v>7.5774999999999995E-2</v>
      </c>
    </row>
    <row r="43" spans="1:7" x14ac:dyDescent="0.25">
      <c r="A43" s="16" t="s">
        <v>126</v>
      </c>
      <c r="B43" s="31"/>
      <c r="C43" s="31"/>
      <c r="D43" s="17"/>
      <c r="E43" s="18">
        <v>517389.65</v>
      </c>
      <c r="F43" s="19">
        <v>0.51759999999999995</v>
      </c>
      <c r="G43" s="20"/>
    </row>
    <row r="44" spans="1:7" x14ac:dyDescent="0.25">
      <c r="A44" s="16" t="s">
        <v>684</v>
      </c>
      <c r="B44" s="30"/>
      <c r="C44" s="30"/>
      <c r="D44" s="13"/>
      <c r="E44" s="14"/>
      <c r="F44" s="15"/>
      <c r="G44" s="15"/>
    </row>
    <row r="45" spans="1:7" x14ac:dyDescent="0.25">
      <c r="A45" s="12" t="s">
        <v>1049</v>
      </c>
      <c r="B45" s="30" t="s">
        <v>1050</v>
      </c>
      <c r="C45" s="30" t="s">
        <v>125</v>
      </c>
      <c r="D45" s="13">
        <v>33500000</v>
      </c>
      <c r="E45" s="14">
        <v>34092.01</v>
      </c>
      <c r="F45" s="15">
        <v>3.4099999999999998E-2</v>
      </c>
      <c r="G45" s="15">
        <v>7.4500169561000001E-2</v>
      </c>
    </row>
    <row r="46" spans="1:7" x14ac:dyDescent="0.25">
      <c r="A46" s="12" t="s">
        <v>1051</v>
      </c>
      <c r="B46" s="30" t="s">
        <v>1052</v>
      </c>
      <c r="C46" s="30" t="s">
        <v>125</v>
      </c>
      <c r="D46" s="13">
        <v>30000000</v>
      </c>
      <c r="E46" s="14">
        <v>29393.94</v>
      </c>
      <c r="F46" s="15">
        <v>2.9399999999999999E-2</v>
      </c>
      <c r="G46" s="15">
        <v>7.4176780624999994E-2</v>
      </c>
    </row>
    <row r="47" spans="1:7" x14ac:dyDescent="0.25">
      <c r="A47" s="12" t="s">
        <v>1053</v>
      </c>
      <c r="B47" s="30" t="s">
        <v>1054</v>
      </c>
      <c r="C47" s="30" t="s">
        <v>125</v>
      </c>
      <c r="D47" s="13">
        <v>26500000</v>
      </c>
      <c r="E47" s="14">
        <v>27061.03</v>
      </c>
      <c r="F47" s="15">
        <v>2.7099999999999999E-2</v>
      </c>
      <c r="G47" s="15">
        <v>7.4481511183999996E-2</v>
      </c>
    </row>
    <row r="48" spans="1:7" x14ac:dyDescent="0.25">
      <c r="A48" s="12" t="s">
        <v>1055</v>
      </c>
      <c r="B48" s="30" t="s">
        <v>1056</v>
      </c>
      <c r="C48" s="30" t="s">
        <v>125</v>
      </c>
      <c r="D48" s="13">
        <v>24500000</v>
      </c>
      <c r="E48" s="14">
        <v>24994.51</v>
      </c>
      <c r="F48" s="15">
        <v>2.5000000000000001E-2</v>
      </c>
      <c r="G48" s="15">
        <v>7.4841231770000002E-2</v>
      </c>
    </row>
    <row r="49" spans="1:7" x14ac:dyDescent="0.25">
      <c r="A49" s="12" t="s">
        <v>1057</v>
      </c>
      <c r="B49" s="30" t="s">
        <v>1058</v>
      </c>
      <c r="C49" s="30" t="s">
        <v>125</v>
      </c>
      <c r="D49" s="13">
        <v>22500000</v>
      </c>
      <c r="E49" s="14">
        <v>22881.919999999998</v>
      </c>
      <c r="F49" s="15">
        <v>2.29E-2</v>
      </c>
      <c r="G49" s="15">
        <v>7.4501206141999995E-2</v>
      </c>
    </row>
    <row r="50" spans="1:7" x14ac:dyDescent="0.25">
      <c r="A50" s="12" t="s">
        <v>1059</v>
      </c>
      <c r="B50" s="30" t="s">
        <v>1060</v>
      </c>
      <c r="C50" s="30" t="s">
        <v>125</v>
      </c>
      <c r="D50" s="13">
        <v>20500000</v>
      </c>
      <c r="E50" s="14">
        <v>20941.080000000002</v>
      </c>
      <c r="F50" s="15">
        <v>2.0899999999999998E-2</v>
      </c>
      <c r="G50" s="15">
        <v>7.4487730624999998E-2</v>
      </c>
    </row>
    <row r="51" spans="1:7" x14ac:dyDescent="0.25">
      <c r="A51" s="12" t="s">
        <v>1061</v>
      </c>
      <c r="B51" s="30" t="s">
        <v>1062</v>
      </c>
      <c r="C51" s="30" t="s">
        <v>125</v>
      </c>
      <c r="D51" s="13">
        <v>20500000</v>
      </c>
      <c r="E51" s="14">
        <v>20862.830000000002</v>
      </c>
      <c r="F51" s="15">
        <v>2.0899999999999998E-2</v>
      </c>
      <c r="G51" s="15">
        <v>7.4484620902000004E-2</v>
      </c>
    </row>
    <row r="52" spans="1:7" x14ac:dyDescent="0.25">
      <c r="A52" s="12" t="s">
        <v>1063</v>
      </c>
      <c r="B52" s="30" t="s">
        <v>1064</v>
      </c>
      <c r="C52" s="30" t="s">
        <v>125</v>
      </c>
      <c r="D52" s="13">
        <v>19500000</v>
      </c>
      <c r="E52" s="14">
        <v>19957.37</v>
      </c>
      <c r="F52" s="15">
        <v>0.02</v>
      </c>
      <c r="G52" s="15">
        <v>7.4500169561000001E-2</v>
      </c>
    </row>
    <row r="53" spans="1:7" x14ac:dyDescent="0.25">
      <c r="A53" s="12" t="s">
        <v>1065</v>
      </c>
      <c r="B53" s="30" t="s">
        <v>1066</v>
      </c>
      <c r="C53" s="30" t="s">
        <v>125</v>
      </c>
      <c r="D53" s="13">
        <v>17500000</v>
      </c>
      <c r="E53" s="14">
        <v>17778.29</v>
      </c>
      <c r="F53" s="15">
        <v>1.78E-2</v>
      </c>
      <c r="G53" s="15">
        <v>7.4555109056000005E-2</v>
      </c>
    </row>
    <row r="54" spans="1:7" x14ac:dyDescent="0.25">
      <c r="A54" s="12" t="s">
        <v>1067</v>
      </c>
      <c r="B54" s="30" t="s">
        <v>1068</v>
      </c>
      <c r="C54" s="30" t="s">
        <v>125</v>
      </c>
      <c r="D54" s="13">
        <v>15500000</v>
      </c>
      <c r="E54" s="14">
        <v>15884.04</v>
      </c>
      <c r="F54" s="15">
        <v>1.5900000000000001E-2</v>
      </c>
      <c r="G54" s="15">
        <v>7.4643222499999995E-2</v>
      </c>
    </row>
    <row r="55" spans="1:7" x14ac:dyDescent="0.25">
      <c r="A55" s="12" t="s">
        <v>1069</v>
      </c>
      <c r="B55" s="30" t="s">
        <v>1070</v>
      </c>
      <c r="C55" s="30" t="s">
        <v>125</v>
      </c>
      <c r="D55" s="13">
        <v>14500000</v>
      </c>
      <c r="E55" s="14">
        <v>14820.16</v>
      </c>
      <c r="F55" s="15">
        <v>1.4800000000000001E-2</v>
      </c>
      <c r="G55" s="15">
        <v>7.4572731456000005E-2</v>
      </c>
    </row>
    <row r="56" spans="1:7" x14ac:dyDescent="0.25">
      <c r="A56" s="12" t="s">
        <v>1071</v>
      </c>
      <c r="B56" s="30" t="s">
        <v>1072</v>
      </c>
      <c r="C56" s="30" t="s">
        <v>125</v>
      </c>
      <c r="D56" s="13">
        <v>14000000</v>
      </c>
      <c r="E56" s="14">
        <v>14246.48</v>
      </c>
      <c r="F56" s="15">
        <v>1.4200000000000001E-2</v>
      </c>
      <c r="G56" s="15">
        <v>7.4643222499999995E-2</v>
      </c>
    </row>
    <row r="57" spans="1:7" x14ac:dyDescent="0.25">
      <c r="A57" s="12" t="s">
        <v>1073</v>
      </c>
      <c r="B57" s="30" t="s">
        <v>1074</v>
      </c>
      <c r="C57" s="30" t="s">
        <v>125</v>
      </c>
      <c r="D57" s="13">
        <v>11500000</v>
      </c>
      <c r="E57" s="14">
        <v>11725.84</v>
      </c>
      <c r="F57" s="15">
        <v>1.17E-2</v>
      </c>
      <c r="G57" s="15">
        <v>7.4555109056000005E-2</v>
      </c>
    </row>
    <row r="58" spans="1:7" x14ac:dyDescent="0.25">
      <c r="A58" s="12" t="s">
        <v>1075</v>
      </c>
      <c r="B58" s="30" t="s">
        <v>1076</v>
      </c>
      <c r="C58" s="30" t="s">
        <v>125</v>
      </c>
      <c r="D58" s="13">
        <v>10500000</v>
      </c>
      <c r="E58" s="14">
        <v>10779.76</v>
      </c>
      <c r="F58" s="15">
        <v>1.0800000000000001E-2</v>
      </c>
      <c r="G58" s="15">
        <v>7.4772807656000001E-2</v>
      </c>
    </row>
    <row r="59" spans="1:7" x14ac:dyDescent="0.25">
      <c r="A59" s="12" t="s">
        <v>1077</v>
      </c>
      <c r="B59" s="30" t="s">
        <v>1078</v>
      </c>
      <c r="C59" s="30" t="s">
        <v>125</v>
      </c>
      <c r="D59" s="13">
        <v>10500000</v>
      </c>
      <c r="E59" s="14">
        <v>10732.51</v>
      </c>
      <c r="F59" s="15">
        <v>1.0699999999999999E-2</v>
      </c>
      <c r="G59" s="15">
        <v>7.4841231770000002E-2</v>
      </c>
    </row>
    <row r="60" spans="1:7" x14ac:dyDescent="0.25">
      <c r="A60" s="12" t="s">
        <v>1079</v>
      </c>
      <c r="B60" s="30" t="s">
        <v>1080</v>
      </c>
      <c r="C60" s="30" t="s">
        <v>125</v>
      </c>
      <c r="D60" s="13">
        <v>9500000</v>
      </c>
      <c r="E60" s="14">
        <v>9665.5300000000007</v>
      </c>
      <c r="F60" s="15">
        <v>9.7000000000000003E-3</v>
      </c>
      <c r="G60" s="15">
        <v>7.4754146911999997E-2</v>
      </c>
    </row>
    <row r="61" spans="1:7" x14ac:dyDescent="0.25">
      <c r="A61" s="12" t="s">
        <v>1081</v>
      </c>
      <c r="B61" s="30" t="s">
        <v>1082</v>
      </c>
      <c r="C61" s="30" t="s">
        <v>125</v>
      </c>
      <c r="D61" s="13">
        <v>9500000</v>
      </c>
      <c r="E61" s="14">
        <v>9647.4699999999993</v>
      </c>
      <c r="F61" s="15">
        <v>9.5999999999999992E-3</v>
      </c>
      <c r="G61" s="15">
        <v>7.4484620902000004E-2</v>
      </c>
    </row>
    <row r="62" spans="1:7" x14ac:dyDescent="0.25">
      <c r="A62" s="12" t="s">
        <v>1083</v>
      </c>
      <c r="B62" s="30" t="s">
        <v>1084</v>
      </c>
      <c r="C62" s="30" t="s">
        <v>125</v>
      </c>
      <c r="D62" s="13">
        <v>9000000</v>
      </c>
      <c r="E62" s="14">
        <v>9179.35</v>
      </c>
      <c r="F62" s="15">
        <v>9.1999999999999998E-3</v>
      </c>
      <c r="G62" s="15">
        <v>7.4483584328999999E-2</v>
      </c>
    </row>
    <row r="63" spans="1:7" x14ac:dyDescent="0.25">
      <c r="A63" s="12" t="s">
        <v>1085</v>
      </c>
      <c r="B63" s="30" t="s">
        <v>1086</v>
      </c>
      <c r="C63" s="30" t="s">
        <v>125</v>
      </c>
      <c r="D63" s="13">
        <v>8000000</v>
      </c>
      <c r="E63" s="14">
        <v>8187.9</v>
      </c>
      <c r="F63" s="15">
        <v>8.2000000000000007E-3</v>
      </c>
      <c r="G63" s="15">
        <v>7.4481511183999996E-2</v>
      </c>
    </row>
    <row r="64" spans="1:7" x14ac:dyDescent="0.25">
      <c r="A64" s="12" t="s">
        <v>1087</v>
      </c>
      <c r="B64" s="30" t="s">
        <v>1088</v>
      </c>
      <c r="C64" s="30" t="s">
        <v>125</v>
      </c>
      <c r="D64" s="13">
        <v>7500000</v>
      </c>
      <c r="E64" s="14">
        <v>7678.52</v>
      </c>
      <c r="F64" s="15">
        <v>7.7000000000000002E-3</v>
      </c>
      <c r="G64" s="15">
        <v>7.4501206141999995E-2</v>
      </c>
    </row>
    <row r="65" spans="1:7" x14ac:dyDescent="0.25">
      <c r="A65" s="12" t="s">
        <v>1089</v>
      </c>
      <c r="B65" s="30" t="s">
        <v>1090</v>
      </c>
      <c r="C65" s="30" t="s">
        <v>125</v>
      </c>
      <c r="D65" s="13">
        <v>7500000</v>
      </c>
      <c r="E65" s="14">
        <v>7618.2</v>
      </c>
      <c r="F65" s="15">
        <v>7.6E-3</v>
      </c>
      <c r="G65" s="15">
        <v>7.4643222499999995E-2</v>
      </c>
    </row>
    <row r="66" spans="1:7" x14ac:dyDescent="0.25">
      <c r="A66" s="12" t="s">
        <v>1091</v>
      </c>
      <c r="B66" s="30" t="s">
        <v>1092</v>
      </c>
      <c r="C66" s="30" t="s">
        <v>125</v>
      </c>
      <c r="D66" s="13">
        <v>7500000</v>
      </c>
      <c r="E66" s="14">
        <v>7617.83</v>
      </c>
      <c r="F66" s="15">
        <v>7.6E-3</v>
      </c>
      <c r="G66" s="15">
        <v>7.4572731456000005E-2</v>
      </c>
    </row>
    <row r="67" spans="1:7" x14ac:dyDescent="0.25">
      <c r="A67" s="12" t="s">
        <v>1093</v>
      </c>
      <c r="B67" s="30" t="s">
        <v>1094</v>
      </c>
      <c r="C67" s="30" t="s">
        <v>125</v>
      </c>
      <c r="D67" s="13">
        <v>7219500</v>
      </c>
      <c r="E67" s="14">
        <v>7313.56</v>
      </c>
      <c r="F67" s="15">
        <v>7.3000000000000001E-3</v>
      </c>
      <c r="G67" s="15">
        <v>7.4346761048999996E-2</v>
      </c>
    </row>
    <row r="68" spans="1:7" x14ac:dyDescent="0.25">
      <c r="A68" s="12" t="s">
        <v>1095</v>
      </c>
      <c r="B68" s="30" t="s">
        <v>1096</v>
      </c>
      <c r="C68" s="30" t="s">
        <v>125</v>
      </c>
      <c r="D68" s="13">
        <v>7000000</v>
      </c>
      <c r="E68" s="14">
        <v>7152.12</v>
      </c>
      <c r="F68" s="15">
        <v>7.1999999999999998E-3</v>
      </c>
      <c r="G68" s="15">
        <v>7.4772807656000001E-2</v>
      </c>
    </row>
    <row r="69" spans="1:7" x14ac:dyDescent="0.25">
      <c r="A69" s="12" t="s">
        <v>1097</v>
      </c>
      <c r="B69" s="30" t="s">
        <v>1098</v>
      </c>
      <c r="C69" s="30" t="s">
        <v>125</v>
      </c>
      <c r="D69" s="13">
        <v>7000000</v>
      </c>
      <c r="E69" s="14">
        <v>7113.67</v>
      </c>
      <c r="F69" s="15">
        <v>7.1000000000000004E-3</v>
      </c>
      <c r="G69" s="15">
        <v>7.4754146911999997E-2</v>
      </c>
    </row>
    <row r="70" spans="1:7" x14ac:dyDescent="0.25">
      <c r="A70" s="12" t="s">
        <v>1099</v>
      </c>
      <c r="B70" s="30" t="s">
        <v>1100</v>
      </c>
      <c r="C70" s="30" t="s">
        <v>125</v>
      </c>
      <c r="D70" s="13">
        <v>6500000</v>
      </c>
      <c r="E70" s="14">
        <v>6667.74</v>
      </c>
      <c r="F70" s="15">
        <v>6.7000000000000002E-3</v>
      </c>
      <c r="G70" s="15">
        <v>7.4754146911999997E-2</v>
      </c>
    </row>
    <row r="71" spans="1:7" x14ac:dyDescent="0.25">
      <c r="A71" s="12" t="s">
        <v>1101</v>
      </c>
      <c r="B71" s="30" t="s">
        <v>1102</v>
      </c>
      <c r="C71" s="30" t="s">
        <v>125</v>
      </c>
      <c r="D71" s="13">
        <v>6500000</v>
      </c>
      <c r="E71" s="14">
        <v>6628.61</v>
      </c>
      <c r="F71" s="15">
        <v>6.6E-3</v>
      </c>
      <c r="G71" s="15">
        <v>7.4772807656000001E-2</v>
      </c>
    </row>
    <row r="72" spans="1:7" x14ac:dyDescent="0.25">
      <c r="A72" s="12" t="s">
        <v>1103</v>
      </c>
      <c r="B72" s="30" t="s">
        <v>1104</v>
      </c>
      <c r="C72" s="30" t="s">
        <v>125</v>
      </c>
      <c r="D72" s="13">
        <v>6000000</v>
      </c>
      <c r="E72" s="14">
        <v>6120.95</v>
      </c>
      <c r="F72" s="15">
        <v>6.1000000000000004E-3</v>
      </c>
      <c r="G72" s="15">
        <v>7.4754146911999997E-2</v>
      </c>
    </row>
    <row r="73" spans="1:7" x14ac:dyDescent="0.25">
      <c r="A73" s="12" t="s">
        <v>1105</v>
      </c>
      <c r="B73" s="30" t="s">
        <v>1106</v>
      </c>
      <c r="C73" s="30" t="s">
        <v>125</v>
      </c>
      <c r="D73" s="13">
        <v>5000000</v>
      </c>
      <c r="E73" s="14">
        <v>5121.0200000000004</v>
      </c>
      <c r="F73" s="15">
        <v>5.1000000000000004E-3</v>
      </c>
      <c r="G73" s="15">
        <v>7.4571694839999994E-2</v>
      </c>
    </row>
    <row r="74" spans="1:7" x14ac:dyDescent="0.25">
      <c r="A74" s="12" t="s">
        <v>1107</v>
      </c>
      <c r="B74" s="30" t="s">
        <v>1108</v>
      </c>
      <c r="C74" s="30" t="s">
        <v>125</v>
      </c>
      <c r="D74" s="13">
        <v>5000000</v>
      </c>
      <c r="E74" s="14">
        <v>5087.8100000000004</v>
      </c>
      <c r="F74" s="15">
        <v>5.1000000000000004E-3</v>
      </c>
      <c r="G74" s="15">
        <v>7.4772807656000001E-2</v>
      </c>
    </row>
    <row r="75" spans="1:7" x14ac:dyDescent="0.25">
      <c r="A75" s="12" t="s">
        <v>1109</v>
      </c>
      <c r="B75" s="30" t="s">
        <v>1110</v>
      </c>
      <c r="C75" s="30" t="s">
        <v>125</v>
      </c>
      <c r="D75" s="13">
        <v>5000000</v>
      </c>
      <c r="E75" s="14">
        <v>5087.05</v>
      </c>
      <c r="F75" s="15">
        <v>5.1000000000000004E-3</v>
      </c>
      <c r="G75" s="15">
        <v>7.4660845621999997E-2</v>
      </c>
    </row>
    <row r="76" spans="1:7" x14ac:dyDescent="0.25">
      <c r="A76" s="12" t="s">
        <v>1111</v>
      </c>
      <c r="B76" s="30" t="s">
        <v>1112</v>
      </c>
      <c r="C76" s="30" t="s">
        <v>125</v>
      </c>
      <c r="D76" s="13">
        <v>5000000</v>
      </c>
      <c r="E76" s="14">
        <v>5086.84</v>
      </c>
      <c r="F76" s="15">
        <v>5.1000000000000004E-3</v>
      </c>
      <c r="G76" s="15">
        <v>7.4481511183999996E-2</v>
      </c>
    </row>
    <row r="77" spans="1:7" x14ac:dyDescent="0.25">
      <c r="A77" s="12" t="s">
        <v>1113</v>
      </c>
      <c r="B77" s="30" t="s">
        <v>1114</v>
      </c>
      <c r="C77" s="30" t="s">
        <v>125</v>
      </c>
      <c r="D77" s="13">
        <v>4500000</v>
      </c>
      <c r="E77" s="14">
        <v>4614.67</v>
      </c>
      <c r="F77" s="15">
        <v>4.5999999999999999E-3</v>
      </c>
      <c r="G77" s="15">
        <v>7.4841231770000002E-2</v>
      </c>
    </row>
    <row r="78" spans="1:7" x14ac:dyDescent="0.25">
      <c r="A78" s="12" t="s">
        <v>1115</v>
      </c>
      <c r="B78" s="30" t="s">
        <v>1116</v>
      </c>
      <c r="C78" s="30" t="s">
        <v>125</v>
      </c>
      <c r="D78" s="13">
        <v>3500000</v>
      </c>
      <c r="E78" s="14">
        <v>3575.68</v>
      </c>
      <c r="F78" s="15">
        <v>3.5999999999999999E-3</v>
      </c>
      <c r="G78" s="15">
        <v>7.4630782736000004E-2</v>
      </c>
    </row>
    <row r="79" spans="1:7" x14ac:dyDescent="0.25">
      <c r="A79" s="12" t="s">
        <v>1117</v>
      </c>
      <c r="B79" s="30" t="s">
        <v>1118</v>
      </c>
      <c r="C79" s="30" t="s">
        <v>125</v>
      </c>
      <c r="D79" s="13">
        <v>3000000</v>
      </c>
      <c r="E79" s="14">
        <v>3058.77</v>
      </c>
      <c r="F79" s="15">
        <v>3.0999999999999999E-3</v>
      </c>
      <c r="G79" s="15">
        <v>7.4481511183999996E-2</v>
      </c>
    </row>
    <row r="80" spans="1:7" x14ac:dyDescent="0.25">
      <c r="A80" s="12" t="s">
        <v>1119</v>
      </c>
      <c r="B80" s="30" t="s">
        <v>1120</v>
      </c>
      <c r="C80" s="30" t="s">
        <v>125</v>
      </c>
      <c r="D80" s="13">
        <v>3000000</v>
      </c>
      <c r="E80" s="14">
        <v>3052.75</v>
      </c>
      <c r="F80" s="15">
        <v>3.0999999999999999E-3</v>
      </c>
      <c r="G80" s="15">
        <v>7.4555109056000005E-2</v>
      </c>
    </row>
    <row r="81" spans="1:7" x14ac:dyDescent="0.25">
      <c r="A81" s="12" t="s">
        <v>1121</v>
      </c>
      <c r="B81" s="30" t="s">
        <v>1122</v>
      </c>
      <c r="C81" s="30" t="s">
        <v>125</v>
      </c>
      <c r="D81" s="13">
        <v>2500000</v>
      </c>
      <c r="E81" s="14">
        <v>2544.31</v>
      </c>
      <c r="F81" s="15">
        <v>2.5000000000000001E-3</v>
      </c>
      <c r="G81" s="15">
        <v>7.4571694839999994E-2</v>
      </c>
    </row>
    <row r="82" spans="1:7" x14ac:dyDescent="0.25">
      <c r="A82" s="12" t="s">
        <v>1123</v>
      </c>
      <c r="B82" s="30" t="s">
        <v>1124</v>
      </c>
      <c r="C82" s="30" t="s">
        <v>125</v>
      </c>
      <c r="D82" s="13">
        <v>2500000</v>
      </c>
      <c r="E82" s="14">
        <v>2530.92</v>
      </c>
      <c r="F82" s="15">
        <v>2.5000000000000001E-3</v>
      </c>
      <c r="G82" s="15">
        <v>7.4660845621999997E-2</v>
      </c>
    </row>
    <row r="83" spans="1:7" x14ac:dyDescent="0.25">
      <c r="A83" s="12" t="s">
        <v>1125</v>
      </c>
      <c r="B83" s="30" t="s">
        <v>1126</v>
      </c>
      <c r="C83" s="30" t="s">
        <v>125</v>
      </c>
      <c r="D83" s="13">
        <v>2500000</v>
      </c>
      <c r="E83" s="14">
        <v>2526.71</v>
      </c>
      <c r="F83" s="15">
        <v>2.5000000000000001E-3</v>
      </c>
      <c r="G83" s="15">
        <v>7.4538523400000001E-2</v>
      </c>
    </row>
    <row r="84" spans="1:7" x14ac:dyDescent="0.25">
      <c r="A84" s="12" t="s">
        <v>1127</v>
      </c>
      <c r="B84" s="30" t="s">
        <v>1128</v>
      </c>
      <c r="C84" s="30" t="s">
        <v>125</v>
      </c>
      <c r="D84" s="13">
        <v>2000000</v>
      </c>
      <c r="E84" s="14">
        <v>2030.4</v>
      </c>
      <c r="F84" s="15">
        <v>2E-3</v>
      </c>
      <c r="G84" s="15">
        <v>7.4481511183999996E-2</v>
      </c>
    </row>
    <row r="85" spans="1:7" x14ac:dyDescent="0.25">
      <c r="A85" s="12" t="s">
        <v>1129</v>
      </c>
      <c r="B85" s="30" t="s">
        <v>1130</v>
      </c>
      <c r="C85" s="30" t="s">
        <v>125</v>
      </c>
      <c r="D85" s="13">
        <v>1500000</v>
      </c>
      <c r="E85" s="14">
        <v>1523.25</v>
      </c>
      <c r="F85" s="15">
        <v>1.5E-3</v>
      </c>
      <c r="G85" s="15">
        <v>7.4501206141999995E-2</v>
      </c>
    </row>
    <row r="86" spans="1:7" x14ac:dyDescent="0.25">
      <c r="A86" s="12" t="s">
        <v>1131</v>
      </c>
      <c r="B86" s="30" t="s">
        <v>1132</v>
      </c>
      <c r="C86" s="30" t="s">
        <v>125</v>
      </c>
      <c r="D86" s="13">
        <v>1000000</v>
      </c>
      <c r="E86" s="14">
        <v>1019.41</v>
      </c>
      <c r="F86" s="15">
        <v>1E-3</v>
      </c>
      <c r="G86" s="15">
        <v>7.4487730624999998E-2</v>
      </c>
    </row>
    <row r="87" spans="1:7" x14ac:dyDescent="0.25">
      <c r="A87" s="12" t="s">
        <v>1133</v>
      </c>
      <c r="B87" s="30" t="s">
        <v>1134</v>
      </c>
      <c r="C87" s="30" t="s">
        <v>125</v>
      </c>
      <c r="D87" s="13">
        <v>500000</v>
      </c>
      <c r="E87" s="14">
        <v>507.03</v>
      </c>
      <c r="F87" s="15">
        <v>5.0000000000000001E-4</v>
      </c>
      <c r="G87" s="15">
        <v>7.4451450806000005E-2</v>
      </c>
    </row>
    <row r="88" spans="1:7" x14ac:dyDescent="0.25">
      <c r="A88" s="12" t="s">
        <v>1135</v>
      </c>
      <c r="B88" s="30" t="s">
        <v>1136</v>
      </c>
      <c r="C88" s="30" t="s">
        <v>125</v>
      </c>
      <c r="D88" s="13">
        <v>500000</v>
      </c>
      <c r="E88" s="14">
        <v>507.02</v>
      </c>
      <c r="F88" s="15">
        <v>5.0000000000000001E-4</v>
      </c>
      <c r="G88" s="15">
        <v>7.4469072356000005E-2</v>
      </c>
    </row>
    <row r="89" spans="1:7" x14ac:dyDescent="0.25">
      <c r="A89" s="12" t="s">
        <v>1137</v>
      </c>
      <c r="B89" s="30" t="s">
        <v>1138</v>
      </c>
      <c r="C89" s="30" t="s">
        <v>125</v>
      </c>
      <c r="D89" s="13">
        <v>500000</v>
      </c>
      <c r="E89" s="14">
        <v>506.2</v>
      </c>
      <c r="F89" s="15">
        <v>5.0000000000000001E-4</v>
      </c>
      <c r="G89" s="15">
        <v>7.4332250000000002E-2</v>
      </c>
    </row>
    <row r="90" spans="1:7" x14ac:dyDescent="0.25">
      <c r="A90" s="12" t="s">
        <v>1139</v>
      </c>
      <c r="B90" s="30" t="s">
        <v>1140</v>
      </c>
      <c r="C90" s="30" t="s">
        <v>125</v>
      </c>
      <c r="D90" s="13">
        <v>500000</v>
      </c>
      <c r="E90" s="14">
        <v>506.18</v>
      </c>
      <c r="F90" s="15">
        <v>5.0000000000000001E-4</v>
      </c>
      <c r="G90" s="15">
        <v>7.4347797556000003E-2</v>
      </c>
    </row>
    <row r="91" spans="1:7" x14ac:dyDescent="0.25">
      <c r="A91" s="12" t="s">
        <v>1141</v>
      </c>
      <c r="B91" s="30" t="s">
        <v>1142</v>
      </c>
      <c r="C91" s="30" t="s">
        <v>125</v>
      </c>
      <c r="D91" s="13">
        <v>500000</v>
      </c>
      <c r="E91" s="14">
        <v>494.22</v>
      </c>
      <c r="F91" s="15">
        <v>5.0000000000000001E-4</v>
      </c>
      <c r="G91" s="15">
        <v>7.4451450806000005E-2</v>
      </c>
    </row>
    <row r="92" spans="1:7" x14ac:dyDescent="0.25">
      <c r="A92" s="16" t="s">
        <v>126</v>
      </c>
      <c r="B92" s="31"/>
      <c r="C92" s="31"/>
      <c r="D92" s="17"/>
      <c r="E92" s="18">
        <v>446123.46</v>
      </c>
      <c r="F92" s="19">
        <v>0.4461</v>
      </c>
      <c r="G92" s="20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6" t="s">
        <v>298</v>
      </c>
      <c r="B95" s="30"/>
      <c r="C95" s="30"/>
      <c r="D95" s="13"/>
      <c r="E95" s="14"/>
      <c r="F95" s="15"/>
      <c r="G95" s="15"/>
    </row>
    <row r="96" spans="1:7" x14ac:dyDescent="0.25">
      <c r="A96" s="16" t="s">
        <v>126</v>
      </c>
      <c r="B96" s="30"/>
      <c r="C96" s="30"/>
      <c r="D96" s="13"/>
      <c r="E96" s="35" t="s">
        <v>120</v>
      </c>
      <c r="F96" s="36" t="s">
        <v>120</v>
      </c>
      <c r="G96" s="15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16" t="s">
        <v>299</v>
      </c>
      <c r="B98" s="30"/>
      <c r="C98" s="30"/>
      <c r="D98" s="13"/>
      <c r="E98" s="14"/>
      <c r="F98" s="15"/>
      <c r="G98" s="15"/>
    </row>
    <row r="99" spans="1:7" x14ac:dyDescent="0.25">
      <c r="A99" s="16" t="s">
        <v>126</v>
      </c>
      <c r="B99" s="30"/>
      <c r="C99" s="30"/>
      <c r="D99" s="13"/>
      <c r="E99" s="35" t="s">
        <v>120</v>
      </c>
      <c r="F99" s="36" t="s">
        <v>120</v>
      </c>
      <c r="G99" s="15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21" t="s">
        <v>162</v>
      </c>
      <c r="B101" s="32"/>
      <c r="C101" s="32"/>
      <c r="D101" s="22"/>
      <c r="E101" s="18">
        <v>963513.11</v>
      </c>
      <c r="F101" s="19">
        <v>0.9637</v>
      </c>
      <c r="G101" s="20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12"/>
      <c r="B103" s="30"/>
      <c r="C103" s="30"/>
      <c r="D103" s="13"/>
      <c r="E103" s="14"/>
      <c r="F103" s="15"/>
      <c r="G103" s="15"/>
    </row>
    <row r="104" spans="1:7" x14ac:dyDescent="0.25">
      <c r="A104" s="16" t="s">
        <v>166</v>
      </c>
      <c r="B104" s="30"/>
      <c r="C104" s="30"/>
      <c r="D104" s="13"/>
      <c r="E104" s="14"/>
      <c r="F104" s="15"/>
      <c r="G104" s="15"/>
    </row>
    <row r="105" spans="1:7" x14ac:dyDescent="0.25">
      <c r="A105" s="12" t="s">
        <v>167</v>
      </c>
      <c r="B105" s="30"/>
      <c r="C105" s="30"/>
      <c r="D105" s="13"/>
      <c r="E105" s="14">
        <v>17572.11</v>
      </c>
      <c r="F105" s="15">
        <v>1.7600000000000001E-2</v>
      </c>
      <c r="G105" s="15">
        <v>7.0182999999999995E-2</v>
      </c>
    </row>
    <row r="106" spans="1:7" x14ac:dyDescent="0.25">
      <c r="A106" s="16" t="s">
        <v>126</v>
      </c>
      <c r="B106" s="31"/>
      <c r="C106" s="31"/>
      <c r="D106" s="17"/>
      <c r="E106" s="18">
        <v>17572.11</v>
      </c>
      <c r="F106" s="19">
        <v>1.7600000000000001E-2</v>
      </c>
      <c r="G106" s="20"/>
    </row>
    <row r="107" spans="1:7" x14ac:dyDescent="0.25">
      <c r="A107" s="12"/>
      <c r="B107" s="30"/>
      <c r="C107" s="30"/>
      <c r="D107" s="13"/>
      <c r="E107" s="14"/>
      <c r="F107" s="15"/>
      <c r="G107" s="15"/>
    </row>
    <row r="108" spans="1:7" x14ac:dyDescent="0.25">
      <c r="A108" s="21" t="s">
        <v>162</v>
      </c>
      <c r="B108" s="32"/>
      <c r="C108" s="32"/>
      <c r="D108" s="22"/>
      <c r="E108" s="18">
        <v>17572.11</v>
      </c>
      <c r="F108" s="19">
        <v>1.7600000000000001E-2</v>
      </c>
      <c r="G108" s="20"/>
    </row>
    <row r="109" spans="1:7" x14ac:dyDescent="0.25">
      <c r="A109" s="12" t="s">
        <v>168</v>
      </c>
      <c r="B109" s="30"/>
      <c r="C109" s="30"/>
      <c r="D109" s="13"/>
      <c r="E109" s="14">
        <v>17841.772473199999</v>
      </c>
      <c r="F109" s="15">
        <v>1.7843999999999999E-2</v>
      </c>
      <c r="G109" s="15"/>
    </row>
    <row r="110" spans="1:7" x14ac:dyDescent="0.25">
      <c r="A110" s="12" t="s">
        <v>169</v>
      </c>
      <c r="B110" s="30"/>
      <c r="C110" s="30"/>
      <c r="D110" s="13"/>
      <c r="E110" s="14">
        <v>922.51752680000004</v>
      </c>
      <c r="F110" s="15">
        <v>8.5599999999999999E-4</v>
      </c>
      <c r="G110" s="15">
        <v>7.0182999999999995E-2</v>
      </c>
    </row>
    <row r="111" spans="1:7" x14ac:dyDescent="0.25">
      <c r="A111" s="25" t="s">
        <v>170</v>
      </c>
      <c r="B111" s="33"/>
      <c r="C111" s="33"/>
      <c r="D111" s="26"/>
      <c r="E111" s="27">
        <v>999849.51</v>
      </c>
      <c r="F111" s="28">
        <v>1</v>
      </c>
      <c r="G111" s="28"/>
    </row>
    <row r="113" spans="1:5" x14ac:dyDescent="0.25">
      <c r="A113" s="1" t="s">
        <v>172</v>
      </c>
    </row>
    <row r="116" spans="1:5" x14ac:dyDescent="0.25">
      <c r="A116" s="1" t="s">
        <v>173</v>
      </c>
    </row>
    <row r="117" spans="1:5" x14ac:dyDescent="0.25">
      <c r="A117" s="47" t="s">
        <v>174</v>
      </c>
      <c r="B117" s="34" t="s">
        <v>120</v>
      </c>
    </row>
    <row r="118" spans="1:5" x14ac:dyDescent="0.25">
      <c r="A118" t="s">
        <v>175</v>
      </c>
    </row>
    <row r="119" spans="1:5" x14ac:dyDescent="0.25">
      <c r="A119" t="s">
        <v>176</v>
      </c>
      <c r="B119" t="s">
        <v>177</v>
      </c>
      <c r="C119" t="s">
        <v>177</v>
      </c>
    </row>
    <row r="120" spans="1:5" x14ac:dyDescent="0.25">
      <c r="B120" s="48">
        <v>45351</v>
      </c>
      <c r="C120" s="48">
        <v>45382</v>
      </c>
    </row>
    <row r="121" spans="1:5" x14ac:dyDescent="0.25">
      <c r="A121" t="s">
        <v>181</v>
      </c>
      <c r="B121">
        <v>11.796099999999999</v>
      </c>
      <c r="C121">
        <v>11.8725</v>
      </c>
      <c r="E121" s="2"/>
    </row>
    <row r="122" spans="1:5" x14ac:dyDescent="0.25">
      <c r="A122" t="s">
        <v>182</v>
      </c>
      <c r="B122">
        <v>11.7967</v>
      </c>
      <c r="C122">
        <v>11.873100000000001</v>
      </c>
      <c r="E122" s="2"/>
    </row>
    <row r="123" spans="1:5" x14ac:dyDescent="0.25">
      <c r="A123" t="s">
        <v>661</v>
      </c>
      <c r="B123">
        <v>11.7357</v>
      </c>
      <c r="C123">
        <v>11.8096</v>
      </c>
      <c r="E123" s="2"/>
    </row>
    <row r="124" spans="1:5" x14ac:dyDescent="0.25">
      <c r="A124" t="s">
        <v>662</v>
      </c>
      <c r="B124">
        <v>11.736800000000001</v>
      </c>
      <c r="C124">
        <v>11.8108</v>
      </c>
      <c r="E124" s="2"/>
    </row>
    <row r="125" spans="1:5" x14ac:dyDescent="0.25">
      <c r="E125" s="2"/>
    </row>
    <row r="126" spans="1:5" x14ac:dyDescent="0.25">
      <c r="A126" t="s">
        <v>192</v>
      </c>
      <c r="B126" s="34" t="s">
        <v>120</v>
      </c>
    </row>
    <row r="127" spans="1:5" x14ac:dyDescent="0.25">
      <c r="A127" t="s">
        <v>193</v>
      </c>
      <c r="B127" s="34" t="s">
        <v>120</v>
      </c>
    </row>
    <row r="128" spans="1:5" ht="30" customHeight="1" x14ac:dyDescent="0.25">
      <c r="A128" s="47" t="s">
        <v>194</v>
      </c>
      <c r="B128" s="34" t="s">
        <v>120</v>
      </c>
    </row>
    <row r="129" spans="1:2" ht="30" customHeight="1" x14ac:dyDescent="0.25">
      <c r="A129" s="47" t="s">
        <v>195</v>
      </c>
      <c r="B129" s="34" t="s">
        <v>120</v>
      </c>
    </row>
    <row r="130" spans="1:2" x14ac:dyDescent="0.25">
      <c r="A130" t="s">
        <v>196</v>
      </c>
      <c r="B130" s="49">
        <f>+B144</f>
        <v>1.833907886316021</v>
      </c>
    </row>
    <row r="131" spans="1:2" ht="45" customHeight="1" x14ac:dyDescent="0.25">
      <c r="A131" s="47" t="s">
        <v>197</v>
      </c>
      <c r="B131" s="34" t="s">
        <v>120</v>
      </c>
    </row>
    <row r="132" spans="1:2" ht="30" customHeight="1" x14ac:dyDescent="0.25">
      <c r="A132" s="47" t="s">
        <v>198</v>
      </c>
      <c r="B132" s="34" t="s">
        <v>120</v>
      </c>
    </row>
    <row r="133" spans="1:2" ht="30" customHeight="1" x14ac:dyDescent="0.25">
      <c r="A133" s="47" t="s">
        <v>199</v>
      </c>
    </row>
    <row r="134" spans="1:2" x14ac:dyDescent="0.25">
      <c r="A134" t="s">
        <v>200</v>
      </c>
    </row>
    <row r="135" spans="1:2" x14ac:dyDescent="0.25">
      <c r="A135" t="s">
        <v>201</v>
      </c>
    </row>
    <row r="137" spans="1:2" x14ac:dyDescent="0.25">
      <c r="A137" t="s">
        <v>202</v>
      </c>
    </row>
    <row r="138" spans="1:2" ht="60" customHeight="1" x14ac:dyDescent="0.25">
      <c r="A138" s="55" t="s">
        <v>203</v>
      </c>
      <c r="B138" s="56" t="s">
        <v>1143</v>
      </c>
    </row>
    <row r="139" spans="1:2" ht="45" customHeight="1" x14ac:dyDescent="0.25">
      <c r="A139" s="55" t="s">
        <v>205</v>
      </c>
      <c r="B139" s="56" t="s">
        <v>1144</v>
      </c>
    </row>
    <row r="140" spans="1:2" x14ac:dyDescent="0.25">
      <c r="A140" s="55"/>
      <c r="B140" s="55"/>
    </row>
    <row r="141" spans="1:2" x14ac:dyDescent="0.25">
      <c r="A141" s="55" t="s">
        <v>207</v>
      </c>
      <c r="B141" s="57">
        <v>7.5539155174287984</v>
      </c>
    </row>
    <row r="142" spans="1:2" x14ac:dyDescent="0.25">
      <c r="A142" s="55"/>
      <c r="B142" s="55"/>
    </row>
    <row r="143" spans="1:2" x14ac:dyDescent="0.25">
      <c r="A143" s="55" t="s">
        <v>208</v>
      </c>
      <c r="B143" s="58">
        <v>1.728</v>
      </c>
    </row>
    <row r="144" spans="1:2" x14ac:dyDescent="0.25">
      <c r="A144" s="55" t="s">
        <v>209</v>
      </c>
      <c r="B144" s="58">
        <v>1.833907886316021</v>
      </c>
    </row>
    <row r="145" spans="1:4" x14ac:dyDescent="0.25">
      <c r="A145" s="55"/>
      <c r="B145" s="55"/>
    </row>
    <row r="146" spans="1:4" x14ac:dyDescent="0.25">
      <c r="A146" s="55" t="s">
        <v>210</v>
      </c>
      <c r="B146" s="59">
        <v>45382</v>
      </c>
    </row>
    <row r="148" spans="1:4" ht="69.95" customHeight="1" x14ac:dyDescent="0.25">
      <c r="A148" s="74" t="s">
        <v>211</v>
      </c>
      <c r="B148" s="74" t="s">
        <v>212</v>
      </c>
      <c r="C148" s="74" t="s">
        <v>5</v>
      </c>
      <c r="D148" s="74" t="s">
        <v>6</v>
      </c>
    </row>
    <row r="149" spans="1:4" ht="69.95" customHeight="1" x14ac:dyDescent="0.25">
      <c r="A149" s="74" t="s">
        <v>1145</v>
      </c>
      <c r="B149" s="74"/>
      <c r="C149" s="74" t="s">
        <v>45</v>
      </c>
      <c r="D14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85"/>
  <sheetViews>
    <sheetView showGridLines="0" workbookViewId="0">
      <pane ySplit="4" topLeftCell="A65" activePane="bottomLeft" state="frozen"/>
      <selection pane="bottomLeft" activeCell="B66" sqref="B6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1146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1147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121</v>
      </c>
      <c r="B9" s="30"/>
      <c r="C9" s="30"/>
      <c r="D9" s="13"/>
      <c r="E9" s="14"/>
      <c r="F9" s="15"/>
      <c r="G9" s="15"/>
    </row>
    <row r="10" spans="1:8" x14ac:dyDescent="0.25">
      <c r="A10" s="12"/>
      <c r="B10" s="30"/>
      <c r="C10" s="30"/>
      <c r="D10" s="13"/>
      <c r="E10" s="14"/>
      <c r="F10" s="15"/>
      <c r="G10" s="15"/>
    </row>
    <row r="11" spans="1:8" x14ac:dyDescent="0.25">
      <c r="A11" s="16" t="s">
        <v>122</v>
      </c>
      <c r="B11" s="30"/>
      <c r="C11" s="30"/>
      <c r="D11" s="13"/>
      <c r="E11" s="14"/>
      <c r="F11" s="15"/>
      <c r="G11" s="15"/>
    </row>
    <row r="12" spans="1:8" x14ac:dyDescent="0.25">
      <c r="A12" s="12" t="s">
        <v>1148</v>
      </c>
      <c r="B12" s="30" t="s">
        <v>1149</v>
      </c>
      <c r="C12" s="30" t="s">
        <v>125</v>
      </c>
      <c r="D12" s="13">
        <v>500000</v>
      </c>
      <c r="E12" s="14">
        <v>497.82</v>
      </c>
      <c r="F12" s="15">
        <v>2.3599999999999999E-2</v>
      </c>
      <c r="G12" s="15">
        <v>6.6506999999999997E-2</v>
      </c>
    </row>
    <row r="13" spans="1:8" x14ac:dyDescent="0.25">
      <c r="A13" s="16" t="s">
        <v>126</v>
      </c>
      <c r="B13" s="31"/>
      <c r="C13" s="31"/>
      <c r="D13" s="17"/>
      <c r="E13" s="18">
        <v>497.82</v>
      </c>
      <c r="F13" s="19">
        <v>2.3599999999999999E-2</v>
      </c>
      <c r="G13" s="20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21" t="s">
        <v>162</v>
      </c>
      <c r="B15" s="32"/>
      <c r="C15" s="32"/>
      <c r="D15" s="22"/>
      <c r="E15" s="18">
        <v>497.82</v>
      </c>
      <c r="F15" s="19">
        <v>2.3599999999999999E-2</v>
      </c>
      <c r="G15" s="20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166</v>
      </c>
      <c r="B18" s="30"/>
      <c r="C18" s="30"/>
      <c r="D18" s="13"/>
      <c r="E18" s="14"/>
      <c r="F18" s="15"/>
      <c r="G18" s="15"/>
    </row>
    <row r="19" spans="1:7" x14ac:dyDescent="0.25">
      <c r="A19" s="12" t="s">
        <v>167</v>
      </c>
      <c r="B19" s="30"/>
      <c r="C19" s="30"/>
      <c r="D19" s="13"/>
      <c r="E19" s="14">
        <v>20546.25</v>
      </c>
      <c r="F19" s="15">
        <v>0.97389999999999999</v>
      </c>
      <c r="G19" s="15">
        <v>7.0182999999999995E-2</v>
      </c>
    </row>
    <row r="20" spans="1:7" x14ac:dyDescent="0.25">
      <c r="A20" s="16" t="s">
        <v>126</v>
      </c>
      <c r="B20" s="31"/>
      <c r="C20" s="31"/>
      <c r="D20" s="17"/>
      <c r="E20" s="18">
        <v>20546.25</v>
      </c>
      <c r="F20" s="19">
        <v>0.97389999999999999</v>
      </c>
      <c r="G20" s="20"/>
    </row>
    <row r="21" spans="1:7" x14ac:dyDescent="0.25">
      <c r="A21" s="12"/>
      <c r="B21" s="30"/>
      <c r="C21" s="30"/>
      <c r="D21" s="13"/>
      <c r="E21" s="14"/>
      <c r="F21" s="15"/>
      <c r="G21" s="15"/>
    </row>
    <row r="22" spans="1:7" x14ac:dyDescent="0.25">
      <c r="A22" s="21" t="s">
        <v>162</v>
      </c>
      <c r="B22" s="32"/>
      <c r="C22" s="32"/>
      <c r="D22" s="22"/>
      <c r="E22" s="18">
        <v>20546.25</v>
      </c>
      <c r="F22" s="19">
        <v>0.97389999999999999</v>
      </c>
      <c r="G22" s="20"/>
    </row>
    <row r="23" spans="1:7" x14ac:dyDescent="0.25">
      <c r="A23" s="12" t="s">
        <v>168</v>
      </c>
      <c r="B23" s="30"/>
      <c r="C23" s="30"/>
      <c r="D23" s="13"/>
      <c r="E23" s="14">
        <v>15.802709200000001</v>
      </c>
      <c r="F23" s="15">
        <v>7.4899999999999999E-4</v>
      </c>
      <c r="G23" s="15"/>
    </row>
    <row r="24" spans="1:7" x14ac:dyDescent="0.25">
      <c r="A24" s="12" t="s">
        <v>169</v>
      </c>
      <c r="B24" s="30"/>
      <c r="C24" s="30"/>
      <c r="D24" s="13"/>
      <c r="E24" s="14">
        <v>36.277290800000003</v>
      </c>
      <c r="F24" s="15">
        <v>1.751E-3</v>
      </c>
      <c r="G24" s="15">
        <v>7.0182999999999995E-2</v>
      </c>
    </row>
    <row r="25" spans="1:7" x14ac:dyDescent="0.25">
      <c r="A25" s="25" t="s">
        <v>170</v>
      </c>
      <c r="B25" s="33"/>
      <c r="C25" s="33"/>
      <c r="D25" s="26"/>
      <c r="E25" s="27">
        <v>21096.15</v>
      </c>
      <c r="F25" s="28">
        <v>1</v>
      </c>
      <c r="G25" s="28"/>
    </row>
    <row r="30" spans="1:7" x14ac:dyDescent="0.25">
      <c r="A30" s="1" t="s">
        <v>173</v>
      </c>
    </row>
    <row r="31" spans="1:7" x14ac:dyDescent="0.25">
      <c r="A31" s="47" t="s">
        <v>174</v>
      </c>
      <c r="B31" s="34" t="s">
        <v>120</v>
      </c>
    </row>
    <row r="32" spans="1:7" x14ac:dyDescent="0.25">
      <c r="A32" t="s">
        <v>175</v>
      </c>
    </row>
    <row r="33" spans="1:5" x14ac:dyDescent="0.25">
      <c r="A33" t="s">
        <v>304</v>
      </c>
      <c r="B33" t="s">
        <v>177</v>
      </c>
      <c r="C33" t="s">
        <v>177</v>
      </c>
    </row>
    <row r="34" spans="1:5" x14ac:dyDescent="0.25">
      <c r="B34" s="48">
        <v>45351</v>
      </c>
      <c r="C34" s="48">
        <v>45382</v>
      </c>
    </row>
    <row r="35" spans="1:5" x14ac:dyDescent="0.25">
      <c r="A35" t="s">
        <v>178</v>
      </c>
      <c r="B35">
        <v>1233.6895999999999</v>
      </c>
      <c r="C35">
        <v>1240.5591999999999</v>
      </c>
      <c r="E35" s="2"/>
    </row>
    <row r="36" spans="1:5" x14ac:dyDescent="0.25">
      <c r="A36" t="s">
        <v>1150</v>
      </c>
      <c r="B36">
        <v>1000.0389</v>
      </c>
      <c r="C36">
        <v>1000.0389</v>
      </c>
      <c r="E36" s="2"/>
    </row>
    <row r="37" spans="1:5" x14ac:dyDescent="0.25">
      <c r="A37" t="s">
        <v>657</v>
      </c>
      <c r="B37" t="s">
        <v>180</v>
      </c>
      <c r="C37" t="s">
        <v>180</v>
      </c>
      <c r="E37" s="2"/>
    </row>
    <row r="38" spans="1:5" x14ac:dyDescent="0.25">
      <c r="A38" t="s">
        <v>181</v>
      </c>
      <c r="B38">
        <v>1233.2566999999999</v>
      </c>
      <c r="C38">
        <v>1240.1257000000001</v>
      </c>
      <c r="E38" s="2"/>
    </row>
    <row r="39" spans="1:5" x14ac:dyDescent="0.25">
      <c r="A39" t="s">
        <v>658</v>
      </c>
      <c r="B39">
        <v>1058.2507000000001</v>
      </c>
      <c r="C39">
        <v>1058.6904999999999</v>
      </c>
      <c r="E39" s="2"/>
    </row>
    <row r="40" spans="1:5" x14ac:dyDescent="0.25">
      <c r="A40" t="s">
        <v>659</v>
      </c>
      <c r="B40" t="s">
        <v>180</v>
      </c>
      <c r="C40" t="s">
        <v>180</v>
      </c>
      <c r="E40" s="2"/>
    </row>
    <row r="41" spans="1:5" x14ac:dyDescent="0.25">
      <c r="A41" t="s">
        <v>1151</v>
      </c>
      <c r="B41">
        <v>1230.0372</v>
      </c>
      <c r="C41">
        <v>1236.8202000000001</v>
      </c>
      <c r="E41" s="2"/>
    </row>
    <row r="42" spans="1:5" x14ac:dyDescent="0.25">
      <c r="A42" t="s">
        <v>1152</v>
      </c>
      <c r="B42">
        <v>1008.1924</v>
      </c>
      <c r="C42">
        <v>1008.2012999999999</v>
      </c>
      <c r="E42" s="2"/>
    </row>
    <row r="43" spans="1:5" x14ac:dyDescent="0.25">
      <c r="A43" t="s">
        <v>660</v>
      </c>
      <c r="B43">
        <v>1095.2197000000001</v>
      </c>
      <c r="C43">
        <v>1095.6532999999999</v>
      </c>
      <c r="E43" s="2"/>
    </row>
    <row r="44" spans="1:5" x14ac:dyDescent="0.25">
      <c r="A44" t="s">
        <v>661</v>
      </c>
      <c r="B44">
        <v>1230.0361</v>
      </c>
      <c r="C44">
        <v>1236.8190999999999</v>
      </c>
      <c r="E44" s="2"/>
    </row>
    <row r="45" spans="1:5" x14ac:dyDescent="0.25">
      <c r="A45" t="s">
        <v>663</v>
      </c>
      <c r="B45">
        <v>1005.1228</v>
      </c>
      <c r="C45">
        <v>1005.5334</v>
      </c>
      <c r="E45" s="2"/>
    </row>
    <row r="46" spans="1:5" x14ac:dyDescent="0.25">
      <c r="A46" t="s">
        <v>664</v>
      </c>
      <c r="B46">
        <v>1016.7041</v>
      </c>
      <c r="C46">
        <v>1017.3092</v>
      </c>
      <c r="E46" s="2"/>
    </row>
    <row r="47" spans="1:5" x14ac:dyDescent="0.25">
      <c r="A47" t="s">
        <v>1153</v>
      </c>
      <c r="B47">
        <v>1128.3632</v>
      </c>
      <c r="C47">
        <v>1134.6479999999999</v>
      </c>
      <c r="E47" s="2"/>
    </row>
    <row r="48" spans="1:5" x14ac:dyDescent="0.25">
      <c r="A48" t="s">
        <v>1154</v>
      </c>
      <c r="B48">
        <v>1000</v>
      </c>
      <c r="C48">
        <v>1000</v>
      </c>
      <c r="E48" s="2"/>
    </row>
    <row r="49" spans="1:5" x14ac:dyDescent="0.25">
      <c r="A49" t="s">
        <v>1155</v>
      </c>
      <c r="B49">
        <v>1128.3619000000001</v>
      </c>
      <c r="C49">
        <v>1134.6467</v>
      </c>
      <c r="E49" s="2"/>
    </row>
    <row r="50" spans="1:5" x14ac:dyDescent="0.25">
      <c r="A50" t="s">
        <v>1156</v>
      </c>
      <c r="B50">
        <v>1000</v>
      </c>
      <c r="C50">
        <v>1000</v>
      </c>
      <c r="E50" s="2"/>
    </row>
    <row r="51" spans="1:5" x14ac:dyDescent="0.25">
      <c r="A51" t="s">
        <v>191</v>
      </c>
      <c r="E51" s="2"/>
    </row>
    <row r="53" spans="1:5" x14ac:dyDescent="0.25">
      <c r="A53" t="s">
        <v>665</v>
      </c>
    </row>
    <row r="55" spans="1:5" x14ac:dyDescent="0.25">
      <c r="A55" s="50" t="s">
        <v>666</v>
      </c>
      <c r="B55" s="50" t="s">
        <v>667</v>
      </c>
      <c r="C55" s="50" t="s">
        <v>668</v>
      </c>
      <c r="D55" s="50" t="s">
        <v>669</v>
      </c>
    </row>
    <row r="56" spans="1:5" x14ac:dyDescent="0.25">
      <c r="A56" s="50" t="s">
        <v>1157</v>
      </c>
      <c r="B56" s="50"/>
      <c r="C56" s="50">
        <v>5.5525102000000004</v>
      </c>
      <c r="D56" s="50">
        <v>5.5525102000000004</v>
      </c>
    </row>
    <row r="57" spans="1:5" x14ac:dyDescent="0.25">
      <c r="A57" s="50" t="s">
        <v>1158</v>
      </c>
      <c r="B57" s="50"/>
      <c r="C57" s="50">
        <v>5.4535608</v>
      </c>
      <c r="D57" s="50">
        <v>5.4535608</v>
      </c>
    </row>
    <row r="58" spans="1:5" x14ac:dyDescent="0.25">
      <c r="A58" s="50" t="s">
        <v>1159</v>
      </c>
      <c r="B58" s="50"/>
      <c r="C58" s="50">
        <v>5.5282520999999996</v>
      </c>
      <c r="D58" s="50">
        <v>5.5282520999999996</v>
      </c>
    </row>
    <row r="59" spans="1:5" x14ac:dyDescent="0.25">
      <c r="A59" s="50" t="s">
        <v>1160</v>
      </c>
      <c r="B59" s="50"/>
      <c r="C59" s="50">
        <v>5.7681661999999996</v>
      </c>
      <c r="D59" s="50">
        <v>5.7681661999999996</v>
      </c>
    </row>
    <row r="60" spans="1:5" x14ac:dyDescent="0.25">
      <c r="A60" s="50" t="s">
        <v>1161</v>
      </c>
      <c r="B60" s="50"/>
      <c r="C60" s="50">
        <v>5.1265196</v>
      </c>
      <c r="D60" s="50">
        <v>5.1265196</v>
      </c>
    </row>
    <row r="61" spans="1:5" x14ac:dyDescent="0.25">
      <c r="A61" s="50" t="s">
        <v>1162</v>
      </c>
      <c r="B61" s="50"/>
      <c r="C61" s="50">
        <v>5.0034266000000001</v>
      </c>
      <c r="D61" s="50">
        <v>5.0034266000000001</v>
      </c>
    </row>
    <row r="63" spans="1:5" x14ac:dyDescent="0.25">
      <c r="A63" t="s">
        <v>193</v>
      </c>
      <c r="B63" s="34" t="s">
        <v>120</v>
      </c>
    </row>
    <row r="64" spans="1:5" ht="30" customHeight="1" x14ac:dyDescent="0.25">
      <c r="A64" s="47" t="s">
        <v>194</v>
      </c>
      <c r="B64" s="34" t="s">
        <v>120</v>
      </c>
    </row>
    <row r="65" spans="1:2" ht="30" customHeight="1" x14ac:dyDescent="0.25">
      <c r="A65" s="47" t="s">
        <v>195</v>
      </c>
      <c r="B65" s="34" t="s">
        <v>120</v>
      </c>
    </row>
    <row r="66" spans="1:2" x14ac:dyDescent="0.25">
      <c r="A66" t="s">
        <v>196</v>
      </c>
      <c r="B66" s="49">
        <v>4.2189999999999997E-3</v>
      </c>
    </row>
    <row r="67" spans="1:2" ht="45" customHeight="1" x14ac:dyDescent="0.25">
      <c r="A67" s="47" t="s">
        <v>197</v>
      </c>
      <c r="B67" s="34" t="s">
        <v>120</v>
      </c>
    </row>
    <row r="68" spans="1:2" ht="30" customHeight="1" x14ac:dyDescent="0.25">
      <c r="A68" s="47" t="s">
        <v>198</v>
      </c>
      <c r="B68" s="34" t="s">
        <v>120</v>
      </c>
    </row>
    <row r="69" spans="1:2" ht="30" customHeight="1" x14ac:dyDescent="0.25">
      <c r="A69" s="47" t="s">
        <v>199</v>
      </c>
    </row>
    <row r="70" spans="1:2" x14ac:dyDescent="0.25">
      <c r="A70" t="s">
        <v>200</v>
      </c>
    </row>
    <row r="71" spans="1:2" x14ac:dyDescent="0.25">
      <c r="A71" t="s">
        <v>201</v>
      </c>
    </row>
    <row r="73" spans="1:2" x14ac:dyDescent="0.25">
      <c r="A73" t="s">
        <v>202</v>
      </c>
    </row>
    <row r="74" spans="1:2" ht="45" customHeight="1" x14ac:dyDescent="0.25">
      <c r="A74" s="55" t="s">
        <v>203</v>
      </c>
      <c r="B74" s="56" t="s">
        <v>1163</v>
      </c>
    </row>
    <row r="75" spans="1:2" x14ac:dyDescent="0.25">
      <c r="A75" s="55" t="s">
        <v>205</v>
      </c>
      <c r="B75" s="55" t="s">
        <v>1164</v>
      </c>
    </row>
    <row r="76" spans="1:2" x14ac:dyDescent="0.25">
      <c r="A76" s="55"/>
      <c r="B76" s="55"/>
    </row>
    <row r="77" spans="1:2" x14ac:dyDescent="0.25">
      <c r="A77" s="55" t="s">
        <v>207</v>
      </c>
      <c r="B77" s="57">
        <v>7.0112853261614569</v>
      </c>
    </row>
    <row r="78" spans="1:2" x14ac:dyDescent="0.25">
      <c r="A78" s="55"/>
      <c r="B78" s="55"/>
    </row>
    <row r="79" spans="1:2" x14ac:dyDescent="0.25">
      <c r="A79" s="55" t="s">
        <v>208</v>
      </c>
      <c r="B79" s="58">
        <v>7.0000000000000001E-3</v>
      </c>
    </row>
    <row r="80" spans="1:2" x14ac:dyDescent="0.25">
      <c r="A80" s="55" t="s">
        <v>209</v>
      </c>
      <c r="B80" s="39">
        <v>4.2314226186115442E-3</v>
      </c>
    </row>
    <row r="81" spans="1:4" x14ac:dyDescent="0.25">
      <c r="A81" s="55"/>
      <c r="B81" s="55"/>
    </row>
    <row r="82" spans="1:4" x14ac:dyDescent="0.25">
      <c r="A82" s="55" t="s">
        <v>210</v>
      </c>
      <c r="B82" s="59">
        <v>45382</v>
      </c>
    </row>
    <row r="84" spans="1:4" ht="69.95" customHeight="1" x14ac:dyDescent="0.25">
      <c r="A84" s="74" t="s">
        <v>211</v>
      </c>
      <c r="B84" s="74" t="s">
        <v>212</v>
      </c>
      <c r="C84" s="74" t="s">
        <v>5</v>
      </c>
      <c r="D84" s="74" t="s">
        <v>6</v>
      </c>
    </row>
    <row r="85" spans="1:4" ht="69.95" customHeight="1" x14ac:dyDescent="0.25">
      <c r="A85" s="74" t="s">
        <v>1165</v>
      </c>
      <c r="B85" s="74"/>
      <c r="C85" s="74" t="s">
        <v>47</v>
      </c>
      <c r="D8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46"/>
  <sheetViews>
    <sheetView showGridLines="0" workbookViewId="0">
      <pane ySplit="4" topLeftCell="A436" activePane="bottomLeft" state="frozen"/>
      <selection pane="bottomLeft" activeCell="B438" sqref="B43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7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1166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1167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1169</v>
      </c>
      <c r="B8" s="30" t="s">
        <v>1170</v>
      </c>
      <c r="C8" s="30" t="s">
        <v>1171</v>
      </c>
      <c r="D8" s="13">
        <v>5124900</v>
      </c>
      <c r="E8" s="14">
        <v>74203.429999999993</v>
      </c>
      <c r="F8" s="15">
        <v>8.09E-2</v>
      </c>
      <c r="G8" s="15"/>
    </row>
    <row r="9" spans="1:8" x14ac:dyDescent="0.25">
      <c r="A9" s="12" t="s">
        <v>1172</v>
      </c>
      <c r="B9" s="30" t="s">
        <v>1173</v>
      </c>
      <c r="C9" s="30" t="s">
        <v>1174</v>
      </c>
      <c r="D9" s="13">
        <v>1044000</v>
      </c>
      <c r="E9" s="14">
        <v>31024.55</v>
      </c>
      <c r="F9" s="15">
        <v>3.3799999999999997E-2</v>
      </c>
      <c r="G9" s="15"/>
    </row>
    <row r="10" spans="1:8" x14ac:dyDescent="0.25">
      <c r="A10" s="12" t="s">
        <v>1175</v>
      </c>
      <c r="B10" s="30" t="s">
        <v>1176</v>
      </c>
      <c r="C10" s="30" t="s">
        <v>1177</v>
      </c>
      <c r="D10" s="13">
        <v>698400</v>
      </c>
      <c r="E10" s="14">
        <v>22328.55</v>
      </c>
      <c r="F10" s="15">
        <v>2.4400000000000002E-2</v>
      </c>
      <c r="G10" s="15"/>
    </row>
    <row r="11" spans="1:8" x14ac:dyDescent="0.25">
      <c r="A11" s="12" t="s">
        <v>1178</v>
      </c>
      <c r="B11" s="30" t="s">
        <v>1179</v>
      </c>
      <c r="C11" s="30" t="s">
        <v>1180</v>
      </c>
      <c r="D11" s="13">
        <v>4737600</v>
      </c>
      <c r="E11" s="14">
        <v>20565.919999999998</v>
      </c>
      <c r="F11" s="15">
        <v>2.24E-2</v>
      </c>
      <c r="G11" s="15"/>
    </row>
    <row r="12" spans="1:8" x14ac:dyDescent="0.25">
      <c r="A12" s="12" t="s">
        <v>1181</v>
      </c>
      <c r="B12" s="30" t="s">
        <v>1182</v>
      </c>
      <c r="C12" s="30" t="s">
        <v>1183</v>
      </c>
      <c r="D12" s="13">
        <v>6494950</v>
      </c>
      <c r="E12" s="14">
        <v>17409.71</v>
      </c>
      <c r="F12" s="15">
        <v>1.9E-2</v>
      </c>
      <c r="G12" s="15"/>
    </row>
    <row r="13" spans="1:8" x14ac:dyDescent="0.25">
      <c r="A13" s="12" t="s">
        <v>1184</v>
      </c>
      <c r="B13" s="30" t="s">
        <v>1185</v>
      </c>
      <c r="C13" s="30" t="s">
        <v>1186</v>
      </c>
      <c r="D13" s="13">
        <v>5130000</v>
      </c>
      <c r="E13" s="14">
        <v>17226.54</v>
      </c>
      <c r="F13" s="15">
        <v>1.8800000000000001E-2</v>
      </c>
      <c r="G13" s="15"/>
    </row>
    <row r="14" spans="1:8" x14ac:dyDescent="0.25">
      <c r="A14" s="12" t="s">
        <v>1187</v>
      </c>
      <c r="B14" s="30" t="s">
        <v>1188</v>
      </c>
      <c r="C14" s="30" t="s">
        <v>1171</v>
      </c>
      <c r="D14" s="13">
        <v>4773600</v>
      </c>
      <c r="E14" s="14">
        <v>12604.69</v>
      </c>
      <c r="F14" s="15">
        <v>1.37E-2</v>
      </c>
      <c r="G14" s="15"/>
    </row>
    <row r="15" spans="1:8" x14ac:dyDescent="0.25">
      <c r="A15" s="12" t="s">
        <v>1189</v>
      </c>
      <c r="B15" s="30" t="s">
        <v>1190</v>
      </c>
      <c r="C15" s="30" t="s">
        <v>1171</v>
      </c>
      <c r="D15" s="13">
        <v>797000</v>
      </c>
      <c r="E15" s="14">
        <v>12377.41</v>
      </c>
      <c r="F15" s="15">
        <v>1.35E-2</v>
      </c>
      <c r="G15" s="15"/>
    </row>
    <row r="16" spans="1:8" x14ac:dyDescent="0.25">
      <c r="A16" s="12" t="s">
        <v>1191</v>
      </c>
      <c r="B16" s="30" t="s">
        <v>1192</v>
      </c>
      <c r="C16" s="30" t="s">
        <v>1193</v>
      </c>
      <c r="D16" s="13">
        <v>2682000</v>
      </c>
      <c r="E16" s="14">
        <v>12095.82</v>
      </c>
      <c r="F16" s="15">
        <v>1.32E-2</v>
      </c>
      <c r="G16" s="15"/>
    </row>
    <row r="17" spans="1:7" x14ac:dyDescent="0.25">
      <c r="A17" s="12" t="s">
        <v>1194</v>
      </c>
      <c r="B17" s="30" t="s">
        <v>1195</v>
      </c>
      <c r="C17" s="30" t="s">
        <v>1196</v>
      </c>
      <c r="D17" s="13">
        <v>350700</v>
      </c>
      <c r="E17" s="14">
        <v>11667.79</v>
      </c>
      <c r="F17" s="15">
        <v>1.2699999999999999E-2</v>
      </c>
      <c r="G17" s="15"/>
    </row>
    <row r="18" spans="1:7" x14ac:dyDescent="0.25">
      <c r="A18" s="12" t="s">
        <v>1197</v>
      </c>
      <c r="B18" s="30" t="s">
        <v>1198</v>
      </c>
      <c r="C18" s="30" t="s">
        <v>1199</v>
      </c>
      <c r="D18" s="13">
        <v>8408000</v>
      </c>
      <c r="E18" s="14">
        <v>11287.74</v>
      </c>
      <c r="F18" s="15">
        <v>1.23E-2</v>
      </c>
      <c r="G18" s="15"/>
    </row>
    <row r="19" spans="1:7" x14ac:dyDescent="0.25">
      <c r="A19" s="12" t="s">
        <v>1200</v>
      </c>
      <c r="B19" s="30" t="s">
        <v>1201</v>
      </c>
      <c r="C19" s="30" t="s">
        <v>1171</v>
      </c>
      <c r="D19" s="13">
        <v>1500000</v>
      </c>
      <c r="E19" s="14">
        <v>11285.25</v>
      </c>
      <c r="F19" s="15">
        <v>1.23E-2</v>
      </c>
      <c r="G19" s="15"/>
    </row>
    <row r="20" spans="1:7" x14ac:dyDescent="0.25">
      <c r="A20" s="12" t="s">
        <v>1202</v>
      </c>
      <c r="B20" s="30" t="s">
        <v>1203</v>
      </c>
      <c r="C20" s="30" t="s">
        <v>1204</v>
      </c>
      <c r="D20" s="13">
        <v>3763800</v>
      </c>
      <c r="E20" s="14">
        <v>10958.3</v>
      </c>
      <c r="F20" s="15">
        <v>1.2E-2</v>
      </c>
      <c r="G20" s="15"/>
    </row>
    <row r="21" spans="1:7" x14ac:dyDescent="0.25">
      <c r="A21" s="12" t="s">
        <v>1205</v>
      </c>
      <c r="B21" s="30" t="s">
        <v>1206</v>
      </c>
      <c r="C21" s="30" t="s">
        <v>1199</v>
      </c>
      <c r="D21" s="13">
        <v>6952000</v>
      </c>
      <c r="E21" s="14">
        <v>10834.69</v>
      </c>
      <c r="F21" s="15">
        <v>1.18E-2</v>
      </c>
      <c r="G21" s="15"/>
    </row>
    <row r="22" spans="1:7" x14ac:dyDescent="0.25">
      <c r="A22" s="12" t="s">
        <v>1207</v>
      </c>
      <c r="B22" s="30" t="s">
        <v>1208</v>
      </c>
      <c r="C22" s="30" t="s">
        <v>1193</v>
      </c>
      <c r="D22" s="13">
        <v>2635000</v>
      </c>
      <c r="E22" s="14">
        <v>10283.09</v>
      </c>
      <c r="F22" s="15">
        <v>1.12E-2</v>
      </c>
      <c r="G22" s="15"/>
    </row>
    <row r="23" spans="1:7" x14ac:dyDescent="0.25">
      <c r="A23" s="12" t="s">
        <v>1209</v>
      </c>
      <c r="B23" s="30" t="s">
        <v>1210</v>
      </c>
      <c r="C23" s="30" t="s">
        <v>1171</v>
      </c>
      <c r="D23" s="13">
        <v>6785000</v>
      </c>
      <c r="E23" s="14">
        <v>10191.07</v>
      </c>
      <c r="F23" s="15">
        <v>1.11E-2</v>
      </c>
      <c r="G23" s="15"/>
    </row>
    <row r="24" spans="1:7" x14ac:dyDescent="0.25">
      <c r="A24" s="12" t="s">
        <v>1211</v>
      </c>
      <c r="B24" s="30" t="s">
        <v>1212</v>
      </c>
      <c r="C24" s="30" t="s">
        <v>1213</v>
      </c>
      <c r="D24" s="13">
        <v>3617900</v>
      </c>
      <c r="E24" s="14">
        <v>9828.0300000000007</v>
      </c>
      <c r="F24" s="15">
        <v>1.0699999999999999E-2</v>
      </c>
      <c r="G24" s="15"/>
    </row>
    <row r="25" spans="1:7" x14ac:dyDescent="0.25">
      <c r="A25" s="12" t="s">
        <v>1214</v>
      </c>
      <c r="B25" s="30" t="s">
        <v>1215</v>
      </c>
      <c r="C25" s="30" t="s">
        <v>1216</v>
      </c>
      <c r="D25" s="13">
        <v>7071000</v>
      </c>
      <c r="E25" s="14">
        <v>9796.8700000000008</v>
      </c>
      <c r="F25" s="15">
        <v>1.0699999999999999E-2</v>
      </c>
      <c r="G25" s="15"/>
    </row>
    <row r="26" spans="1:7" x14ac:dyDescent="0.25">
      <c r="A26" s="12" t="s">
        <v>1217</v>
      </c>
      <c r="B26" s="30" t="s">
        <v>1218</v>
      </c>
      <c r="C26" s="30" t="s">
        <v>1219</v>
      </c>
      <c r="D26" s="13">
        <v>168900</v>
      </c>
      <c r="E26" s="14">
        <v>9293.64</v>
      </c>
      <c r="F26" s="15">
        <v>1.01E-2</v>
      </c>
      <c r="G26" s="15"/>
    </row>
    <row r="27" spans="1:7" x14ac:dyDescent="0.25">
      <c r="A27" s="12" t="s">
        <v>1220</v>
      </c>
      <c r="B27" s="30" t="s">
        <v>1221</v>
      </c>
      <c r="C27" s="30" t="s">
        <v>1204</v>
      </c>
      <c r="D27" s="13">
        <v>743850</v>
      </c>
      <c r="E27" s="14">
        <v>9138.94</v>
      </c>
      <c r="F27" s="15">
        <v>0.01</v>
      </c>
      <c r="G27" s="15"/>
    </row>
    <row r="28" spans="1:7" x14ac:dyDescent="0.25">
      <c r="A28" s="12" t="s">
        <v>1222</v>
      </c>
      <c r="B28" s="30" t="s">
        <v>1223</v>
      </c>
      <c r="C28" s="30" t="s">
        <v>1224</v>
      </c>
      <c r="D28" s="13">
        <v>5985000</v>
      </c>
      <c r="E28" s="14">
        <v>9130.1200000000008</v>
      </c>
      <c r="F28" s="15">
        <v>0.01</v>
      </c>
      <c r="G28" s="15"/>
    </row>
    <row r="29" spans="1:7" x14ac:dyDescent="0.25">
      <c r="A29" s="12" t="s">
        <v>1225</v>
      </c>
      <c r="B29" s="30" t="s">
        <v>1226</v>
      </c>
      <c r="C29" s="30" t="s">
        <v>1227</v>
      </c>
      <c r="D29" s="13">
        <v>221700</v>
      </c>
      <c r="E29" s="14">
        <v>8344.57</v>
      </c>
      <c r="F29" s="15">
        <v>9.1000000000000004E-3</v>
      </c>
      <c r="G29" s="15"/>
    </row>
    <row r="30" spans="1:7" x14ac:dyDescent="0.25">
      <c r="A30" s="12" t="s">
        <v>1228</v>
      </c>
      <c r="B30" s="30" t="s">
        <v>1229</v>
      </c>
      <c r="C30" s="30" t="s">
        <v>1174</v>
      </c>
      <c r="D30" s="13">
        <v>1636200</v>
      </c>
      <c r="E30" s="14">
        <v>7782.59</v>
      </c>
      <c r="F30" s="15">
        <v>8.5000000000000006E-3</v>
      </c>
      <c r="G30" s="15"/>
    </row>
    <row r="31" spans="1:7" x14ac:dyDescent="0.25">
      <c r="A31" s="12" t="s">
        <v>1230</v>
      </c>
      <c r="B31" s="30" t="s">
        <v>1231</v>
      </c>
      <c r="C31" s="30" t="s">
        <v>1232</v>
      </c>
      <c r="D31" s="13">
        <v>814625</v>
      </c>
      <c r="E31" s="14">
        <v>7573.57</v>
      </c>
      <c r="F31" s="15">
        <v>8.3000000000000001E-3</v>
      </c>
      <c r="G31" s="15"/>
    </row>
    <row r="32" spans="1:7" x14ac:dyDescent="0.25">
      <c r="A32" s="12" t="s">
        <v>1233</v>
      </c>
      <c r="B32" s="30" t="s">
        <v>1234</v>
      </c>
      <c r="C32" s="30" t="s">
        <v>1219</v>
      </c>
      <c r="D32" s="13">
        <v>183050</v>
      </c>
      <c r="E32" s="14">
        <v>7095.57</v>
      </c>
      <c r="F32" s="15">
        <v>7.7000000000000002E-3</v>
      </c>
      <c r="G32" s="15"/>
    </row>
    <row r="33" spans="1:7" x14ac:dyDescent="0.25">
      <c r="A33" s="12" t="s">
        <v>1235</v>
      </c>
      <c r="B33" s="30" t="s">
        <v>1236</v>
      </c>
      <c r="C33" s="30" t="s">
        <v>1204</v>
      </c>
      <c r="D33" s="13">
        <v>52000000</v>
      </c>
      <c r="E33" s="14">
        <v>6890</v>
      </c>
      <c r="F33" s="15">
        <v>7.4999999999999997E-3</v>
      </c>
      <c r="G33" s="15"/>
    </row>
    <row r="34" spans="1:7" x14ac:dyDescent="0.25">
      <c r="A34" s="12" t="s">
        <v>1237</v>
      </c>
      <c r="B34" s="30" t="s">
        <v>1238</v>
      </c>
      <c r="C34" s="30" t="s">
        <v>1239</v>
      </c>
      <c r="D34" s="13">
        <v>1015300</v>
      </c>
      <c r="E34" s="14">
        <v>6430.4</v>
      </c>
      <c r="F34" s="15">
        <v>7.0000000000000001E-3</v>
      </c>
      <c r="G34" s="15"/>
    </row>
    <row r="35" spans="1:7" x14ac:dyDescent="0.25">
      <c r="A35" s="12" t="s">
        <v>1240</v>
      </c>
      <c r="B35" s="30" t="s">
        <v>1241</v>
      </c>
      <c r="C35" s="30" t="s">
        <v>1242</v>
      </c>
      <c r="D35" s="13">
        <v>2593500</v>
      </c>
      <c r="E35" s="14">
        <v>6413.73</v>
      </c>
      <c r="F35" s="15">
        <v>7.0000000000000001E-3</v>
      </c>
      <c r="G35" s="15"/>
    </row>
    <row r="36" spans="1:7" x14ac:dyDescent="0.25">
      <c r="A36" s="12" t="s">
        <v>1243</v>
      </c>
      <c r="B36" s="30" t="s">
        <v>1244</v>
      </c>
      <c r="C36" s="30" t="s">
        <v>1245</v>
      </c>
      <c r="D36" s="13">
        <v>7830000</v>
      </c>
      <c r="E36" s="14">
        <v>6389.28</v>
      </c>
      <c r="F36" s="15">
        <v>7.0000000000000001E-3</v>
      </c>
      <c r="G36" s="15"/>
    </row>
    <row r="37" spans="1:7" x14ac:dyDescent="0.25">
      <c r="A37" s="12" t="s">
        <v>1246</v>
      </c>
      <c r="B37" s="30" t="s">
        <v>1247</v>
      </c>
      <c r="C37" s="30" t="s">
        <v>1248</v>
      </c>
      <c r="D37" s="13">
        <v>4884800</v>
      </c>
      <c r="E37" s="14">
        <v>5720.1</v>
      </c>
      <c r="F37" s="15">
        <v>6.1999999999999998E-3</v>
      </c>
      <c r="G37" s="15"/>
    </row>
    <row r="38" spans="1:7" x14ac:dyDescent="0.25">
      <c r="A38" s="12" t="s">
        <v>1249</v>
      </c>
      <c r="B38" s="30" t="s">
        <v>1250</v>
      </c>
      <c r="C38" s="30" t="s">
        <v>1251</v>
      </c>
      <c r="D38" s="13">
        <v>161200</v>
      </c>
      <c r="E38" s="14">
        <v>5553.82</v>
      </c>
      <c r="F38" s="15">
        <v>6.1000000000000004E-3</v>
      </c>
      <c r="G38" s="15"/>
    </row>
    <row r="39" spans="1:7" x14ac:dyDescent="0.25">
      <c r="A39" s="12" t="s">
        <v>1252</v>
      </c>
      <c r="B39" s="30" t="s">
        <v>1253</v>
      </c>
      <c r="C39" s="30" t="s">
        <v>1254</v>
      </c>
      <c r="D39" s="13">
        <v>1257600</v>
      </c>
      <c r="E39" s="14">
        <v>5386.93</v>
      </c>
      <c r="F39" s="15">
        <v>5.8999999999999999E-3</v>
      </c>
      <c r="G39" s="15"/>
    </row>
    <row r="40" spans="1:7" x14ac:dyDescent="0.25">
      <c r="A40" s="12" t="s">
        <v>1255</v>
      </c>
      <c r="B40" s="30" t="s">
        <v>1256</v>
      </c>
      <c r="C40" s="30" t="s">
        <v>1171</v>
      </c>
      <c r="D40" s="13">
        <v>2182500</v>
      </c>
      <c r="E40" s="14">
        <v>5244.55</v>
      </c>
      <c r="F40" s="15">
        <v>5.7000000000000002E-3</v>
      </c>
      <c r="G40" s="15"/>
    </row>
    <row r="41" spans="1:7" x14ac:dyDescent="0.25">
      <c r="A41" s="12" t="s">
        <v>1257</v>
      </c>
      <c r="B41" s="30" t="s">
        <v>1258</v>
      </c>
      <c r="C41" s="30" t="s">
        <v>1199</v>
      </c>
      <c r="D41" s="13">
        <v>623700</v>
      </c>
      <c r="E41" s="14">
        <v>5177.96</v>
      </c>
      <c r="F41" s="15">
        <v>5.5999999999999999E-3</v>
      </c>
      <c r="G41" s="15"/>
    </row>
    <row r="42" spans="1:7" x14ac:dyDescent="0.25">
      <c r="A42" s="12" t="s">
        <v>1259</v>
      </c>
      <c r="B42" s="30" t="s">
        <v>1260</v>
      </c>
      <c r="C42" s="30" t="s">
        <v>1171</v>
      </c>
      <c r="D42" s="13">
        <v>2870000</v>
      </c>
      <c r="E42" s="14">
        <v>5166</v>
      </c>
      <c r="F42" s="15">
        <v>5.5999999999999999E-3</v>
      </c>
      <c r="G42" s="15"/>
    </row>
    <row r="43" spans="1:7" x14ac:dyDescent="0.25">
      <c r="A43" s="12" t="s">
        <v>1261</v>
      </c>
      <c r="B43" s="30" t="s">
        <v>1262</v>
      </c>
      <c r="C43" s="30" t="s">
        <v>1251</v>
      </c>
      <c r="D43" s="13">
        <v>471900</v>
      </c>
      <c r="E43" s="14">
        <v>5137.8100000000004</v>
      </c>
      <c r="F43" s="15">
        <v>5.5999999999999999E-3</v>
      </c>
      <c r="G43" s="15"/>
    </row>
    <row r="44" spans="1:7" x14ac:dyDescent="0.25">
      <c r="A44" s="12" t="s">
        <v>1263</v>
      </c>
      <c r="B44" s="30" t="s">
        <v>1264</v>
      </c>
      <c r="C44" s="30" t="s">
        <v>1174</v>
      </c>
      <c r="D44" s="13">
        <v>844200</v>
      </c>
      <c r="E44" s="14">
        <v>5085.46</v>
      </c>
      <c r="F44" s="15">
        <v>5.4999999999999997E-3</v>
      </c>
      <c r="G44" s="15"/>
    </row>
    <row r="45" spans="1:7" x14ac:dyDescent="0.25">
      <c r="A45" s="12" t="s">
        <v>1265</v>
      </c>
      <c r="B45" s="30" t="s">
        <v>1266</v>
      </c>
      <c r="C45" s="30" t="s">
        <v>1267</v>
      </c>
      <c r="D45" s="13">
        <v>2790750</v>
      </c>
      <c r="E45" s="14">
        <v>5052.6499999999996</v>
      </c>
      <c r="F45" s="15">
        <v>5.4999999999999997E-3</v>
      </c>
      <c r="G45" s="15"/>
    </row>
    <row r="46" spans="1:7" x14ac:dyDescent="0.25">
      <c r="A46" s="12" t="s">
        <v>1268</v>
      </c>
      <c r="B46" s="30" t="s">
        <v>1269</v>
      </c>
      <c r="C46" s="30" t="s">
        <v>1254</v>
      </c>
      <c r="D46" s="13">
        <v>220800</v>
      </c>
      <c r="E46" s="14">
        <v>4999.68</v>
      </c>
      <c r="F46" s="15">
        <v>5.4999999999999997E-3</v>
      </c>
      <c r="G46" s="15"/>
    </row>
    <row r="47" spans="1:7" x14ac:dyDescent="0.25">
      <c r="A47" s="12" t="s">
        <v>1270</v>
      </c>
      <c r="B47" s="30" t="s">
        <v>1271</v>
      </c>
      <c r="C47" s="30" t="s">
        <v>1224</v>
      </c>
      <c r="D47" s="13">
        <v>1770200</v>
      </c>
      <c r="E47" s="14">
        <v>4922.04</v>
      </c>
      <c r="F47" s="15">
        <v>5.4000000000000003E-3</v>
      </c>
      <c r="G47" s="15"/>
    </row>
    <row r="48" spans="1:7" x14ac:dyDescent="0.25">
      <c r="A48" s="12" t="s">
        <v>1272</v>
      </c>
      <c r="B48" s="30" t="s">
        <v>1273</v>
      </c>
      <c r="C48" s="30" t="s">
        <v>1274</v>
      </c>
      <c r="D48" s="13">
        <v>597550</v>
      </c>
      <c r="E48" s="14">
        <v>4843.4399999999996</v>
      </c>
      <c r="F48" s="15">
        <v>5.3E-3</v>
      </c>
      <c r="G48" s="15"/>
    </row>
    <row r="49" spans="1:7" x14ac:dyDescent="0.25">
      <c r="A49" s="12" t="s">
        <v>1275</v>
      </c>
      <c r="B49" s="30" t="s">
        <v>1276</v>
      </c>
      <c r="C49" s="30" t="s">
        <v>1196</v>
      </c>
      <c r="D49" s="13">
        <v>2382600</v>
      </c>
      <c r="E49" s="14">
        <v>4800.9399999999996</v>
      </c>
      <c r="F49" s="15">
        <v>5.1999999999999998E-3</v>
      </c>
      <c r="G49" s="15"/>
    </row>
    <row r="50" spans="1:7" x14ac:dyDescent="0.25">
      <c r="A50" s="12" t="s">
        <v>1277</v>
      </c>
      <c r="B50" s="30" t="s">
        <v>1278</v>
      </c>
      <c r="C50" s="30" t="s">
        <v>1279</v>
      </c>
      <c r="D50" s="13">
        <v>159000</v>
      </c>
      <c r="E50" s="14">
        <v>4779.9399999999996</v>
      </c>
      <c r="F50" s="15">
        <v>5.1999999999999998E-3</v>
      </c>
      <c r="G50" s="15"/>
    </row>
    <row r="51" spans="1:7" x14ac:dyDescent="0.25">
      <c r="A51" s="12" t="s">
        <v>1280</v>
      </c>
      <c r="B51" s="30" t="s">
        <v>1281</v>
      </c>
      <c r="C51" s="30" t="s">
        <v>1216</v>
      </c>
      <c r="D51" s="13">
        <v>741000</v>
      </c>
      <c r="E51" s="14">
        <v>4447.8500000000004</v>
      </c>
      <c r="F51" s="15">
        <v>4.8999999999999998E-3</v>
      </c>
      <c r="G51" s="15"/>
    </row>
    <row r="52" spans="1:7" x14ac:dyDescent="0.25">
      <c r="A52" s="12" t="s">
        <v>1282</v>
      </c>
      <c r="B52" s="30" t="s">
        <v>1283</v>
      </c>
      <c r="C52" s="30" t="s">
        <v>1284</v>
      </c>
      <c r="D52" s="13">
        <v>399600</v>
      </c>
      <c r="E52" s="14">
        <v>4380.42</v>
      </c>
      <c r="F52" s="15">
        <v>4.7999999999999996E-3</v>
      </c>
      <c r="G52" s="15"/>
    </row>
    <row r="53" spans="1:7" x14ac:dyDescent="0.25">
      <c r="A53" s="12" t="s">
        <v>1285</v>
      </c>
      <c r="B53" s="30" t="s">
        <v>1286</v>
      </c>
      <c r="C53" s="30" t="s">
        <v>1287</v>
      </c>
      <c r="D53" s="13">
        <v>126800</v>
      </c>
      <c r="E53" s="14">
        <v>4247.29</v>
      </c>
      <c r="F53" s="15">
        <v>4.5999999999999999E-3</v>
      </c>
      <c r="G53" s="15"/>
    </row>
    <row r="54" spans="1:7" x14ac:dyDescent="0.25">
      <c r="A54" s="12" t="s">
        <v>1288</v>
      </c>
      <c r="B54" s="30" t="s">
        <v>1289</v>
      </c>
      <c r="C54" s="30" t="s">
        <v>1290</v>
      </c>
      <c r="D54" s="13">
        <v>185100</v>
      </c>
      <c r="E54" s="14">
        <v>4188.54</v>
      </c>
      <c r="F54" s="15">
        <v>4.5999999999999999E-3</v>
      </c>
      <c r="G54" s="15"/>
    </row>
    <row r="55" spans="1:7" x14ac:dyDescent="0.25">
      <c r="A55" s="12" t="s">
        <v>1291</v>
      </c>
      <c r="B55" s="30" t="s">
        <v>1292</v>
      </c>
      <c r="C55" s="30" t="s">
        <v>1293</v>
      </c>
      <c r="D55" s="13">
        <v>55800</v>
      </c>
      <c r="E55" s="14">
        <v>4173.42</v>
      </c>
      <c r="F55" s="15">
        <v>4.5999999999999999E-3</v>
      </c>
      <c r="G55" s="15"/>
    </row>
    <row r="56" spans="1:7" x14ac:dyDescent="0.25">
      <c r="A56" s="12" t="s">
        <v>1294</v>
      </c>
      <c r="B56" s="30" t="s">
        <v>1295</v>
      </c>
      <c r="C56" s="30" t="s">
        <v>1296</v>
      </c>
      <c r="D56" s="13">
        <v>2022800</v>
      </c>
      <c r="E56" s="14">
        <v>4157.87</v>
      </c>
      <c r="F56" s="15">
        <v>4.4999999999999997E-3</v>
      </c>
      <c r="G56" s="15"/>
    </row>
    <row r="57" spans="1:7" x14ac:dyDescent="0.25">
      <c r="A57" s="12" t="s">
        <v>1297</v>
      </c>
      <c r="B57" s="30" t="s">
        <v>1298</v>
      </c>
      <c r="C57" s="30" t="s">
        <v>1299</v>
      </c>
      <c r="D57" s="13">
        <v>189700</v>
      </c>
      <c r="E57" s="14">
        <v>4082.06</v>
      </c>
      <c r="F57" s="15">
        <v>4.4999999999999997E-3</v>
      </c>
      <c r="G57" s="15"/>
    </row>
    <row r="58" spans="1:7" x14ac:dyDescent="0.25">
      <c r="A58" s="12" t="s">
        <v>1300</v>
      </c>
      <c r="B58" s="30" t="s">
        <v>1301</v>
      </c>
      <c r="C58" s="30" t="s">
        <v>1251</v>
      </c>
      <c r="D58" s="13">
        <v>78600</v>
      </c>
      <c r="E58" s="14">
        <v>3884.41</v>
      </c>
      <c r="F58" s="15">
        <v>4.1999999999999997E-3</v>
      </c>
      <c r="G58" s="15"/>
    </row>
    <row r="59" spans="1:7" x14ac:dyDescent="0.25">
      <c r="A59" s="12" t="s">
        <v>1302</v>
      </c>
      <c r="B59" s="30" t="s">
        <v>1303</v>
      </c>
      <c r="C59" s="30" t="s">
        <v>1274</v>
      </c>
      <c r="D59" s="13">
        <v>39600</v>
      </c>
      <c r="E59" s="14">
        <v>3860.66</v>
      </c>
      <c r="F59" s="15">
        <v>4.1999999999999997E-3</v>
      </c>
      <c r="G59" s="15"/>
    </row>
    <row r="60" spans="1:7" x14ac:dyDescent="0.25">
      <c r="A60" s="12" t="s">
        <v>1304</v>
      </c>
      <c r="B60" s="30" t="s">
        <v>1305</v>
      </c>
      <c r="C60" s="30" t="s">
        <v>1171</v>
      </c>
      <c r="D60" s="13">
        <v>3072000</v>
      </c>
      <c r="E60" s="14">
        <v>3821.57</v>
      </c>
      <c r="F60" s="15">
        <v>4.1999999999999997E-3</v>
      </c>
      <c r="G60" s="15"/>
    </row>
    <row r="61" spans="1:7" x14ac:dyDescent="0.25">
      <c r="A61" s="12" t="s">
        <v>1306</v>
      </c>
      <c r="B61" s="30" t="s">
        <v>1307</v>
      </c>
      <c r="C61" s="30" t="s">
        <v>1293</v>
      </c>
      <c r="D61" s="13">
        <v>346200</v>
      </c>
      <c r="E61" s="14">
        <v>3820.49</v>
      </c>
      <c r="F61" s="15">
        <v>4.1999999999999997E-3</v>
      </c>
      <c r="G61" s="15"/>
    </row>
    <row r="62" spans="1:7" x14ac:dyDescent="0.25">
      <c r="A62" s="12" t="s">
        <v>1308</v>
      </c>
      <c r="B62" s="30" t="s">
        <v>1309</v>
      </c>
      <c r="C62" s="30" t="s">
        <v>1219</v>
      </c>
      <c r="D62" s="13">
        <v>155650</v>
      </c>
      <c r="E62" s="14">
        <v>3717</v>
      </c>
      <c r="F62" s="15">
        <v>4.1000000000000003E-3</v>
      </c>
      <c r="G62" s="15"/>
    </row>
    <row r="63" spans="1:7" x14ac:dyDescent="0.25">
      <c r="A63" s="12" t="s">
        <v>1310</v>
      </c>
      <c r="B63" s="30" t="s">
        <v>1311</v>
      </c>
      <c r="C63" s="30" t="s">
        <v>1174</v>
      </c>
      <c r="D63" s="13">
        <v>2145000</v>
      </c>
      <c r="E63" s="14">
        <v>3598.24</v>
      </c>
      <c r="F63" s="15">
        <v>3.8999999999999998E-3</v>
      </c>
      <c r="G63" s="15"/>
    </row>
    <row r="64" spans="1:7" x14ac:dyDescent="0.25">
      <c r="A64" s="12" t="s">
        <v>1312</v>
      </c>
      <c r="B64" s="30" t="s">
        <v>1313</v>
      </c>
      <c r="C64" s="30" t="s">
        <v>1171</v>
      </c>
      <c r="D64" s="13">
        <v>195600</v>
      </c>
      <c r="E64" s="14">
        <v>3492.44</v>
      </c>
      <c r="F64" s="15">
        <v>3.8E-3</v>
      </c>
      <c r="G64" s="15"/>
    </row>
    <row r="65" spans="1:7" x14ac:dyDescent="0.25">
      <c r="A65" s="12" t="s">
        <v>1314</v>
      </c>
      <c r="B65" s="30" t="s">
        <v>1315</v>
      </c>
      <c r="C65" s="30" t="s">
        <v>1251</v>
      </c>
      <c r="D65" s="13">
        <v>232700</v>
      </c>
      <c r="E65" s="14">
        <v>3483.4</v>
      </c>
      <c r="F65" s="15">
        <v>3.8E-3</v>
      </c>
      <c r="G65" s="15"/>
    </row>
    <row r="66" spans="1:7" x14ac:dyDescent="0.25">
      <c r="A66" s="12" t="s">
        <v>1316</v>
      </c>
      <c r="B66" s="30" t="s">
        <v>1317</v>
      </c>
      <c r="C66" s="30" t="s">
        <v>1193</v>
      </c>
      <c r="D66" s="13">
        <v>3115000</v>
      </c>
      <c r="E66" s="14">
        <v>3448.31</v>
      </c>
      <c r="F66" s="15">
        <v>3.8E-3</v>
      </c>
      <c r="G66" s="15"/>
    </row>
    <row r="67" spans="1:7" x14ac:dyDescent="0.25">
      <c r="A67" s="12" t="s">
        <v>1318</v>
      </c>
      <c r="B67" s="30" t="s">
        <v>1319</v>
      </c>
      <c r="C67" s="30" t="s">
        <v>1320</v>
      </c>
      <c r="D67" s="13">
        <v>518000</v>
      </c>
      <c r="E67" s="14">
        <v>3447.55</v>
      </c>
      <c r="F67" s="15">
        <v>3.8E-3</v>
      </c>
      <c r="G67" s="15"/>
    </row>
    <row r="68" spans="1:7" x14ac:dyDescent="0.25">
      <c r="A68" s="12" t="s">
        <v>1321</v>
      </c>
      <c r="B68" s="30" t="s">
        <v>1322</v>
      </c>
      <c r="C68" s="30" t="s">
        <v>1245</v>
      </c>
      <c r="D68" s="13">
        <v>254400</v>
      </c>
      <c r="E68" s="14">
        <v>3413.67</v>
      </c>
      <c r="F68" s="15">
        <v>3.7000000000000002E-3</v>
      </c>
      <c r="G68" s="15"/>
    </row>
    <row r="69" spans="1:7" x14ac:dyDescent="0.25">
      <c r="A69" s="12" t="s">
        <v>1323</v>
      </c>
      <c r="B69" s="30" t="s">
        <v>1324</v>
      </c>
      <c r="C69" s="30" t="s">
        <v>1171</v>
      </c>
      <c r="D69" s="13">
        <v>322500</v>
      </c>
      <c r="E69" s="14">
        <v>3377.22</v>
      </c>
      <c r="F69" s="15">
        <v>3.7000000000000002E-3</v>
      </c>
      <c r="G69" s="15"/>
    </row>
    <row r="70" spans="1:7" x14ac:dyDescent="0.25">
      <c r="A70" s="12" t="s">
        <v>1325</v>
      </c>
      <c r="B70" s="30" t="s">
        <v>1326</v>
      </c>
      <c r="C70" s="30" t="s">
        <v>1299</v>
      </c>
      <c r="D70" s="13">
        <v>175350</v>
      </c>
      <c r="E70" s="14">
        <v>3369.09</v>
      </c>
      <c r="F70" s="15">
        <v>3.7000000000000002E-3</v>
      </c>
      <c r="G70" s="15"/>
    </row>
    <row r="71" spans="1:7" x14ac:dyDescent="0.25">
      <c r="A71" s="12" t="s">
        <v>1327</v>
      </c>
      <c r="B71" s="30" t="s">
        <v>1328</v>
      </c>
      <c r="C71" s="30" t="s">
        <v>1216</v>
      </c>
      <c r="D71" s="13">
        <v>253154</v>
      </c>
      <c r="E71" s="14">
        <v>3357.45</v>
      </c>
      <c r="F71" s="15">
        <v>3.7000000000000002E-3</v>
      </c>
      <c r="G71" s="15"/>
    </row>
    <row r="72" spans="1:7" x14ac:dyDescent="0.25">
      <c r="A72" s="12" t="s">
        <v>1329</v>
      </c>
      <c r="B72" s="30" t="s">
        <v>1330</v>
      </c>
      <c r="C72" s="30" t="s">
        <v>1219</v>
      </c>
      <c r="D72" s="13">
        <v>262800</v>
      </c>
      <c r="E72" s="14">
        <v>3280.01</v>
      </c>
      <c r="F72" s="15">
        <v>3.5999999999999999E-3</v>
      </c>
      <c r="G72" s="15"/>
    </row>
    <row r="73" spans="1:7" x14ac:dyDescent="0.25">
      <c r="A73" s="12" t="s">
        <v>1331</v>
      </c>
      <c r="B73" s="30" t="s">
        <v>1332</v>
      </c>
      <c r="C73" s="30" t="s">
        <v>1193</v>
      </c>
      <c r="D73" s="13">
        <v>283125</v>
      </c>
      <c r="E73" s="14">
        <v>3274.62</v>
      </c>
      <c r="F73" s="15">
        <v>3.5999999999999999E-3</v>
      </c>
      <c r="G73" s="15"/>
    </row>
    <row r="74" spans="1:7" x14ac:dyDescent="0.25">
      <c r="A74" s="12" t="s">
        <v>1333</v>
      </c>
      <c r="B74" s="30" t="s">
        <v>1334</v>
      </c>
      <c r="C74" s="30" t="s">
        <v>1193</v>
      </c>
      <c r="D74" s="13">
        <v>1878000</v>
      </c>
      <c r="E74" s="14">
        <v>3251.76</v>
      </c>
      <c r="F74" s="15">
        <v>3.5000000000000001E-3</v>
      </c>
      <c r="G74" s="15"/>
    </row>
    <row r="75" spans="1:7" x14ac:dyDescent="0.25">
      <c r="A75" s="12" t="s">
        <v>1335</v>
      </c>
      <c r="B75" s="30" t="s">
        <v>1336</v>
      </c>
      <c r="C75" s="30" t="s">
        <v>1239</v>
      </c>
      <c r="D75" s="13">
        <v>215250</v>
      </c>
      <c r="E75" s="14">
        <v>3229.29</v>
      </c>
      <c r="F75" s="15">
        <v>3.5000000000000001E-3</v>
      </c>
      <c r="G75" s="15"/>
    </row>
    <row r="76" spans="1:7" x14ac:dyDescent="0.25">
      <c r="A76" s="12" t="s">
        <v>1337</v>
      </c>
      <c r="B76" s="30" t="s">
        <v>1338</v>
      </c>
      <c r="C76" s="30" t="s">
        <v>1339</v>
      </c>
      <c r="D76" s="13">
        <v>1820000</v>
      </c>
      <c r="E76" s="14">
        <v>3116.75</v>
      </c>
      <c r="F76" s="15">
        <v>3.3999999999999998E-3</v>
      </c>
      <c r="G76" s="15"/>
    </row>
    <row r="77" spans="1:7" x14ac:dyDescent="0.25">
      <c r="A77" s="12" t="s">
        <v>1340</v>
      </c>
      <c r="B77" s="30" t="s">
        <v>1341</v>
      </c>
      <c r="C77" s="30" t="s">
        <v>1320</v>
      </c>
      <c r="D77" s="13">
        <v>144300</v>
      </c>
      <c r="E77" s="14">
        <v>3067.1</v>
      </c>
      <c r="F77" s="15">
        <v>3.3E-3</v>
      </c>
      <c r="G77" s="15"/>
    </row>
    <row r="78" spans="1:7" x14ac:dyDescent="0.25">
      <c r="A78" s="12" t="s">
        <v>1342</v>
      </c>
      <c r="B78" s="30" t="s">
        <v>1343</v>
      </c>
      <c r="C78" s="30" t="s">
        <v>1339</v>
      </c>
      <c r="D78" s="13">
        <v>109725</v>
      </c>
      <c r="E78" s="14">
        <v>3047.39</v>
      </c>
      <c r="F78" s="15">
        <v>3.3E-3</v>
      </c>
      <c r="G78" s="15"/>
    </row>
    <row r="79" spans="1:7" x14ac:dyDescent="0.25">
      <c r="A79" s="12" t="s">
        <v>1344</v>
      </c>
      <c r="B79" s="30" t="s">
        <v>1345</v>
      </c>
      <c r="C79" s="30" t="s">
        <v>1287</v>
      </c>
      <c r="D79" s="13">
        <v>2220000</v>
      </c>
      <c r="E79" s="14">
        <v>2982.57</v>
      </c>
      <c r="F79" s="15">
        <v>3.3E-3</v>
      </c>
      <c r="G79" s="15"/>
    </row>
    <row r="80" spans="1:7" x14ac:dyDescent="0.25">
      <c r="A80" s="12" t="s">
        <v>1346</v>
      </c>
      <c r="B80" s="30" t="s">
        <v>1347</v>
      </c>
      <c r="C80" s="30" t="s">
        <v>1251</v>
      </c>
      <c r="D80" s="13">
        <v>310300</v>
      </c>
      <c r="E80" s="14">
        <v>2974.07</v>
      </c>
      <c r="F80" s="15">
        <v>3.2000000000000002E-3</v>
      </c>
      <c r="G80" s="15"/>
    </row>
    <row r="81" spans="1:7" x14ac:dyDescent="0.25">
      <c r="A81" s="12" t="s">
        <v>1348</v>
      </c>
      <c r="B81" s="30" t="s">
        <v>1349</v>
      </c>
      <c r="C81" s="30" t="s">
        <v>1204</v>
      </c>
      <c r="D81" s="13">
        <v>147000</v>
      </c>
      <c r="E81" s="14">
        <v>2955.29</v>
      </c>
      <c r="F81" s="15">
        <v>3.2000000000000002E-3</v>
      </c>
      <c r="G81" s="15"/>
    </row>
    <row r="82" spans="1:7" x14ac:dyDescent="0.25">
      <c r="A82" s="12" t="s">
        <v>1350</v>
      </c>
      <c r="B82" s="30" t="s">
        <v>1351</v>
      </c>
      <c r="C82" s="30" t="s">
        <v>1219</v>
      </c>
      <c r="D82" s="13">
        <v>33400</v>
      </c>
      <c r="E82" s="14">
        <v>2930.55</v>
      </c>
      <c r="F82" s="15">
        <v>3.2000000000000002E-3</v>
      </c>
      <c r="G82" s="15"/>
    </row>
    <row r="83" spans="1:7" x14ac:dyDescent="0.25">
      <c r="A83" s="12" t="s">
        <v>1352</v>
      </c>
      <c r="B83" s="30" t="s">
        <v>1353</v>
      </c>
      <c r="C83" s="30" t="s">
        <v>1354</v>
      </c>
      <c r="D83" s="13">
        <v>82200</v>
      </c>
      <c r="E83" s="14">
        <v>2916.99</v>
      </c>
      <c r="F83" s="15">
        <v>3.2000000000000002E-3</v>
      </c>
      <c r="G83" s="15"/>
    </row>
    <row r="84" spans="1:7" x14ac:dyDescent="0.25">
      <c r="A84" s="12" t="s">
        <v>1355</v>
      </c>
      <c r="B84" s="30" t="s">
        <v>1356</v>
      </c>
      <c r="C84" s="30" t="s">
        <v>1357</v>
      </c>
      <c r="D84" s="13">
        <v>638300</v>
      </c>
      <c r="E84" s="14">
        <v>2910.65</v>
      </c>
      <c r="F84" s="15">
        <v>3.2000000000000002E-3</v>
      </c>
      <c r="G84" s="15"/>
    </row>
    <row r="85" spans="1:7" x14ac:dyDescent="0.25">
      <c r="A85" s="12" t="s">
        <v>1358</v>
      </c>
      <c r="B85" s="30" t="s">
        <v>1359</v>
      </c>
      <c r="C85" s="30" t="s">
        <v>1354</v>
      </c>
      <c r="D85" s="13">
        <v>313000</v>
      </c>
      <c r="E85" s="14">
        <v>2760.97</v>
      </c>
      <c r="F85" s="15">
        <v>3.0000000000000001E-3</v>
      </c>
      <c r="G85" s="15"/>
    </row>
    <row r="86" spans="1:7" x14ac:dyDescent="0.25">
      <c r="A86" s="12" t="s">
        <v>1360</v>
      </c>
      <c r="B86" s="30" t="s">
        <v>1361</v>
      </c>
      <c r="C86" s="30" t="s">
        <v>1362</v>
      </c>
      <c r="D86" s="13">
        <v>49000</v>
      </c>
      <c r="E86" s="14">
        <v>2686.5</v>
      </c>
      <c r="F86" s="15">
        <v>2.8999999999999998E-3</v>
      </c>
      <c r="G86" s="15"/>
    </row>
    <row r="87" spans="1:7" x14ac:dyDescent="0.25">
      <c r="A87" s="12" t="s">
        <v>1363</v>
      </c>
      <c r="B87" s="30" t="s">
        <v>1364</v>
      </c>
      <c r="C87" s="30" t="s">
        <v>1242</v>
      </c>
      <c r="D87" s="13">
        <v>42000</v>
      </c>
      <c r="E87" s="14">
        <v>2671.56</v>
      </c>
      <c r="F87" s="15">
        <v>2.8999999999999998E-3</v>
      </c>
      <c r="G87" s="15"/>
    </row>
    <row r="88" spans="1:7" x14ac:dyDescent="0.25">
      <c r="A88" s="12" t="s">
        <v>1365</v>
      </c>
      <c r="B88" s="30" t="s">
        <v>1366</v>
      </c>
      <c r="C88" s="30" t="s">
        <v>1299</v>
      </c>
      <c r="D88" s="13">
        <v>64575</v>
      </c>
      <c r="E88" s="14">
        <v>2595.46</v>
      </c>
      <c r="F88" s="15">
        <v>2.8E-3</v>
      </c>
      <c r="G88" s="15"/>
    </row>
    <row r="89" spans="1:7" x14ac:dyDescent="0.25">
      <c r="A89" s="12" t="s">
        <v>1367</v>
      </c>
      <c r="B89" s="30" t="s">
        <v>1368</v>
      </c>
      <c r="C89" s="30" t="s">
        <v>1279</v>
      </c>
      <c r="D89" s="13">
        <v>50800</v>
      </c>
      <c r="E89" s="14">
        <v>2573.02</v>
      </c>
      <c r="F89" s="15">
        <v>2.8E-3</v>
      </c>
      <c r="G89" s="15"/>
    </row>
    <row r="90" spans="1:7" x14ac:dyDescent="0.25">
      <c r="A90" s="12" t="s">
        <v>1369</v>
      </c>
      <c r="B90" s="30" t="s">
        <v>1370</v>
      </c>
      <c r="C90" s="30" t="s">
        <v>1193</v>
      </c>
      <c r="D90" s="13">
        <v>299250</v>
      </c>
      <c r="E90" s="14">
        <v>2541.6799999999998</v>
      </c>
      <c r="F90" s="15">
        <v>2.8E-3</v>
      </c>
      <c r="G90" s="15"/>
    </row>
    <row r="91" spans="1:7" x14ac:dyDescent="0.25">
      <c r="A91" s="12" t="s">
        <v>1371</v>
      </c>
      <c r="B91" s="30" t="s">
        <v>1372</v>
      </c>
      <c r="C91" s="30" t="s">
        <v>1274</v>
      </c>
      <c r="D91" s="13">
        <v>60250</v>
      </c>
      <c r="E91" s="14">
        <v>2455.88</v>
      </c>
      <c r="F91" s="15">
        <v>2.7000000000000001E-3</v>
      </c>
      <c r="G91" s="15"/>
    </row>
    <row r="92" spans="1:7" x14ac:dyDescent="0.25">
      <c r="A92" s="12" t="s">
        <v>1373</v>
      </c>
      <c r="B92" s="30" t="s">
        <v>1374</v>
      </c>
      <c r="C92" s="30" t="s">
        <v>1193</v>
      </c>
      <c r="D92" s="13">
        <v>398000</v>
      </c>
      <c r="E92" s="14">
        <v>2431.58</v>
      </c>
      <c r="F92" s="15">
        <v>2.7000000000000001E-3</v>
      </c>
      <c r="G92" s="15"/>
    </row>
    <row r="93" spans="1:7" x14ac:dyDescent="0.25">
      <c r="A93" s="12" t="s">
        <v>1375</v>
      </c>
      <c r="B93" s="30" t="s">
        <v>1376</v>
      </c>
      <c r="C93" s="30" t="s">
        <v>1193</v>
      </c>
      <c r="D93" s="13">
        <v>33250</v>
      </c>
      <c r="E93" s="14">
        <v>2409.0500000000002</v>
      </c>
      <c r="F93" s="15">
        <v>2.5999999999999999E-3</v>
      </c>
      <c r="G93" s="15"/>
    </row>
    <row r="94" spans="1:7" x14ac:dyDescent="0.25">
      <c r="A94" s="12" t="s">
        <v>1377</v>
      </c>
      <c r="B94" s="30" t="s">
        <v>1378</v>
      </c>
      <c r="C94" s="30" t="s">
        <v>1320</v>
      </c>
      <c r="D94" s="13">
        <v>91125</v>
      </c>
      <c r="E94" s="14">
        <v>2333.0300000000002</v>
      </c>
      <c r="F94" s="15">
        <v>2.5000000000000001E-3</v>
      </c>
      <c r="G94" s="15"/>
    </row>
    <row r="95" spans="1:7" x14ac:dyDescent="0.25">
      <c r="A95" s="12" t="s">
        <v>1379</v>
      </c>
      <c r="B95" s="30" t="s">
        <v>1380</v>
      </c>
      <c r="C95" s="30" t="s">
        <v>1274</v>
      </c>
      <c r="D95" s="13">
        <v>120000</v>
      </c>
      <c r="E95" s="14">
        <v>2330.58</v>
      </c>
      <c r="F95" s="15">
        <v>2.5000000000000001E-3</v>
      </c>
      <c r="G95" s="15"/>
    </row>
    <row r="96" spans="1:7" x14ac:dyDescent="0.25">
      <c r="A96" s="12" t="s">
        <v>1381</v>
      </c>
      <c r="B96" s="30" t="s">
        <v>1382</v>
      </c>
      <c r="C96" s="30" t="s">
        <v>1274</v>
      </c>
      <c r="D96" s="13">
        <v>379800</v>
      </c>
      <c r="E96" s="14">
        <v>2325.71</v>
      </c>
      <c r="F96" s="15">
        <v>2.5000000000000001E-3</v>
      </c>
      <c r="G96" s="15"/>
    </row>
    <row r="97" spans="1:7" x14ac:dyDescent="0.25">
      <c r="A97" s="12" t="s">
        <v>1383</v>
      </c>
      <c r="B97" s="30" t="s">
        <v>1384</v>
      </c>
      <c r="C97" s="30" t="s">
        <v>1248</v>
      </c>
      <c r="D97" s="13">
        <v>99600</v>
      </c>
      <c r="E97" s="14">
        <v>2308.08</v>
      </c>
      <c r="F97" s="15">
        <v>2.5000000000000001E-3</v>
      </c>
      <c r="G97" s="15"/>
    </row>
    <row r="98" spans="1:7" x14ac:dyDescent="0.25">
      <c r="A98" s="12" t="s">
        <v>1385</v>
      </c>
      <c r="B98" s="30" t="s">
        <v>1386</v>
      </c>
      <c r="C98" s="30" t="s">
        <v>1387</v>
      </c>
      <c r="D98" s="13">
        <v>255750</v>
      </c>
      <c r="E98" s="14">
        <v>2294.08</v>
      </c>
      <c r="F98" s="15">
        <v>2.5000000000000001E-3</v>
      </c>
      <c r="G98" s="15"/>
    </row>
    <row r="99" spans="1:7" x14ac:dyDescent="0.25">
      <c r="A99" s="12" t="s">
        <v>1388</v>
      </c>
      <c r="B99" s="30" t="s">
        <v>1389</v>
      </c>
      <c r="C99" s="30" t="s">
        <v>1299</v>
      </c>
      <c r="D99" s="13">
        <v>230850</v>
      </c>
      <c r="E99" s="14">
        <v>2291.88</v>
      </c>
      <c r="F99" s="15">
        <v>2.5000000000000001E-3</v>
      </c>
      <c r="G99" s="15"/>
    </row>
    <row r="100" spans="1:7" x14ac:dyDescent="0.25">
      <c r="A100" s="12" t="s">
        <v>1390</v>
      </c>
      <c r="B100" s="30" t="s">
        <v>1391</v>
      </c>
      <c r="C100" s="30" t="s">
        <v>1274</v>
      </c>
      <c r="D100" s="13">
        <v>89700</v>
      </c>
      <c r="E100" s="14">
        <v>2235.0500000000002</v>
      </c>
      <c r="F100" s="15">
        <v>2.3999999999999998E-3</v>
      </c>
      <c r="G100" s="15"/>
    </row>
    <row r="101" spans="1:7" x14ac:dyDescent="0.25">
      <c r="A101" s="12" t="s">
        <v>1392</v>
      </c>
      <c r="B101" s="30" t="s">
        <v>1393</v>
      </c>
      <c r="C101" s="30" t="s">
        <v>1394</v>
      </c>
      <c r="D101" s="13">
        <v>1102500</v>
      </c>
      <c r="E101" s="14">
        <v>2224.29</v>
      </c>
      <c r="F101" s="15">
        <v>2.3999999999999998E-3</v>
      </c>
      <c r="G101" s="15"/>
    </row>
    <row r="102" spans="1:7" x14ac:dyDescent="0.25">
      <c r="A102" s="12" t="s">
        <v>1395</v>
      </c>
      <c r="B102" s="30" t="s">
        <v>1396</v>
      </c>
      <c r="C102" s="30" t="s">
        <v>1397</v>
      </c>
      <c r="D102" s="13">
        <v>127600</v>
      </c>
      <c r="E102" s="14">
        <v>2215.0700000000002</v>
      </c>
      <c r="F102" s="15">
        <v>2.3999999999999998E-3</v>
      </c>
      <c r="G102" s="15"/>
    </row>
    <row r="103" spans="1:7" x14ac:dyDescent="0.25">
      <c r="A103" s="12" t="s">
        <v>1398</v>
      </c>
      <c r="B103" s="30" t="s">
        <v>1399</v>
      </c>
      <c r="C103" s="30" t="s">
        <v>1186</v>
      </c>
      <c r="D103" s="13">
        <v>720000</v>
      </c>
      <c r="E103" s="14">
        <v>1993.68</v>
      </c>
      <c r="F103" s="15">
        <v>2.2000000000000001E-3</v>
      </c>
      <c r="G103" s="15"/>
    </row>
    <row r="104" spans="1:7" x14ac:dyDescent="0.25">
      <c r="A104" s="12" t="s">
        <v>1400</v>
      </c>
      <c r="B104" s="30" t="s">
        <v>1401</v>
      </c>
      <c r="C104" s="30" t="s">
        <v>1248</v>
      </c>
      <c r="D104" s="13">
        <v>6300</v>
      </c>
      <c r="E104" s="14">
        <v>1891.97</v>
      </c>
      <c r="F104" s="15">
        <v>2.0999999999999999E-3</v>
      </c>
      <c r="G104" s="15"/>
    </row>
    <row r="105" spans="1:7" x14ac:dyDescent="0.25">
      <c r="A105" s="12" t="s">
        <v>1402</v>
      </c>
      <c r="B105" s="30" t="s">
        <v>1403</v>
      </c>
      <c r="C105" s="30" t="s">
        <v>1193</v>
      </c>
      <c r="D105" s="13">
        <v>670000</v>
      </c>
      <c r="E105" s="14">
        <v>1867.96</v>
      </c>
      <c r="F105" s="15">
        <v>2E-3</v>
      </c>
      <c r="G105" s="15"/>
    </row>
    <row r="106" spans="1:7" x14ac:dyDescent="0.25">
      <c r="A106" s="12" t="s">
        <v>1404</v>
      </c>
      <c r="B106" s="30" t="s">
        <v>1405</v>
      </c>
      <c r="C106" s="30" t="s">
        <v>1239</v>
      </c>
      <c r="D106" s="13">
        <v>181600</v>
      </c>
      <c r="E106" s="14">
        <v>1820</v>
      </c>
      <c r="F106" s="15">
        <v>2E-3</v>
      </c>
      <c r="G106" s="15"/>
    </row>
    <row r="107" spans="1:7" x14ac:dyDescent="0.25">
      <c r="A107" s="12" t="s">
        <v>1406</v>
      </c>
      <c r="B107" s="30" t="s">
        <v>1407</v>
      </c>
      <c r="C107" s="30" t="s">
        <v>1171</v>
      </c>
      <c r="D107" s="13">
        <v>305100</v>
      </c>
      <c r="E107" s="14">
        <v>1772.78</v>
      </c>
      <c r="F107" s="15">
        <v>1.9E-3</v>
      </c>
      <c r="G107" s="15"/>
    </row>
    <row r="108" spans="1:7" x14ac:dyDescent="0.25">
      <c r="A108" s="12" t="s">
        <v>1408</v>
      </c>
      <c r="B108" s="30" t="s">
        <v>1409</v>
      </c>
      <c r="C108" s="30" t="s">
        <v>1274</v>
      </c>
      <c r="D108" s="13">
        <v>814900</v>
      </c>
      <c r="E108" s="14">
        <v>1730.85</v>
      </c>
      <c r="F108" s="15">
        <v>1.9E-3</v>
      </c>
      <c r="G108" s="15"/>
    </row>
    <row r="109" spans="1:7" x14ac:dyDescent="0.25">
      <c r="A109" s="12" t="s">
        <v>1410</v>
      </c>
      <c r="B109" s="30" t="s">
        <v>1411</v>
      </c>
      <c r="C109" s="30" t="s">
        <v>1248</v>
      </c>
      <c r="D109" s="13">
        <v>368900</v>
      </c>
      <c r="E109" s="14">
        <v>1720.73</v>
      </c>
      <c r="F109" s="15">
        <v>1.9E-3</v>
      </c>
      <c r="G109" s="15"/>
    </row>
    <row r="110" spans="1:7" x14ac:dyDescent="0.25">
      <c r="A110" s="12" t="s">
        <v>1412</v>
      </c>
      <c r="B110" s="30" t="s">
        <v>1413</v>
      </c>
      <c r="C110" s="30" t="s">
        <v>1193</v>
      </c>
      <c r="D110" s="13">
        <v>1021798</v>
      </c>
      <c r="E110" s="14">
        <v>1617</v>
      </c>
      <c r="F110" s="15">
        <v>1.8E-3</v>
      </c>
      <c r="G110" s="15"/>
    </row>
    <row r="111" spans="1:7" x14ac:dyDescent="0.25">
      <c r="A111" s="12" t="s">
        <v>1414</v>
      </c>
      <c r="B111" s="30" t="s">
        <v>1415</v>
      </c>
      <c r="C111" s="30" t="s">
        <v>1171</v>
      </c>
      <c r="D111" s="13">
        <v>284000</v>
      </c>
      <c r="E111" s="14">
        <v>1604.6</v>
      </c>
      <c r="F111" s="15">
        <v>1.8E-3</v>
      </c>
      <c r="G111" s="15"/>
    </row>
    <row r="112" spans="1:7" x14ac:dyDescent="0.25">
      <c r="A112" s="12" t="s">
        <v>1416</v>
      </c>
      <c r="B112" s="30" t="s">
        <v>1417</v>
      </c>
      <c r="C112" s="30" t="s">
        <v>1251</v>
      </c>
      <c r="D112" s="13">
        <v>5800</v>
      </c>
      <c r="E112" s="14">
        <v>1573.01</v>
      </c>
      <c r="F112" s="15">
        <v>1.6999999999999999E-3</v>
      </c>
      <c r="G112" s="15"/>
    </row>
    <row r="113" spans="1:7" x14ac:dyDescent="0.25">
      <c r="A113" s="12" t="s">
        <v>1418</v>
      </c>
      <c r="B113" s="30" t="s">
        <v>1419</v>
      </c>
      <c r="C113" s="30" t="s">
        <v>1293</v>
      </c>
      <c r="D113" s="13">
        <v>40250</v>
      </c>
      <c r="E113" s="14">
        <v>1530.22</v>
      </c>
      <c r="F113" s="15">
        <v>1.6999999999999999E-3</v>
      </c>
      <c r="G113" s="15"/>
    </row>
    <row r="114" spans="1:7" x14ac:dyDescent="0.25">
      <c r="A114" s="12" t="s">
        <v>1420</v>
      </c>
      <c r="B114" s="30" t="s">
        <v>1421</v>
      </c>
      <c r="C114" s="30" t="s">
        <v>1239</v>
      </c>
      <c r="D114" s="13">
        <v>244500</v>
      </c>
      <c r="E114" s="14">
        <v>1488.15</v>
      </c>
      <c r="F114" s="15">
        <v>1.6000000000000001E-3</v>
      </c>
      <c r="G114" s="15"/>
    </row>
    <row r="115" spans="1:7" x14ac:dyDescent="0.25">
      <c r="A115" s="12" t="s">
        <v>1422</v>
      </c>
      <c r="B115" s="30" t="s">
        <v>1423</v>
      </c>
      <c r="C115" s="30" t="s">
        <v>1290</v>
      </c>
      <c r="D115" s="13">
        <v>23375</v>
      </c>
      <c r="E115" s="14">
        <v>1485.9</v>
      </c>
      <c r="F115" s="15">
        <v>1.6000000000000001E-3</v>
      </c>
      <c r="G115" s="15"/>
    </row>
    <row r="116" spans="1:7" x14ac:dyDescent="0.25">
      <c r="A116" s="12" t="s">
        <v>1424</v>
      </c>
      <c r="B116" s="30" t="s">
        <v>1425</v>
      </c>
      <c r="C116" s="30" t="s">
        <v>1267</v>
      </c>
      <c r="D116" s="13">
        <v>564000</v>
      </c>
      <c r="E116" s="14">
        <v>1484.45</v>
      </c>
      <c r="F116" s="15">
        <v>1.6000000000000001E-3</v>
      </c>
      <c r="G116" s="15"/>
    </row>
    <row r="117" spans="1:7" x14ac:dyDescent="0.25">
      <c r="A117" s="12" t="s">
        <v>1426</v>
      </c>
      <c r="B117" s="30" t="s">
        <v>1427</v>
      </c>
      <c r="C117" s="30" t="s">
        <v>1219</v>
      </c>
      <c r="D117" s="13">
        <v>98800</v>
      </c>
      <c r="E117" s="14">
        <v>1480.07</v>
      </c>
      <c r="F117" s="15">
        <v>1.6000000000000001E-3</v>
      </c>
      <c r="G117" s="15"/>
    </row>
    <row r="118" spans="1:7" x14ac:dyDescent="0.25">
      <c r="A118" s="12" t="s">
        <v>1428</v>
      </c>
      <c r="B118" s="30" t="s">
        <v>1429</v>
      </c>
      <c r="C118" s="30" t="s">
        <v>1219</v>
      </c>
      <c r="D118" s="13">
        <v>198000</v>
      </c>
      <c r="E118" s="14">
        <v>1469.16</v>
      </c>
      <c r="F118" s="15">
        <v>1.6000000000000001E-3</v>
      </c>
      <c r="G118" s="15"/>
    </row>
    <row r="119" spans="1:7" x14ac:dyDescent="0.25">
      <c r="A119" s="12" t="s">
        <v>1430</v>
      </c>
      <c r="B119" s="30" t="s">
        <v>1431</v>
      </c>
      <c r="C119" s="30" t="s">
        <v>1224</v>
      </c>
      <c r="D119" s="13">
        <v>243600</v>
      </c>
      <c r="E119" s="14">
        <v>1364.77</v>
      </c>
      <c r="F119" s="15">
        <v>1.5E-3</v>
      </c>
      <c r="G119" s="15"/>
    </row>
    <row r="120" spans="1:7" x14ac:dyDescent="0.25">
      <c r="A120" s="12" t="s">
        <v>1432</v>
      </c>
      <c r="B120" s="30" t="s">
        <v>1433</v>
      </c>
      <c r="C120" s="30" t="s">
        <v>1274</v>
      </c>
      <c r="D120" s="13">
        <v>5300</v>
      </c>
      <c r="E120" s="14">
        <v>1361.19</v>
      </c>
      <c r="F120" s="15">
        <v>1.5E-3</v>
      </c>
      <c r="G120" s="15"/>
    </row>
    <row r="121" spans="1:7" x14ac:dyDescent="0.25">
      <c r="A121" s="12" t="s">
        <v>1434</v>
      </c>
      <c r="B121" s="30" t="s">
        <v>1435</v>
      </c>
      <c r="C121" s="30" t="s">
        <v>1171</v>
      </c>
      <c r="D121" s="13">
        <v>123200</v>
      </c>
      <c r="E121" s="14">
        <v>1346.95</v>
      </c>
      <c r="F121" s="15">
        <v>1.5E-3</v>
      </c>
      <c r="G121" s="15"/>
    </row>
    <row r="122" spans="1:7" x14ac:dyDescent="0.25">
      <c r="A122" s="12" t="s">
        <v>1436</v>
      </c>
      <c r="B122" s="30" t="s">
        <v>1437</v>
      </c>
      <c r="C122" s="30" t="s">
        <v>1320</v>
      </c>
      <c r="D122" s="13">
        <v>42450</v>
      </c>
      <c r="E122" s="14">
        <v>1322.02</v>
      </c>
      <c r="F122" s="15">
        <v>1.4E-3</v>
      </c>
      <c r="G122" s="15"/>
    </row>
    <row r="123" spans="1:7" x14ac:dyDescent="0.25">
      <c r="A123" s="12" t="s">
        <v>1438</v>
      </c>
      <c r="B123" s="30" t="s">
        <v>1439</v>
      </c>
      <c r="C123" s="30" t="s">
        <v>1279</v>
      </c>
      <c r="D123" s="13">
        <v>57986</v>
      </c>
      <c r="E123" s="14">
        <v>1154.6500000000001</v>
      </c>
      <c r="F123" s="15">
        <v>1.2999999999999999E-3</v>
      </c>
      <c r="G123" s="15"/>
    </row>
    <row r="124" spans="1:7" x14ac:dyDescent="0.25">
      <c r="A124" s="12" t="s">
        <v>1440</v>
      </c>
      <c r="B124" s="30" t="s">
        <v>1441</v>
      </c>
      <c r="C124" s="30" t="s">
        <v>1242</v>
      </c>
      <c r="D124" s="13">
        <v>20550</v>
      </c>
      <c r="E124" s="14">
        <v>1104.3699999999999</v>
      </c>
      <c r="F124" s="15">
        <v>1.1999999999999999E-3</v>
      </c>
      <c r="G124" s="15"/>
    </row>
    <row r="125" spans="1:7" x14ac:dyDescent="0.25">
      <c r="A125" s="12" t="s">
        <v>1442</v>
      </c>
      <c r="B125" s="30" t="s">
        <v>1443</v>
      </c>
      <c r="C125" s="30" t="s">
        <v>1299</v>
      </c>
      <c r="D125" s="13">
        <v>23100</v>
      </c>
      <c r="E125" s="14">
        <v>1090.8499999999999</v>
      </c>
      <c r="F125" s="15">
        <v>1.1999999999999999E-3</v>
      </c>
      <c r="G125" s="15"/>
    </row>
    <row r="126" spans="1:7" x14ac:dyDescent="0.25">
      <c r="A126" s="12" t="s">
        <v>1444</v>
      </c>
      <c r="B126" s="30" t="s">
        <v>1445</v>
      </c>
      <c r="C126" s="30" t="s">
        <v>1193</v>
      </c>
      <c r="D126" s="13">
        <v>45600</v>
      </c>
      <c r="E126" s="14">
        <v>1076.07</v>
      </c>
      <c r="F126" s="15">
        <v>1.1999999999999999E-3</v>
      </c>
      <c r="G126" s="15"/>
    </row>
    <row r="127" spans="1:7" x14ac:dyDescent="0.25">
      <c r="A127" s="12" t="s">
        <v>1446</v>
      </c>
      <c r="B127" s="30" t="s">
        <v>1447</v>
      </c>
      <c r="C127" s="30" t="s">
        <v>1296</v>
      </c>
      <c r="D127" s="13">
        <v>26800</v>
      </c>
      <c r="E127" s="14">
        <v>1058.06</v>
      </c>
      <c r="F127" s="15">
        <v>1.1999999999999999E-3</v>
      </c>
      <c r="G127" s="15"/>
    </row>
    <row r="128" spans="1:7" x14ac:dyDescent="0.25">
      <c r="A128" s="12" t="s">
        <v>1448</v>
      </c>
      <c r="B128" s="30" t="s">
        <v>1449</v>
      </c>
      <c r="C128" s="30" t="s">
        <v>1219</v>
      </c>
      <c r="D128" s="13">
        <v>217500</v>
      </c>
      <c r="E128" s="14">
        <v>1044.22</v>
      </c>
      <c r="F128" s="15">
        <v>1.1000000000000001E-3</v>
      </c>
      <c r="G128" s="15"/>
    </row>
    <row r="129" spans="1:7" x14ac:dyDescent="0.25">
      <c r="A129" s="12" t="s">
        <v>1450</v>
      </c>
      <c r="B129" s="30" t="s">
        <v>1451</v>
      </c>
      <c r="C129" s="30" t="s">
        <v>1320</v>
      </c>
      <c r="D129" s="13">
        <v>166400</v>
      </c>
      <c r="E129" s="14">
        <v>1040.17</v>
      </c>
      <c r="F129" s="15">
        <v>1.1000000000000001E-3</v>
      </c>
      <c r="G129" s="15"/>
    </row>
    <row r="130" spans="1:7" x14ac:dyDescent="0.25">
      <c r="A130" s="12" t="s">
        <v>1452</v>
      </c>
      <c r="B130" s="30" t="s">
        <v>1453</v>
      </c>
      <c r="C130" s="30" t="s">
        <v>1267</v>
      </c>
      <c r="D130" s="13">
        <v>74400</v>
      </c>
      <c r="E130" s="14">
        <v>1014.85</v>
      </c>
      <c r="F130" s="15">
        <v>1.1000000000000001E-3</v>
      </c>
      <c r="G130" s="15"/>
    </row>
    <row r="131" spans="1:7" x14ac:dyDescent="0.25">
      <c r="A131" s="12" t="s">
        <v>1454</v>
      </c>
      <c r="B131" s="30" t="s">
        <v>1455</v>
      </c>
      <c r="C131" s="30" t="s">
        <v>1219</v>
      </c>
      <c r="D131" s="13">
        <v>24800</v>
      </c>
      <c r="E131" s="14">
        <v>988.17</v>
      </c>
      <c r="F131" s="15">
        <v>1.1000000000000001E-3</v>
      </c>
      <c r="G131" s="15"/>
    </row>
    <row r="132" spans="1:7" x14ac:dyDescent="0.25">
      <c r="A132" s="12" t="s">
        <v>1456</v>
      </c>
      <c r="B132" s="30" t="s">
        <v>1457</v>
      </c>
      <c r="C132" s="30" t="s">
        <v>1248</v>
      </c>
      <c r="D132" s="13">
        <v>324000</v>
      </c>
      <c r="E132" s="14">
        <v>986.74</v>
      </c>
      <c r="F132" s="15">
        <v>1.1000000000000001E-3</v>
      </c>
      <c r="G132" s="15"/>
    </row>
    <row r="133" spans="1:7" x14ac:dyDescent="0.25">
      <c r="A133" s="12" t="s">
        <v>1458</v>
      </c>
      <c r="B133" s="30" t="s">
        <v>1459</v>
      </c>
      <c r="C133" s="30" t="s">
        <v>1193</v>
      </c>
      <c r="D133" s="13">
        <v>138400</v>
      </c>
      <c r="E133" s="14">
        <v>944.65</v>
      </c>
      <c r="F133" s="15">
        <v>1E-3</v>
      </c>
      <c r="G133" s="15"/>
    </row>
    <row r="134" spans="1:7" x14ac:dyDescent="0.25">
      <c r="A134" s="12" t="s">
        <v>1460</v>
      </c>
      <c r="B134" s="30" t="s">
        <v>1461</v>
      </c>
      <c r="C134" s="30" t="s">
        <v>1232</v>
      </c>
      <c r="D134" s="13">
        <v>205000</v>
      </c>
      <c r="E134" s="14">
        <v>920.14</v>
      </c>
      <c r="F134" s="15">
        <v>1E-3</v>
      </c>
      <c r="G134" s="15"/>
    </row>
    <row r="135" spans="1:7" x14ac:dyDescent="0.25">
      <c r="A135" s="12" t="s">
        <v>1462</v>
      </c>
      <c r="B135" s="30" t="s">
        <v>1463</v>
      </c>
      <c r="C135" s="30" t="s">
        <v>1193</v>
      </c>
      <c r="D135" s="13">
        <v>523800</v>
      </c>
      <c r="E135" s="14">
        <v>918.75</v>
      </c>
      <c r="F135" s="15">
        <v>1E-3</v>
      </c>
      <c r="G135" s="15"/>
    </row>
    <row r="136" spans="1:7" x14ac:dyDescent="0.25">
      <c r="A136" s="12" t="s">
        <v>1464</v>
      </c>
      <c r="B136" s="30" t="s">
        <v>1465</v>
      </c>
      <c r="C136" s="30" t="s">
        <v>1320</v>
      </c>
      <c r="D136" s="13">
        <v>15750</v>
      </c>
      <c r="E136" s="14">
        <v>904.13</v>
      </c>
      <c r="F136" s="15">
        <v>1E-3</v>
      </c>
      <c r="G136" s="15"/>
    </row>
    <row r="137" spans="1:7" x14ac:dyDescent="0.25">
      <c r="A137" s="12" t="s">
        <v>1466</v>
      </c>
      <c r="B137" s="30" t="s">
        <v>1467</v>
      </c>
      <c r="C137" s="30" t="s">
        <v>1239</v>
      </c>
      <c r="D137" s="13">
        <v>51000</v>
      </c>
      <c r="E137" s="14">
        <v>859.1</v>
      </c>
      <c r="F137" s="15">
        <v>8.9999999999999998E-4</v>
      </c>
      <c r="G137" s="15"/>
    </row>
    <row r="138" spans="1:7" x14ac:dyDescent="0.25">
      <c r="A138" s="12" t="s">
        <v>1468</v>
      </c>
      <c r="B138" s="30" t="s">
        <v>1469</v>
      </c>
      <c r="C138" s="30" t="s">
        <v>1251</v>
      </c>
      <c r="D138" s="13">
        <v>322500</v>
      </c>
      <c r="E138" s="14">
        <v>851.88</v>
      </c>
      <c r="F138" s="15">
        <v>8.9999999999999998E-4</v>
      </c>
      <c r="G138" s="15"/>
    </row>
    <row r="139" spans="1:7" x14ac:dyDescent="0.25">
      <c r="A139" s="12" t="s">
        <v>1470</v>
      </c>
      <c r="B139" s="30" t="s">
        <v>1471</v>
      </c>
      <c r="C139" s="30" t="s">
        <v>1293</v>
      </c>
      <c r="D139" s="13">
        <v>316800</v>
      </c>
      <c r="E139" s="14">
        <v>847.44</v>
      </c>
      <c r="F139" s="15">
        <v>8.9999999999999998E-4</v>
      </c>
      <c r="G139" s="15"/>
    </row>
    <row r="140" spans="1:7" x14ac:dyDescent="0.25">
      <c r="A140" s="12" t="s">
        <v>1472</v>
      </c>
      <c r="B140" s="30" t="s">
        <v>1473</v>
      </c>
      <c r="C140" s="30" t="s">
        <v>1219</v>
      </c>
      <c r="D140" s="13">
        <v>16800</v>
      </c>
      <c r="E140" s="14">
        <v>829.65</v>
      </c>
      <c r="F140" s="15">
        <v>8.9999999999999998E-4</v>
      </c>
      <c r="G140" s="15"/>
    </row>
    <row r="141" spans="1:7" x14ac:dyDescent="0.25">
      <c r="A141" s="12" t="s">
        <v>1474</v>
      </c>
      <c r="B141" s="30" t="s">
        <v>1475</v>
      </c>
      <c r="C141" s="30" t="s">
        <v>1186</v>
      </c>
      <c r="D141" s="13">
        <v>209250</v>
      </c>
      <c r="E141" s="14">
        <v>824.86</v>
      </c>
      <c r="F141" s="15">
        <v>8.9999999999999998E-4</v>
      </c>
      <c r="G141" s="15"/>
    </row>
    <row r="142" spans="1:7" x14ac:dyDescent="0.25">
      <c r="A142" s="12" t="s">
        <v>1476</v>
      </c>
      <c r="B142" s="30" t="s">
        <v>1477</v>
      </c>
      <c r="C142" s="30" t="s">
        <v>1251</v>
      </c>
      <c r="D142" s="13">
        <v>51000</v>
      </c>
      <c r="E142" s="14">
        <v>824.57</v>
      </c>
      <c r="F142" s="15">
        <v>8.9999999999999998E-4</v>
      </c>
      <c r="G142" s="15"/>
    </row>
    <row r="143" spans="1:7" x14ac:dyDescent="0.25">
      <c r="A143" s="12" t="s">
        <v>1478</v>
      </c>
      <c r="B143" s="30" t="s">
        <v>1479</v>
      </c>
      <c r="C143" s="30" t="s">
        <v>1293</v>
      </c>
      <c r="D143" s="13">
        <v>59625</v>
      </c>
      <c r="E143" s="14">
        <v>813.4</v>
      </c>
      <c r="F143" s="15">
        <v>8.9999999999999998E-4</v>
      </c>
      <c r="G143" s="15"/>
    </row>
    <row r="144" spans="1:7" x14ac:dyDescent="0.25">
      <c r="A144" s="12" t="s">
        <v>1480</v>
      </c>
      <c r="B144" s="30" t="s">
        <v>1481</v>
      </c>
      <c r="C144" s="30" t="s">
        <v>1320</v>
      </c>
      <c r="D144" s="13">
        <v>25750</v>
      </c>
      <c r="E144" s="14">
        <v>776.29</v>
      </c>
      <c r="F144" s="15">
        <v>8.0000000000000004E-4</v>
      </c>
      <c r="G144" s="15"/>
    </row>
    <row r="145" spans="1:7" x14ac:dyDescent="0.25">
      <c r="A145" s="12" t="s">
        <v>1482</v>
      </c>
      <c r="B145" s="30" t="s">
        <v>1483</v>
      </c>
      <c r="C145" s="30" t="s">
        <v>1193</v>
      </c>
      <c r="D145" s="13">
        <v>45500</v>
      </c>
      <c r="E145" s="14">
        <v>747.95</v>
      </c>
      <c r="F145" s="15">
        <v>8.0000000000000004E-4</v>
      </c>
      <c r="G145" s="15"/>
    </row>
    <row r="146" spans="1:7" x14ac:dyDescent="0.25">
      <c r="A146" s="12" t="s">
        <v>1484</v>
      </c>
      <c r="B146" s="30" t="s">
        <v>1485</v>
      </c>
      <c r="C146" s="30" t="s">
        <v>1486</v>
      </c>
      <c r="D146" s="13">
        <v>142500</v>
      </c>
      <c r="E146" s="14">
        <v>745.49</v>
      </c>
      <c r="F146" s="15">
        <v>8.0000000000000004E-4</v>
      </c>
      <c r="G146" s="15"/>
    </row>
    <row r="147" spans="1:7" x14ac:dyDescent="0.25">
      <c r="A147" s="12" t="s">
        <v>1487</v>
      </c>
      <c r="B147" s="30" t="s">
        <v>1488</v>
      </c>
      <c r="C147" s="30" t="s">
        <v>1193</v>
      </c>
      <c r="D147" s="13">
        <v>92625</v>
      </c>
      <c r="E147" s="14">
        <v>697.42</v>
      </c>
      <c r="F147" s="15">
        <v>8.0000000000000004E-4</v>
      </c>
      <c r="G147" s="15"/>
    </row>
    <row r="148" spans="1:7" x14ac:dyDescent="0.25">
      <c r="A148" s="12" t="s">
        <v>1489</v>
      </c>
      <c r="B148" s="30" t="s">
        <v>1490</v>
      </c>
      <c r="C148" s="30" t="s">
        <v>1251</v>
      </c>
      <c r="D148" s="13">
        <v>40600</v>
      </c>
      <c r="E148" s="14">
        <v>657.94</v>
      </c>
      <c r="F148" s="15">
        <v>6.9999999999999999E-4</v>
      </c>
      <c r="G148" s="15"/>
    </row>
    <row r="149" spans="1:7" x14ac:dyDescent="0.25">
      <c r="A149" s="12" t="s">
        <v>1491</v>
      </c>
      <c r="B149" s="30" t="s">
        <v>1492</v>
      </c>
      <c r="C149" s="30" t="s">
        <v>1357</v>
      </c>
      <c r="D149" s="13">
        <v>180500</v>
      </c>
      <c r="E149" s="14">
        <v>617.30999999999995</v>
      </c>
      <c r="F149" s="15">
        <v>6.9999999999999999E-4</v>
      </c>
      <c r="G149" s="15"/>
    </row>
    <row r="150" spans="1:7" x14ac:dyDescent="0.25">
      <c r="A150" s="12" t="s">
        <v>1493</v>
      </c>
      <c r="B150" s="30" t="s">
        <v>1494</v>
      </c>
      <c r="C150" s="30" t="s">
        <v>1267</v>
      </c>
      <c r="D150" s="13">
        <v>111250</v>
      </c>
      <c r="E150" s="14">
        <v>605.48</v>
      </c>
      <c r="F150" s="15">
        <v>6.9999999999999999E-4</v>
      </c>
      <c r="G150" s="15"/>
    </row>
    <row r="151" spans="1:7" x14ac:dyDescent="0.25">
      <c r="A151" s="12" t="s">
        <v>1495</v>
      </c>
      <c r="B151" s="30" t="s">
        <v>1496</v>
      </c>
      <c r="C151" s="30" t="s">
        <v>1357</v>
      </c>
      <c r="D151" s="13">
        <v>56000</v>
      </c>
      <c r="E151" s="14">
        <v>602.03</v>
      </c>
      <c r="F151" s="15">
        <v>6.9999999999999999E-4</v>
      </c>
      <c r="G151" s="15"/>
    </row>
    <row r="152" spans="1:7" x14ac:dyDescent="0.25">
      <c r="A152" s="12" t="s">
        <v>1497</v>
      </c>
      <c r="B152" s="30" t="s">
        <v>1498</v>
      </c>
      <c r="C152" s="30" t="s">
        <v>1251</v>
      </c>
      <c r="D152" s="13">
        <v>55800</v>
      </c>
      <c r="E152" s="14">
        <v>562.1</v>
      </c>
      <c r="F152" s="15">
        <v>5.9999999999999995E-4</v>
      </c>
      <c r="G152" s="15"/>
    </row>
    <row r="153" spans="1:7" x14ac:dyDescent="0.25">
      <c r="A153" s="12" t="s">
        <v>1499</v>
      </c>
      <c r="B153" s="30" t="s">
        <v>1500</v>
      </c>
      <c r="C153" s="30" t="s">
        <v>1232</v>
      </c>
      <c r="D153" s="13">
        <v>84000</v>
      </c>
      <c r="E153" s="14">
        <v>496.57</v>
      </c>
      <c r="F153" s="15">
        <v>5.0000000000000001E-4</v>
      </c>
      <c r="G153" s="15"/>
    </row>
    <row r="154" spans="1:7" x14ac:dyDescent="0.25">
      <c r="A154" s="12" t="s">
        <v>1501</v>
      </c>
      <c r="B154" s="30" t="s">
        <v>1502</v>
      </c>
      <c r="C154" s="30" t="s">
        <v>1171</v>
      </c>
      <c r="D154" s="13">
        <v>300000</v>
      </c>
      <c r="E154" s="14">
        <v>405.45</v>
      </c>
      <c r="F154" s="15">
        <v>4.0000000000000002E-4</v>
      </c>
      <c r="G154" s="15"/>
    </row>
    <row r="155" spans="1:7" x14ac:dyDescent="0.25">
      <c r="A155" s="12" t="s">
        <v>1503</v>
      </c>
      <c r="B155" s="30" t="s">
        <v>1504</v>
      </c>
      <c r="C155" s="30" t="s">
        <v>1505</v>
      </c>
      <c r="D155" s="13">
        <v>15200</v>
      </c>
      <c r="E155" s="14">
        <v>398.6</v>
      </c>
      <c r="F155" s="15">
        <v>4.0000000000000002E-4</v>
      </c>
      <c r="G155" s="15"/>
    </row>
    <row r="156" spans="1:7" x14ac:dyDescent="0.25">
      <c r="A156" s="12" t="s">
        <v>1506</v>
      </c>
      <c r="B156" s="30" t="s">
        <v>1507</v>
      </c>
      <c r="C156" s="30" t="s">
        <v>1171</v>
      </c>
      <c r="D156" s="13">
        <v>487500</v>
      </c>
      <c r="E156" s="14">
        <v>367.58</v>
      </c>
      <c r="F156" s="15">
        <v>4.0000000000000002E-4</v>
      </c>
      <c r="G156" s="15"/>
    </row>
    <row r="157" spans="1:7" x14ac:dyDescent="0.25">
      <c r="A157" s="12" t="s">
        <v>1508</v>
      </c>
      <c r="B157" s="30" t="s">
        <v>1509</v>
      </c>
      <c r="C157" s="30" t="s">
        <v>1219</v>
      </c>
      <c r="D157" s="13">
        <v>21000</v>
      </c>
      <c r="E157" s="14">
        <v>324.14999999999998</v>
      </c>
      <c r="F157" s="15">
        <v>4.0000000000000002E-4</v>
      </c>
      <c r="G157" s="15"/>
    </row>
    <row r="158" spans="1:7" x14ac:dyDescent="0.25">
      <c r="A158" s="12" t="s">
        <v>1510</v>
      </c>
      <c r="B158" s="30" t="s">
        <v>1511</v>
      </c>
      <c r="C158" s="30" t="s">
        <v>1199</v>
      </c>
      <c r="D158" s="13">
        <v>37500</v>
      </c>
      <c r="E158" s="14">
        <v>318.43</v>
      </c>
      <c r="F158" s="15">
        <v>2.9999999999999997E-4</v>
      </c>
      <c r="G158" s="15"/>
    </row>
    <row r="159" spans="1:7" x14ac:dyDescent="0.25">
      <c r="A159" s="12" t="s">
        <v>1512</v>
      </c>
      <c r="B159" s="30" t="s">
        <v>1513</v>
      </c>
      <c r="C159" s="30" t="s">
        <v>1293</v>
      </c>
      <c r="D159" s="13">
        <v>10600</v>
      </c>
      <c r="E159" s="14">
        <v>301.76</v>
      </c>
      <c r="F159" s="15">
        <v>2.9999999999999997E-4</v>
      </c>
      <c r="G159" s="15"/>
    </row>
    <row r="160" spans="1:7" x14ac:dyDescent="0.25">
      <c r="A160" s="12" t="s">
        <v>1514</v>
      </c>
      <c r="B160" s="30" t="s">
        <v>1515</v>
      </c>
      <c r="C160" s="30" t="s">
        <v>1387</v>
      </c>
      <c r="D160" s="13">
        <v>12825</v>
      </c>
      <c r="E160" s="14">
        <v>294.99</v>
      </c>
      <c r="F160" s="15">
        <v>2.9999999999999997E-4</v>
      </c>
      <c r="G160" s="15"/>
    </row>
    <row r="161" spans="1:7" x14ac:dyDescent="0.25">
      <c r="A161" s="12" t="s">
        <v>1516</v>
      </c>
      <c r="B161" s="30" t="s">
        <v>1517</v>
      </c>
      <c r="C161" s="30" t="s">
        <v>1284</v>
      </c>
      <c r="D161" s="13">
        <v>57600</v>
      </c>
      <c r="E161" s="14">
        <v>286.39</v>
      </c>
      <c r="F161" s="15">
        <v>2.9999999999999997E-4</v>
      </c>
      <c r="G161" s="15"/>
    </row>
    <row r="162" spans="1:7" x14ac:dyDescent="0.25">
      <c r="A162" s="12" t="s">
        <v>1518</v>
      </c>
      <c r="B162" s="30" t="s">
        <v>1519</v>
      </c>
      <c r="C162" s="30" t="s">
        <v>1290</v>
      </c>
      <c r="D162" s="13">
        <v>40000</v>
      </c>
      <c r="E162" s="14">
        <v>281.02</v>
      </c>
      <c r="F162" s="15">
        <v>2.9999999999999997E-4</v>
      </c>
      <c r="G162" s="15"/>
    </row>
    <row r="163" spans="1:7" x14ac:dyDescent="0.25">
      <c r="A163" s="12" t="s">
        <v>1520</v>
      </c>
      <c r="B163" s="30" t="s">
        <v>1521</v>
      </c>
      <c r="C163" s="30" t="s">
        <v>1284</v>
      </c>
      <c r="D163" s="13">
        <v>76800</v>
      </c>
      <c r="E163" s="14">
        <v>277.98</v>
      </c>
      <c r="F163" s="15">
        <v>2.9999999999999997E-4</v>
      </c>
      <c r="G163" s="15"/>
    </row>
    <row r="164" spans="1:7" x14ac:dyDescent="0.25">
      <c r="A164" s="12" t="s">
        <v>1522</v>
      </c>
      <c r="B164" s="30" t="s">
        <v>1523</v>
      </c>
      <c r="C164" s="30" t="s">
        <v>1387</v>
      </c>
      <c r="D164" s="13">
        <v>17500</v>
      </c>
      <c r="E164" s="14">
        <v>258.27</v>
      </c>
      <c r="F164" s="15">
        <v>2.9999999999999997E-4</v>
      </c>
      <c r="G164" s="15"/>
    </row>
    <row r="165" spans="1:7" x14ac:dyDescent="0.25">
      <c r="A165" s="12" t="s">
        <v>1524</v>
      </c>
      <c r="B165" s="30" t="s">
        <v>1525</v>
      </c>
      <c r="C165" s="30" t="s">
        <v>1293</v>
      </c>
      <c r="D165" s="13">
        <v>15000</v>
      </c>
      <c r="E165" s="14">
        <v>227.25</v>
      </c>
      <c r="F165" s="15">
        <v>2.0000000000000001E-4</v>
      </c>
      <c r="G165" s="15"/>
    </row>
    <row r="166" spans="1:7" x14ac:dyDescent="0.25">
      <c r="A166" s="12" t="s">
        <v>1526</v>
      </c>
      <c r="B166" s="30" t="s">
        <v>1527</v>
      </c>
      <c r="C166" s="30" t="s">
        <v>1248</v>
      </c>
      <c r="D166" s="13">
        <v>18500</v>
      </c>
      <c r="E166" s="14">
        <v>208.98</v>
      </c>
      <c r="F166" s="15">
        <v>2.0000000000000001E-4</v>
      </c>
      <c r="G166" s="15"/>
    </row>
    <row r="167" spans="1:7" x14ac:dyDescent="0.25">
      <c r="A167" s="12" t="s">
        <v>1528</v>
      </c>
      <c r="B167" s="30" t="s">
        <v>1529</v>
      </c>
      <c r="C167" s="30" t="s">
        <v>1486</v>
      </c>
      <c r="D167" s="13">
        <v>15500</v>
      </c>
      <c r="E167" s="14">
        <v>194.03</v>
      </c>
      <c r="F167" s="15">
        <v>2.0000000000000001E-4</v>
      </c>
      <c r="G167" s="15"/>
    </row>
    <row r="168" spans="1:7" x14ac:dyDescent="0.25">
      <c r="A168" s="12" t="s">
        <v>1530</v>
      </c>
      <c r="B168" s="30" t="s">
        <v>1531</v>
      </c>
      <c r="C168" s="30" t="s">
        <v>1251</v>
      </c>
      <c r="D168" s="13">
        <v>7000</v>
      </c>
      <c r="E168" s="14">
        <v>182.04</v>
      </c>
      <c r="F168" s="15">
        <v>2.0000000000000001E-4</v>
      </c>
      <c r="G168" s="15"/>
    </row>
    <row r="169" spans="1:7" x14ac:dyDescent="0.25">
      <c r="A169" s="12" t="s">
        <v>1532</v>
      </c>
      <c r="B169" s="30" t="s">
        <v>1533</v>
      </c>
      <c r="C169" s="30" t="s">
        <v>1357</v>
      </c>
      <c r="D169" s="13">
        <v>4000</v>
      </c>
      <c r="E169" s="14">
        <v>154.69999999999999</v>
      </c>
      <c r="F169" s="15">
        <v>2.0000000000000001E-4</v>
      </c>
      <c r="G169" s="15"/>
    </row>
    <row r="170" spans="1:7" x14ac:dyDescent="0.25">
      <c r="A170" s="12" t="s">
        <v>1534</v>
      </c>
      <c r="B170" s="30" t="s">
        <v>1535</v>
      </c>
      <c r="C170" s="30" t="s">
        <v>1397</v>
      </c>
      <c r="D170" s="13">
        <v>13300</v>
      </c>
      <c r="E170" s="14">
        <v>150.86000000000001</v>
      </c>
      <c r="F170" s="15">
        <v>2.0000000000000001E-4</v>
      </c>
      <c r="G170" s="15"/>
    </row>
    <row r="171" spans="1:7" x14ac:dyDescent="0.25">
      <c r="A171" s="12" t="s">
        <v>1536</v>
      </c>
      <c r="B171" s="30" t="s">
        <v>1537</v>
      </c>
      <c r="C171" s="30" t="s">
        <v>1251</v>
      </c>
      <c r="D171" s="13">
        <v>2125</v>
      </c>
      <c r="E171" s="14">
        <v>130.86000000000001</v>
      </c>
      <c r="F171" s="15">
        <v>1E-4</v>
      </c>
      <c r="G171" s="15"/>
    </row>
    <row r="172" spans="1:7" x14ac:dyDescent="0.25">
      <c r="A172" s="12" t="s">
        <v>1538</v>
      </c>
      <c r="B172" s="30" t="s">
        <v>1539</v>
      </c>
      <c r="C172" s="30" t="s">
        <v>1296</v>
      </c>
      <c r="D172" s="13">
        <v>4800</v>
      </c>
      <c r="E172" s="14">
        <v>126.98</v>
      </c>
      <c r="F172" s="15">
        <v>1E-4</v>
      </c>
      <c r="G172" s="15"/>
    </row>
    <row r="173" spans="1:7" x14ac:dyDescent="0.25">
      <c r="A173" s="12" t="s">
        <v>1540</v>
      </c>
      <c r="B173" s="30" t="s">
        <v>1541</v>
      </c>
      <c r="C173" s="30" t="s">
        <v>1542</v>
      </c>
      <c r="D173" s="13">
        <v>240</v>
      </c>
      <c r="E173" s="14">
        <v>82.68</v>
      </c>
      <c r="F173" s="15">
        <v>1E-4</v>
      </c>
      <c r="G173" s="15"/>
    </row>
    <row r="174" spans="1:7" x14ac:dyDescent="0.25">
      <c r="A174" s="12" t="s">
        <v>1543</v>
      </c>
      <c r="B174" s="30" t="s">
        <v>1544</v>
      </c>
      <c r="C174" s="30" t="s">
        <v>1296</v>
      </c>
      <c r="D174" s="13">
        <v>900</v>
      </c>
      <c r="E174" s="14">
        <v>50.33</v>
      </c>
      <c r="F174" s="15">
        <v>1E-4</v>
      </c>
      <c r="G174" s="15"/>
    </row>
    <row r="175" spans="1:7" x14ac:dyDescent="0.25">
      <c r="A175" s="16" t="s">
        <v>126</v>
      </c>
      <c r="B175" s="31"/>
      <c r="C175" s="31"/>
      <c r="D175" s="17"/>
      <c r="E175" s="37">
        <v>699266.73</v>
      </c>
      <c r="F175" s="38">
        <v>0.76239999999999997</v>
      </c>
      <c r="G175" s="20"/>
    </row>
    <row r="176" spans="1:7" x14ac:dyDescent="0.25">
      <c r="A176" s="16" t="s">
        <v>1545</v>
      </c>
      <c r="B176" s="30"/>
      <c r="C176" s="30"/>
      <c r="D176" s="13"/>
      <c r="E176" s="14"/>
      <c r="F176" s="15"/>
      <c r="G176" s="15"/>
    </row>
    <row r="177" spans="1:7" x14ac:dyDescent="0.25">
      <c r="A177" s="16" t="s">
        <v>126</v>
      </c>
      <c r="B177" s="30"/>
      <c r="C177" s="30"/>
      <c r="D177" s="13"/>
      <c r="E177" s="39" t="s">
        <v>120</v>
      </c>
      <c r="F177" s="40" t="s">
        <v>120</v>
      </c>
      <c r="G177" s="15"/>
    </row>
    <row r="178" spans="1:7" x14ac:dyDescent="0.25">
      <c r="A178" s="21" t="s">
        <v>162</v>
      </c>
      <c r="B178" s="32"/>
      <c r="C178" s="32"/>
      <c r="D178" s="22"/>
      <c r="E178" s="27">
        <v>699266.73</v>
      </c>
      <c r="F178" s="28">
        <v>0.76239999999999997</v>
      </c>
      <c r="G178" s="20"/>
    </row>
    <row r="179" spans="1:7" x14ac:dyDescent="0.25">
      <c r="A179" s="12"/>
      <c r="B179" s="30"/>
      <c r="C179" s="30"/>
      <c r="D179" s="13"/>
      <c r="E179" s="14"/>
      <c r="F179" s="15"/>
      <c r="G179" s="15"/>
    </row>
    <row r="180" spans="1:7" x14ac:dyDescent="0.25">
      <c r="A180" s="16" t="s">
        <v>1546</v>
      </c>
      <c r="B180" s="30"/>
      <c r="C180" s="30"/>
      <c r="D180" s="13"/>
      <c r="E180" s="14"/>
      <c r="F180" s="15"/>
      <c r="G180" s="15"/>
    </row>
    <row r="181" spans="1:7" x14ac:dyDescent="0.25">
      <c r="A181" s="16" t="s">
        <v>1547</v>
      </c>
      <c r="B181" s="30"/>
      <c r="C181" s="30"/>
      <c r="D181" s="13"/>
      <c r="E181" s="14"/>
      <c r="F181" s="15"/>
      <c r="G181" s="15"/>
    </row>
    <row r="182" spans="1:7" x14ac:dyDescent="0.25">
      <c r="A182" s="12" t="s">
        <v>1548</v>
      </c>
      <c r="B182" s="30"/>
      <c r="C182" s="30" t="s">
        <v>1296</v>
      </c>
      <c r="D182" s="41">
        <v>-900</v>
      </c>
      <c r="E182" s="23">
        <v>-50.58</v>
      </c>
      <c r="F182" s="24">
        <v>-5.5000000000000002E-5</v>
      </c>
      <c r="G182" s="15"/>
    </row>
    <row r="183" spans="1:7" x14ac:dyDescent="0.25">
      <c r="A183" s="12" t="s">
        <v>1549</v>
      </c>
      <c r="B183" s="30"/>
      <c r="C183" s="30" t="s">
        <v>1542</v>
      </c>
      <c r="D183" s="41">
        <v>-240</v>
      </c>
      <c r="E183" s="23">
        <v>-82.97</v>
      </c>
      <c r="F183" s="24">
        <v>-9.0000000000000006E-5</v>
      </c>
      <c r="G183" s="15"/>
    </row>
    <row r="184" spans="1:7" x14ac:dyDescent="0.25">
      <c r="A184" s="12" t="s">
        <v>1550</v>
      </c>
      <c r="B184" s="30"/>
      <c r="C184" s="30" t="s">
        <v>1296</v>
      </c>
      <c r="D184" s="41">
        <v>-4800</v>
      </c>
      <c r="E184" s="23">
        <v>-127.84</v>
      </c>
      <c r="F184" s="24">
        <v>-1.3899999999999999E-4</v>
      </c>
      <c r="G184" s="15"/>
    </row>
    <row r="185" spans="1:7" x14ac:dyDescent="0.25">
      <c r="A185" s="12" t="s">
        <v>1551</v>
      </c>
      <c r="B185" s="30"/>
      <c r="C185" s="30" t="s">
        <v>1251</v>
      </c>
      <c r="D185" s="41">
        <v>-2125</v>
      </c>
      <c r="E185" s="23">
        <v>-131.86000000000001</v>
      </c>
      <c r="F185" s="24">
        <v>-1.4300000000000001E-4</v>
      </c>
      <c r="G185" s="15"/>
    </row>
    <row r="186" spans="1:7" x14ac:dyDescent="0.25">
      <c r="A186" s="12" t="s">
        <v>1552</v>
      </c>
      <c r="B186" s="30"/>
      <c r="C186" s="30" t="s">
        <v>1397</v>
      </c>
      <c r="D186" s="41">
        <v>-13300</v>
      </c>
      <c r="E186" s="23">
        <v>-151.47999999999999</v>
      </c>
      <c r="F186" s="24">
        <v>-1.65E-4</v>
      </c>
      <c r="G186" s="15"/>
    </row>
    <row r="187" spans="1:7" x14ac:dyDescent="0.25">
      <c r="A187" s="12" t="s">
        <v>1553</v>
      </c>
      <c r="B187" s="30"/>
      <c r="C187" s="30" t="s">
        <v>1357</v>
      </c>
      <c r="D187" s="41">
        <v>-4000</v>
      </c>
      <c r="E187" s="23">
        <v>-155.37</v>
      </c>
      <c r="F187" s="24">
        <v>-1.6899999999999999E-4</v>
      </c>
      <c r="G187" s="15"/>
    </row>
    <row r="188" spans="1:7" x14ac:dyDescent="0.25">
      <c r="A188" s="12" t="s">
        <v>1554</v>
      </c>
      <c r="B188" s="30"/>
      <c r="C188" s="30" t="s">
        <v>1251</v>
      </c>
      <c r="D188" s="41">
        <v>-7000</v>
      </c>
      <c r="E188" s="23">
        <v>-183.4</v>
      </c>
      <c r="F188" s="24">
        <v>-2.0000000000000001E-4</v>
      </c>
      <c r="G188" s="15"/>
    </row>
    <row r="189" spans="1:7" x14ac:dyDescent="0.25">
      <c r="A189" s="12" t="s">
        <v>1555</v>
      </c>
      <c r="B189" s="30"/>
      <c r="C189" s="30" t="s">
        <v>1486</v>
      </c>
      <c r="D189" s="41">
        <v>-15500</v>
      </c>
      <c r="E189" s="23">
        <v>-194.74</v>
      </c>
      <c r="F189" s="24">
        <v>-2.12E-4</v>
      </c>
      <c r="G189" s="15"/>
    </row>
    <row r="190" spans="1:7" x14ac:dyDescent="0.25">
      <c r="A190" s="12" t="s">
        <v>1556</v>
      </c>
      <c r="B190" s="30"/>
      <c r="C190" s="30" t="s">
        <v>1248</v>
      </c>
      <c r="D190" s="41">
        <v>-18500</v>
      </c>
      <c r="E190" s="23">
        <v>-210.22</v>
      </c>
      <c r="F190" s="24">
        <v>-2.2900000000000001E-4</v>
      </c>
      <c r="G190" s="15"/>
    </row>
    <row r="191" spans="1:7" x14ac:dyDescent="0.25">
      <c r="A191" s="12" t="s">
        <v>1557</v>
      </c>
      <c r="B191" s="30"/>
      <c r="C191" s="30" t="s">
        <v>1293</v>
      </c>
      <c r="D191" s="41">
        <v>-15000</v>
      </c>
      <c r="E191" s="23">
        <v>-228.75</v>
      </c>
      <c r="F191" s="24">
        <v>-2.4899999999999998E-4</v>
      </c>
      <c r="G191" s="15"/>
    </row>
    <row r="192" spans="1:7" x14ac:dyDescent="0.25">
      <c r="A192" s="12" t="s">
        <v>1558</v>
      </c>
      <c r="B192" s="30"/>
      <c r="C192" s="30" t="s">
        <v>1387</v>
      </c>
      <c r="D192" s="41">
        <v>-17500</v>
      </c>
      <c r="E192" s="23">
        <v>-259.44</v>
      </c>
      <c r="F192" s="24">
        <v>-2.8299999999999999E-4</v>
      </c>
      <c r="G192" s="15"/>
    </row>
    <row r="193" spans="1:7" x14ac:dyDescent="0.25">
      <c r="A193" s="12" t="s">
        <v>1559</v>
      </c>
      <c r="B193" s="30"/>
      <c r="C193" s="30" t="s">
        <v>1284</v>
      </c>
      <c r="D193" s="41">
        <v>-76800</v>
      </c>
      <c r="E193" s="23">
        <v>-280.63</v>
      </c>
      <c r="F193" s="24">
        <v>-3.0600000000000001E-4</v>
      </c>
      <c r="G193" s="15"/>
    </row>
    <row r="194" spans="1:7" x14ac:dyDescent="0.25">
      <c r="A194" s="12" t="s">
        <v>1560</v>
      </c>
      <c r="B194" s="30"/>
      <c r="C194" s="30" t="s">
        <v>1290</v>
      </c>
      <c r="D194" s="41">
        <v>-40000</v>
      </c>
      <c r="E194" s="23">
        <v>-282.77999999999997</v>
      </c>
      <c r="F194" s="24">
        <v>-3.0800000000000001E-4</v>
      </c>
      <c r="G194" s="15"/>
    </row>
    <row r="195" spans="1:7" x14ac:dyDescent="0.25">
      <c r="A195" s="12" t="s">
        <v>1561</v>
      </c>
      <c r="B195" s="30"/>
      <c r="C195" s="30" t="s">
        <v>1284</v>
      </c>
      <c r="D195" s="41">
        <v>-57600</v>
      </c>
      <c r="E195" s="23">
        <v>-287.94</v>
      </c>
      <c r="F195" s="24">
        <v>-3.1399999999999999E-4</v>
      </c>
      <c r="G195" s="15"/>
    </row>
    <row r="196" spans="1:7" x14ac:dyDescent="0.25">
      <c r="A196" s="12" t="s">
        <v>1562</v>
      </c>
      <c r="B196" s="30"/>
      <c r="C196" s="30" t="s">
        <v>1387</v>
      </c>
      <c r="D196" s="41">
        <v>-12825</v>
      </c>
      <c r="E196" s="23">
        <v>-296.67</v>
      </c>
      <c r="F196" s="24">
        <v>-3.2299999999999999E-4</v>
      </c>
      <c r="G196" s="15"/>
    </row>
    <row r="197" spans="1:7" x14ac:dyDescent="0.25">
      <c r="A197" s="12" t="s">
        <v>1563</v>
      </c>
      <c r="B197" s="30"/>
      <c r="C197" s="30" t="s">
        <v>1293</v>
      </c>
      <c r="D197" s="41">
        <v>-10600</v>
      </c>
      <c r="E197" s="23">
        <v>-303.92</v>
      </c>
      <c r="F197" s="24">
        <v>-3.3100000000000002E-4</v>
      </c>
      <c r="G197" s="15"/>
    </row>
    <row r="198" spans="1:7" x14ac:dyDescent="0.25">
      <c r="A198" s="12" t="s">
        <v>1564</v>
      </c>
      <c r="B198" s="30"/>
      <c r="C198" s="30" t="s">
        <v>1199</v>
      </c>
      <c r="D198" s="41">
        <v>-37500</v>
      </c>
      <c r="E198" s="23">
        <v>-319.95</v>
      </c>
      <c r="F198" s="24">
        <v>-3.4900000000000003E-4</v>
      </c>
      <c r="G198" s="15"/>
    </row>
    <row r="199" spans="1:7" x14ac:dyDescent="0.25">
      <c r="A199" s="12" t="s">
        <v>1565</v>
      </c>
      <c r="B199" s="30"/>
      <c r="C199" s="30" t="s">
        <v>1219</v>
      </c>
      <c r="D199" s="41">
        <v>-21000</v>
      </c>
      <c r="E199" s="23">
        <v>-326.87</v>
      </c>
      <c r="F199" s="24">
        <v>-3.5599999999999998E-4</v>
      </c>
      <c r="G199" s="15"/>
    </row>
    <row r="200" spans="1:7" x14ac:dyDescent="0.25">
      <c r="A200" s="12" t="s">
        <v>1566</v>
      </c>
      <c r="B200" s="30"/>
      <c r="C200" s="30" t="s">
        <v>1171</v>
      </c>
      <c r="D200" s="41">
        <v>-487500</v>
      </c>
      <c r="E200" s="23">
        <v>-370.74</v>
      </c>
      <c r="F200" s="24">
        <v>-4.0400000000000001E-4</v>
      </c>
      <c r="G200" s="15"/>
    </row>
    <row r="201" spans="1:7" x14ac:dyDescent="0.25">
      <c r="A201" s="12" t="s">
        <v>1567</v>
      </c>
      <c r="B201" s="30"/>
      <c r="C201" s="30" t="s">
        <v>1505</v>
      </c>
      <c r="D201" s="41">
        <v>-15200</v>
      </c>
      <c r="E201" s="23">
        <v>-399.97</v>
      </c>
      <c r="F201" s="24">
        <v>-4.3600000000000003E-4</v>
      </c>
      <c r="G201" s="15"/>
    </row>
    <row r="202" spans="1:7" x14ac:dyDescent="0.25">
      <c r="A202" s="12" t="s">
        <v>1568</v>
      </c>
      <c r="B202" s="30"/>
      <c r="C202" s="30" t="s">
        <v>1171</v>
      </c>
      <c r="D202" s="41">
        <v>-300000</v>
      </c>
      <c r="E202" s="23">
        <v>-408.3</v>
      </c>
      <c r="F202" s="24">
        <v>-4.4499999999999997E-4</v>
      </c>
      <c r="G202" s="15"/>
    </row>
    <row r="203" spans="1:7" x14ac:dyDescent="0.25">
      <c r="A203" s="12" t="s">
        <v>1569</v>
      </c>
      <c r="B203" s="30"/>
      <c r="C203" s="30" t="s">
        <v>1232</v>
      </c>
      <c r="D203" s="41">
        <v>-84000</v>
      </c>
      <c r="E203" s="23">
        <v>-499.09</v>
      </c>
      <c r="F203" s="24">
        <v>-5.44E-4</v>
      </c>
      <c r="G203" s="15"/>
    </row>
    <row r="204" spans="1:7" x14ac:dyDescent="0.25">
      <c r="A204" s="12" t="s">
        <v>1570</v>
      </c>
      <c r="B204" s="30"/>
      <c r="C204" s="30" t="s">
        <v>1251</v>
      </c>
      <c r="D204" s="41">
        <v>-55800</v>
      </c>
      <c r="E204" s="23">
        <v>-567.23</v>
      </c>
      <c r="F204" s="24">
        <v>-6.1799999999999995E-4</v>
      </c>
      <c r="G204" s="15"/>
    </row>
    <row r="205" spans="1:7" x14ac:dyDescent="0.25">
      <c r="A205" s="12" t="s">
        <v>1571</v>
      </c>
      <c r="B205" s="30"/>
      <c r="C205" s="30" t="s">
        <v>1357</v>
      </c>
      <c r="D205" s="41">
        <v>-56000</v>
      </c>
      <c r="E205" s="23">
        <v>-607.32000000000005</v>
      </c>
      <c r="F205" s="24">
        <v>-6.6200000000000005E-4</v>
      </c>
      <c r="G205" s="15"/>
    </row>
    <row r="206" spans="1:7" x14ac:dyDescent="0.25">
      <c r="A206" s="12" t="s">
        <v>1572</v>
      </c>
      <c r="B206" s="30"/>
      <c r="C206" s="30" t="s">
        <v>1267</v>
      </c>
      <c r="D206" s="41">
        <v>-111250</v>
      </c>
      <c r="E206" s="23">
        <v>-609.48</v>
      </c>
      <c r="F206" s="24">
        <v>-6.6399999999999999E-4</v>
      </c>
      <c r="G206" s="15"/>
    </row>
    <row r="207" spans="1:7" x14ac:dyDescent="0.25">
      <c r="A207" s="12" t="s">
        <v>1573</v>
      </c>
      <c r="B207" s="30"/>
      <c r="C207" s="30" t="s">
        <v>1357</v>
      </c>
      <c r="D207" s="41">
        <v>-180500</v>
      </c>
      <c r="E207" s="23">
        <v>-623.09</v>
      </c>
      <c r="F207" s="24">
        <v>-6.7900000000000002E-4</v>
      </c>
      <c r="G207" s="15"/>
    </row>
    <row r="208" spans="1:7" x14ac:dyDescent="0.25">
      <c r="A208" s="12" t="s">
        <v>1574</v>
      </c>
      <c r="B208" s="30"/>
      <c r="C208" s="30" t="s">
        <v>1251</v>
      </c>
      <c r="D208" s="41">
        <v>-40600</v>
      </c>
      <c r="E208" s="23">
        <v>-662.98</v>
      </c>
      <c r="F208" s="24">
        <v>-7.2300000000000001E-4</v>
      </c>
      <c r="G208" s="15"/>
    </row>
    <row r="209" spans="1:7" x14ac:dyDescent="0.25">
      <c r="A209" s="12" t="s">
        <v>1575</v>
      </c>
      <c r="B209" s="30"/>
      <c r="C209" s="30" t="s">
        <v>1193</v>
      </c>
      <c r="D209" s="41">
        <v>-92625</v>
      </c>
      <c r="E209" s="23">
        <v>-701.4</v>
      </c>
      <c r="F209" s="24">
        <v>-7.6499999999999995E-4</v>
      </c>
      <c r="G209" s="15"/>
    </row>
    <row r="210" spans="1:7" x14ac:dyDescent="0.25">
      <c r="A210" s="12" t="s">
        <v>1576</v>
      </c>
      <c r="B210" s="30"/>
      <c r="C210" s="30" t="s">
        <v>1486</v>
      </c>
      <c r="D210" s="41">
        <v>-142500</v>
      </c>
      <c r="E210" s="23">
        <v>-751.62</v>
      </c>
      <c r="F210" s="24">
        <v>-8.1899999999999996E-4</v>
      </c>
      <c r="G210" s="15"/>
    </row>
    <row r="211" spans="1:7" x14ac:dyDescent="0.25">
      <c r="A211" s="12" t="s">
        <v>1577</v>
      </c>
      <c r="B211" s="30"/>
      <c r="C211" s="30" t="s">
        <v>1193</v>
      </c>
      <c r="D211" s="41">
        <v>-45500</v>
      </c>
      <c r="E211" s="23">
        <v>-754.48</v>
      </c>
      <c r="F211" s="24">
        <v>-8.2299999999999995E-4</v>
      </c>
      <c r="G211" s="15"/>
    </row>
    <row r="212" spans="1:7" x14ac:dyDescent="0.25">
      <c r="A212" s="12" t="s">
        <v>1578</v>
      </c>
      <c r="B212" s="30"/>
      <c r="C212" s="30" t="s">
        <v>1320</v>
      </c>
      <c r="D212" s="41">
        <v>-25750</v>
      </c>
      <c r="E212" s="23">
        <v>-779.66</v>
      </c>
      <c r="F212" s="24">
        <v>-8.4999999999999995E-4</v>
      </c>
      <c r="G212" s="15"/>
    </row>
    <row r="213" spans="1:7" x14ac:dyDescent="0.25">
      <c r="A213" s="12" t="s">
        <v>1579</v>
      </c>
      <c r="B213" s="30"/>
      <c r="C213" s="30" t="s">
        <v>1293</v>
      </c>
      <c r="D213" s="41">
        <v>-59625</v>
      </c>
      <c r="E213" s="23">
        <v>-819.61</v>
      </c>
      <c r="F213" s="24">
        <v>-8.9400000000000005E-4</v>
      </c>
      <c r="G213" s="15"/>
    </row>
    <row r="214" spans="1:7" x14ac:dyDescent="0.25">
      <c r="A214" s="12" t="s">
        <v>1580</v>
      </c>
      <c r="B214" s="30"/>
      <c r="C214" s="30" t="s">
        <v>1251</v>
      </c>
      <c r="D214" s="41">
        <v>-51000</v>
      </c>
      <c r="E214" s="23">
        <v>-827.99</v>
      </c>
      <c r="F214" s="24">
        <v>-9.0300000000000005E-4</v>
      </c>
      <c r="G214" s="15"/>
    </row>
    <row r="215" spans="1:7" x14ac:dyDescent="0.25">
      <c r="A215" s="12" t="s">
        <v>1581</v>
      </c>
      <c r="B215" s="30"/>
      <c r="C215" s="30" t="s">
        <v>1186</v>
      </c>
      <c r="D215" s="41">
        <v>-209250</v>
      </c>
      <c r="E215" s="23">
        <v>-831.35</v>
      </c>
      <c r="F215" s="24">
        <v>-9.0600000000000001E-4</v>
      </c>
      <c r="G215" s="15"/>
    </row>
    <row r="216" spans="1:7" x14ac:dyDescent="0.25">
      <c r="A216" s="12" t="s">
        <v>1582</v>
      </c>
      <c r="B216" s="30"/>
      <c r="C216" s="30" t="s">
        <v>1219</v>
      </c>
      <c r="D216" s="41">
        <v>-16800</v>
      </c>
      <c r="E216" s="23">
        <v>-836.75</v>
      </c>
      <c r="F216" s="24">
        <v>-9.1200000000000005E-4</v>
      </c>
      <c r="G216" s="15"/>
    </row>
    <row r="217" spans="1:7" x14ac:dyDescent="0.25">
      <c r="A217" s="12" t="s">
        <v>1583</v>
      </c>
      <c r="B217" s="30"/>
      <c r="C217" s="30" t="s">
        <v>1293</v>
      </c>
      <c r="D217" s="41">
        <v>-316800</v>
      </c>
      <c r="E217" s="23">
        <v>-852.35</v>
      </c>
      <c r="F217" s="24">
        <v>-9.2900000000000003E-4</v>
      </c>
      <c r="G217" s="15"/>
    </row>
    <row r="218" spans="1:7" x14ac:dyDescent="0.25">
      <c r="A218" s="12" t="s">
        <v>1584</v>
      </c>
      <c r="B218" s="30"/>
      <c r="C218" s="30" t="s">
        <v>1251</v>
      </c>
      <c r="D218" s="41">
        <v>-322500</v>
      </c>
      <c r="E218" s="23">
        <v>-858.17</v>
      </c>
      <c r="F218" s="24">
        <v>-9.3599999999999998E-4</v>
      </c>
      <c r="G218" s="15"/>
    </row>
    <row r="219" spans="1:7" x14ac:dyDescent="0.25">
      <c r="A219" s="12" t="s">
        <v>1585</v>
      </c>
      <c r="B219" s="30"/>
      <c r="C219" s="30" t="s">
        <v>1239</v>
      </c>
      <c r="D219" s="41">
        <v>-51000</v>
      </c>
      <c r="E219" s="23">
        <v>-864.71</v>
      </c>
      <c r="F219" s="24">
        <v>-9.4300000000000004E-4</v>
      </c>
      <c r="G219" s="15"/>
    </row>
    <row r="220" spans="1:7" x14ac:dyDescent="0.25">
      <c r="A220" s="12" t="s">
        <v>1586</v>
      </c>
      <c r="B220" s="30"/>
      <c r="C220" s="30" t="s">
        <v>1320</v>
      </c>
      <c r="D220" s="41">
        <v>-15750</v>
      </c>
      <c r="E220" s="23">
        <v>-912.14</v>
      </c>
      <c r="F220" s="24">
        <v>-9.9500000000000001E-4</v>
      </c>
      <c r="G220" s="15"/>
    </row>
    <row r="221" spans="1:7" x14ac:dyDescent="0.25">
      <c r="A221" s="12" t="s">
        <v>1587</v>
      </c>
      <c r="B221" s="30"/>
      <c r="C221" s="30" t="s">
        <v>1232</v>
      </c>
      <c r="D221" s="41">
        <v>-205000</v>
      </c>
      <c r="E221" s="23">
        <v>-924.35</v>
      </c>
      <c r="F221" s="24">
        <v>-1.008E-3</v>
      </c>
      <c r="G221" s="15"/>
    </row>
    <row r="222" spans="1:7" x14ac:dyDescent="0.25">
      <c r="A222" s="12" t="s">
        <v>1588</v>
      </c>
      <c r="B222" s="30"/>
      <c r="C222" s="30" t="s">
        <v>1193</v>
      </c>
      <c r="D222" s="41">
        <v>-523800</v>
      </c>
      <c r="E222" s="23">
        <v>-926.08</v>
      </c>
      <c r="F222" s="24">
        <v>-1.01E-3</v>
      </c>
      <c r="G222" s="15"/>
    </row>
    <row r="223" spans="1:7" x14ac:dyDescent="0.25">
      <c r="A223" s="12" t="s">
        <v>1589</v>
      </c>
      <c r="B223" s="30"/>
      <c r="C223" s="30" t="s">
        <v>1193</v>
      </c>
      <c r="D223" s="41">
        <v>-138400</v>
      </c>
      <c r="E223" s="23">
        <v>-951.36</v>
      </c>
      <c r="F223" s="24">
        <v>-1.0369999999999999E-3</v>
      </c>
      <c r="G223" s="15"/>
    </row>
    <row r="224" spans="1:7" x14ac:dyDescent="0.25">
      <c r="A224" s="12" t="s">
        <v>1590</v>
      </c>
      <c r="B224" s="30"/>
      <c r="C224" s="30" t="s">
        <v>1248</v>
      </c>
      <c r="D224" s="41">
        <v>-324000</v>
      </c>
      <c r="E224" s="23">
        <v>-996.14</v>
      </c>
      <c r="F224" s="24">
        <v>-1.0859999999999999E-3</v>
      </c>
      <c r="G224" s="15"/>
    </row>
    <row r="225" spans="1:7" x14ac:dyDescent="0.25">
      <c r="A225" s="12" t="s">
        <v>1591</v>
      </c>
      <c r="B225" s="30"/>
      <c r="C225" s="30" t="s">
        <v>1219</v>
      </c>
      <c r="D225" s="41">
        <v>-24800</v>
      </c>
      <c r="E225" s="23">
        <v>-997.23</v>
      </c>
      <c r="F225" s="24">
        <v>-1.0870000000000001E-3</v>
      </c>
      <c r="G225" s="15"/>
    </row>
    <row r="226" spans="1:7" x14ac:dyDescent="0.25">
      <c r="A226" s="12" t="s">
        <v>1592</v>
      </c>
      <c r="B226" s="30"/>
      <c r="C226" s="30" t="s">
        <v>1267</v>
      </c>
      <c r="D226" s="41">
        <v>-74400</v>
      </c>
      <c r="E226" s="23">
        <v>-1021.96</v>
      </c>
      <c r="F226" s="24">
        <v>-1.114E-3</v>
      </c>
      <c r="G226" s="15"/>
    </row>
    <row r="227" spans="1:7" x14ac:dyDescent="0.25">
      <c r="A227" s="12" t="s">
        <v>1593</v>
      </c>
      <c r="B227" s="30"/>
      <c r="C227" s="30" t="s">
        <v>1320</v>
      </c>
      <c r="D227" s="41">
        <v>-166400</v>
      </c>
      <c r="E227" s="23">
        <v>-1048.49</v>
      </c>
      <c r="F227" s="24">
        <v>-1.1429999999999999E-3</v>
      </c>
      <c r="G227" s="15"/>
    </row>
    <row r="228" spans="1:7" x14ac:dyDescent="0.25">
      <c r="A228" s="12" t="s">
        <v>1594</v>
      </c>
      <c r="B228" s="30"/>
      <c r="C228" s="30" t="s">
        <v>1219</v>
      </c>
      <c r="D228" s="41">
        <v>-217500</v>
      </c>
      <c r="E228" s="23">
        <v>-1051.07</v>
      </c>
      <c r="F228" s="24">
        <v>-1.1460000000000001E-3</v>
      </c>
      <c r="G228" s="15"/>
    </row>
    <row r="229" spans="1:7" x14ac:dyDescent="0.25">
      <c r="A229" s="12" t="s">
        <v>1595</v>
      </c>
      <c r="B229" s="30"/>
      <c r="C229" s="30" t="s">
        <v>1296</v>
      </c>
      <c r="D229" s="41">
        <v>-26800</v>
      </c>
      <c r="E229" s="23">
        <v>-1066.52</v>
      </c>
      <c r="F229" s="24">
        <v>-1.163E-3</v>
      </c>
      <c r="G229" s="15"/>
    </row>
    <row r="230" spans="1:7" x14ac:dyDescent="0.25">
      <c r="A230" s="12" t="s">
        <v>1596</v>
      </c>
      <c r="B230" s="30"/>
      <c r="C230" s="30" t="s">
        <v>1193</v>
      </c>
      <c r="D230" s="41">
        <v>-45600</v>
      </c>
      <c r="E230" s="23">
        <v>-1081.24</v>
      </c>
      <c r="F230" s="24">
        <v>-1.1789999999999999E-3</v>
      </c>
      <c r="G230" s="15"/>
    </row>
    <row r="231" spans="1:7" x14ac:dyDescent="0.25">
      <c r="A231" s="12" t="s">
        <v>1597</v>
      </c>
      <c r="B231" s="30"/>
      <c r="C231" s="30" t="s">
        <v>1299</v>
      </c>
      <c r="D231" s="41">
        <v>-23100</v>
      </c>
      <c r="E231" s="23">
        <v>-1097.95</v>
      </c>
      <c r="F231" s="24">
        <v>-1.1969999999999999E-3</v>
      </c>
      <c r="G231" s="15"/>
    </row>
    <row r="232" spans="1:7" x14ac:dyDescent="0.25">
      <c r="A232" s="12" t="s">
        <v>1598</v>
      </c>
      <c r="B232" s="30"/>
      <c r="C232" s="30" t="s">
        <v>1242</v>
      </c>
      <c r="D232" s="41">
        <v>-20550</v>
      </c>
      <c r="E232" s="23">
        <v>-1108.73</v>
      </c>
      <c r="F232" s="24">
        <v>-1.209E-3</v>
      </c>
      <c r="G232" s="15"/>
    </row>
    <row r="233" spans="1:7" x14ac:dyDescent="0.25">
      <c r="A233" s="12" t="s">
        <v>1599</v>
      </c>
      <c r="B233" s="30"/>
      <c r="C233" s="30" t="s">
        <v>1279</v>
      </c>
      <c r="D233" s="41">
        <v>-57986</v>
      </c>
      <c r="E233" s="23">
        <v>-1162.74</v>
      </c>
      <c r="F233" s="24">
        <v>-1.268E-3</v>
      </c>
      <c r="G233" s="15"/>
    </row>
    <row r="234" spans="1:7" x14ac:dyDescent="0.25">
      <c r="A234" s="12" t="s">
        <v>1600</v>
      </c>
      <c r="B234" s="30"/>
      <c r="C234" s="30" t="s">
        <v>1320</v>
      </c>
      <c r="D234" s="41">
        <v>-42450</v>
      </c>
      <c r="E234" s="23">
        <v>-1323.7</v>
      </c>
      <c r="F234" s="24">
        <v>-1.4430000000000001E-3</v>
      </c>
      <c r="G234" s="15"/>
    </row>
    <row r="235" spans="1:7" x14ac:dyDescent="0.25">
      <c r="A235" s="12" t="s">
        <v>1601</v>
      </c>
      <c r="B235" s="30"/>
      <c r="C235" s="30" t="s">
        <v>1171</v>
      </c>
      <c r="D235" s="41">
        <v>-123200</v>
      </c>
      <c r="E235" s="23">
        <v>-1357.91</v>
      </c>
      <c r="F235" s="24">
        <v>-1.4809999999999999E-3</v>
      </c>
      <c r="G235" s="15"/>
    </row>
    <row r="236" spans="1:7" x14ac:dyDescent="0.25">
      <c r="A236" s="12" t="s">
        <v>1602</v>
      </c>
      <c r="B236" s="30"/>
      <c r="C236" s="30" t="s">
        <v>1274</v>
      </c>
      <c r="D236" s="41">
        <v>-5300</v>
      </c>
      <c r="E236" s="23">
        <v>-1369.77</v>
      </c>
      <c r="F236" s="24">
        <v>-1.4940000000000001E-3</v>
      </c>
      <c r="G236" s="15"/>
    </row>
    <row r="237" spans="1:7" x14ac:dyDescent="0.25">
      <c r="A237" s="12" t="s">
        <v>1603</v>
      </c>
      <c r="B237" s="30"/>
      <c r="C237" s="30" t="s">
        <v>1224</v>
      </c>
      <c r="D237" s="41">
        <v>-243600</v>
      </c>
      <c r="E237" s="23">
        <v>-1376.34</v>
      </c>
      <c r="F237" s="24">
        <v>-1.5009999999999999E-3</v>
      </c>
      <c r="G237" s="15"/>
    </row>
    <row r="238" spans="1:7" x14ac:dyDescent="0.25">
      <c r="A238" s="12" t="s">
        <v>1604</v>
      </c>
      <c r="B238" s="30"/>
      <c r="C238" s="30" t="s">
        <v>1219</v>
      </c>
      <c r="D238" s="41">
        <v>-198000</v>
      </c>
      <c r="E238" s="23">
        <v>-1482.33</v>
      </c>
      <c r="F238" s="24">
        <v>-1.616E-3</v>
      </c>
      <c r="G238" s="15"/>
    </row>
    <row r="239" spans="1:7" x14ac:dyDescent="0.25">
      <c r="A239" s="12" t="s">
        <v>1605</v>
      </c>
      <c r="B239" s="30"/>
      <c r="C239" s="30" t="s">
        <v>1219</v>
      </c>
      <c r="D239" s="41">
        <v>-98800</v>
      </c>
      <c r="E239" s="23">
        <v>-1488.37</v>
      </c>
      <c r="F239" s="24">
        <v>-1.6230000000000001E-3</v>
      </c>
      <c r="G239" s="15"/>
    </row>
    <row r="240" spans="1:7" x14ac:dyDescent="0.25">
      <c r="A240" s="12" t="s">
        <v>1606</v>
      </c>
      <c r="B240" s="30"/>
      <c r="C240" s="30" t="s">
        <v>1267</v>
      </c>
      <c r="D240" s="41">
        <v>-564000</v>
      </c>
      <c r="E240" s="23">
        <v>-1492.34</v>
      </c>
      <c r="F240" s="24">
        <v>-1.627E-3</v>
      </c>
      <c r="G240" s="15"/>
    </row>
    <row r="241" spans="1:7" x14ac:dyDescent="0.25">
      <c r="A241" s="12" t="s">
        <v>1607</v>
      </c>
      <c r="B241" s="30"/>
      <c r="C241" s="30" t="s">
        <v>1290</v>
      </c>
      <c r="D241" s="41">
        <v>-23375</v>
      </c>
      <c r="E241" s="23">
        <v>-1495.3</v>
      </c>
      <c r="F241" s="24">
        <v>-1.6310000000000001E-3</v>
      </c>
      <c r="G241" s="15"/>
    </row>
    <row r="242" spans="1:7" x14ac:dyDescent="0.25">
      <c r="A242" s="12" t="s">
        <v>1608</v>
      </c>
      <c r="B242" s="30"/>
      <c r="C242" s="30" t="s">
        <v>1239</v>
      </c>
      <c r="D242" s="41">
        <v>-244500</v>
      </c>
      <c r="E242" s="23">
        <v>-1496.58</v>
      </c>
      <c r="F242" s="24">
        <v>-1.632E-3</v>
      </c>
      <c r="G242" s="15"/>
    </row>
    <row r="243" spans="1:7" x14ac:dyDescent="0.25">
      <c r="A243" s="12" t="s">
        <v>1609</v>
      </c>
      <c r="B243" s="30"/>
      <c r="C243" s="30" t="s">
        <v>1293</v>
      </c>
      <c r="D243" s="41">
        <v>-40250</v>
      </c>
      <c r="E243" s="23">
        <v>-1541.13</v>
      </c>
      <c r="F243" s="24">
        <v>-1.681E-3</v>
      </c>
      <c r="G243" s="15"/>
    </row>
    <row r="244" spans="1:7" x14ac:dyDescent="0.25">
      <c r="A244" s="12" t="s">
        <v>1610</v>
      </c>
      <c r="B244" s="30"/>
      <c r="C244" s="30" t="s">
        <v>1251</v>
      </c>
      <c r="D244" s="41">
        <v>-5800</v>
      </c>
      <c r="E244" s="23">
        <v>-1585.85</v>
      </c>
      <c r="F244" s="24">
        <v>-1.7290000000000001E-3</v>
      </c>
      <c r="G244" s="15"/>
    </row>
    <row r="245" spans="1:7" x14ac:dyDescent="0.25">
      <c r="A245" s="12" t="s">
        <v>1611</v>
      </c>
      <c r="B245" s="30"/>
      <c r="C245" s="30" t="s">
        <v>1171</v>
      </c>
      <c r="D245" s="41">
        <v>-284000</v>
      </c>
      <c r="E245" s="23">
        <v>-1610.28</v>
      </c>
      <c r="F245" s="24">
        <v>-1.756E-3</v>
      </c>
      <c r="G245" s="15"/>
    </row>
    <row r="246" spans="1:7" x14ac:dyDescent="0.25">
      <c r="A246" s="12" t="s">
        <v>1612</v>
      </c>
      <c r="B246" s="30"/>
      <c r="C246" s="30" t="s">
        <v>1193</v>
      </c>
      <c r="D246" s="41">
        <v>-1021798</v>
      </c>
      <c r="E246" s="23">
        <v>-1630.28</v>
      </c>
      <c r="F246" s="24">
        <v>-1.7780000000000001E-3</v>
      </c>
      <c r="G246" s="15"/>
    </row>
    <row r="247" spans="1:7" x14ac:dyDescent="0.25">
      <c r="A247" s="12" t="s">
        <v>1613</v>
      </c>
      <c r="B247" s="30"/>
      <c r="C247" s="30" t="s">
        <v>1248</v>
      </c>
      <c r="D247" s="41">
        <v>-368900</v>
      </c>
      <c r="E247" s="23">
        <v>-1733.65</v>
      </c>
      <c r="F247" s="24">
        <v>-1.8910000000000001E-3</v>
      </c>
      <c r="G247" s="15"/>
    </row>
    <row r="248" spans="1:7" x14ac:dyDescent="0.25">
      <c r="A248" s="12" t="s">
        <v>1614</v>
      </c>
      <c r="B248" s="30"/>
      <c r="C248" s="30" t="s">
        <v>1274</v>
      </c>
      <c r="D248" s="41">
        <v>-814900</v>
      </c>
      <c r="E248" s="23">
        <v>-1746.74</v>
      </c>
      <c r="F248" s="24">
        <v>-1.905E-3</v>
      </c>
      <c r="G248" s="15"/>
    </row>
    <row r="249" spans="1:7" x14ac:dyDescent="0.25">
      <c r="A249" s="12" t="s">
        <v>1615</v>
      </c>
      <c r="B249" s="30"/>
      <c r="C249" s="30" t="s">
        <v>1171</v>
      </c>
      <c r="D249" s="41">
        <v>-305100</v>
      </c>
      <c r="E249" s="23">
        <v>-1786.82</v>
      </c>
      <c r="F249" s="24">
        <v>-1.949E-3</v>
      </c>
      <c r="G249" s="15"/>
    </row>
    <row r="250" spans="1:7" x14ac:dyDescent="0.25">
      <c r="A250" s="12" t="s">
        <v>1616</v>
      </c>
      <c r="B250" s="30"/>
      <c r="C250" s="30" t="s">
        <v>1239</v>
      </c>
      <c r="D250" s="41">
        <v>-181600</v>
      </c>
      <c r="E250" s="23">
        <v>-1834.98</v>
      </c>
      <c r="F250" s="24">
        <v>-2.0010000000000002E-3</v>
      </c>
      <c r="G250" s="15"/>
    </row>
    <row r="251" spans="1:7" x14ac:dyDescent="0.25">
      <c r="A251" s="12" t="s">
        <v>1617</v>
      </c>
      <c r="B251" s="30"/>
      <c r="C251" s="30" t="s">
        <v>1193</v>
      </c>
      <c r="D251" s="41">
        <v>-670000</v>
      </c>
      <c r="E251" s="23">
        <v>-1877.68</v>
      </c>
      <c r="F251" s="24">
        <v>-2.0479999999999999E-3</v>
      </c>
      <c r="G251" s="15"/>
    </row>
    <row r="252" spans="1:7" x14ac:dyDescent="0.25">
      <c r="A252" s="12" t="s">
        <v>1618</v>
      </c>
      <c r="B252" s="30"/>
      <c r="C252" s="30" t="s">
        <v>1248</v>
      </c>
      <c r="D252" s="41">
        <v>-6300</v>
      </c>
      <c r="E252" s="23">
        <v>-1907.74</v>
      </c>
      <c r="F252" s="24">
        <v>-2.081E-3</v>
      </c>
      <c r="G252" s="15"/>
    </row>
    <row r="253" spans="1:7" x14ac:dyDescent="0.25">
      <c r="A253" s="12" t="s">
        <v>1619</v>
      </c>
      <c r="B253" s="30"/>
      <c r="C253" s="30" t="s">
        <v>1186</v>
      </c>
      <c r="D253" s="41">
        <v>-720000</v>
      </c>
      <c r="E253" s="23">
        <v>-2005.56</v>
      </c>
      <c r="F253" s="24">
        <v>-2.1870000000000001E-3</v>
      </c>
      <c r="G253" s="15"/>
    </row>
    <row r="254" spans="1:7" x14ac:dyDescent="0.25">
      <c r="A254" s="12" t="s">
        <v>1620</v>
      </c>
      <c r="B254" s="30"/>
      <c r="C254" s="30" t="s">
        <v>1397</v>
      </c>
      <c r="D254" s="41">
        <v>-127600</v>
      </c>
      <c r="E254" s="23">
        <v>-2206.7800000000002</v>
      </c>
      <c r="F254" s="24">
        <v>-2.4069999999999999E-3</v>
      </c>
      <c r="G254" s="15"/>
    </row>
    <row r="255" spans="1:7" x14ac:dyDescent="0.25">
      <c r="A255" s="12" t="s">
        <v>1621</v>
      </c>
      <c r="B255" s="30"/>
      <c r="C255" s="30" t="s">
        <v>1394</v>
      </c>
      <c r="D255" s="41">
        <v>-1102500</v>
      </c>
      <c r="E255" s="23">
        <v>-2244.14</v>
      </c>
      <c r="F255" s="24">
        <v>-2.4480000000000001E-3</v>
      </c>
      <c r="G255" s="15"/>
    </row>
    <row r="256" spans="1:7" x14ac:dyDescent="0.25">
      <c r="A256" s="12" t="s">
        <v>1622</v>
      </c>
      <c r="B256" s="30"/>
      <c r="C256" s="30" t="s">
        <v>1274</v>
      </c>
      <c r="D256" s="41">
        <v>-89700</v>
      </c>
      <c r="E256" s="23">
        <v>-2252.0100000000002</v>
      </c>
      <c r="F256" s="24">
        <v>-2.4559999999999998E-3</v>
      </c>
      <c r="G256" s="15"/>
    </row>
    <row r="257" spans="1:7" x14ac:dyDescent="0.25">
      <c r="A257" s="12" t="s">
        <v>1623</v>
      </c>
      <c r="B257" s="30"/>
      <c r="C257" s="30" t="s">
        <v>1387</v>
      </c>
      <c r="D257" s="41">
        <v>-255750</v>
      </c>
      <c r="E257" s="23">
        <v>-2304.56</v>
      </c>
      <c r="F257" s="24">
        <v>-2.513E-3</v>
      </c>
      <c r="G257" s="15"/>
    </row>
    <row r="258" spans="1:7" x14ac:dyDescent="0.25">
      <c r="A258" s="12" t="s">
        <v>1624</v>
      </c>
      <c r="B258" s="30"/>
      <c r="C258" s="30" t="s">
        <v>1299</v>
      </c>
      <c r="D258" s="41">
        <v>-230850</v>
      </c>
      <c r="E258" s="23">
        <v>-2310.46</v>
      </c>
      <c r="F258" s="24">
        <v>-2.5200000000000001E-3</v>
      </c>
      <c r="G258" s="15"/>
    </row>
    <row r="259" spans="1:7" x14ac:dyDescent="0.25">
      <c r="A259" s="12" t="s">
        <v>1625</v>
      </c>
      <c r="B259" s="30"/>
      <c r="C259" s="30" t="s">
        <v>1248</v>
      </c>
      <c r="D259" s="41">
        <v>-99600</v>
      </c>
      <c r="E259" s="23">
        <v>-2321.5300000000002</v>
      </c>
      <c r="F259" s="24">
        <v>-2.532E-3</v>
      </c>
      <c r="G259" s="15"/>
    </row>
    <row r="260" spans="1:7" x14ac:dyDescent="0.25">
      <c r="A260" s="12" t="s">
        <v>1626</v>
      </c>
      <c r="B260" s="30"/>
      <c r="C260" s="30" t="s">
        <v>1274</v>
      </c>
      <c r="D260" s="41">
        <v>-379800</v>
      </c>
      <c r="E260" s="23">
        <v>-2337.48</v>
      </c>
      <c r="F260" s="24">
        <v>-2.5490000000000001E-3</v>
      </c>
      <c r="G260" s="15"/>
    </row>
    <row r="261" spans="1:7" x14ac:dyDescent="0.25">
      <c r="A261" s="12" t="s">
        <v>1627</v>
      </c>
      <c r="B261" s="30"/>
      <c r="C261" s="30" t="s">
        <v>1320</v>
      </c>
      <c r="D261" s="41">
        <v>-91125</v>
      </c>
      <c r="E261" s="23">
        <v>-2345.38</v>
      </c>
      <c r="F261" s="24">
        <v>-2.5579999999999999E-3</v>
      </c>
      <c r="G261" s="15"/>
    </row>
    <row r="262" spans="1:7" x14ac:dyDescent="0.25">
      <c r="A262" s="12" t="s">
        <v>1628</v>
      </c>
      <c r="B262" s="30"/>
      <c r="C262" s="30" t="s">
        <v>1274</v>
      </c>
      <c r="D262" s="41">
        <v>-120000</v>
      </c>
      <c r="E262" s="23">
        <v>-2349.7199999999998</v>
      </c>
      <c r="F262" s="24">
        <v>-2.5630000000000002E-3</v>
      </c>
      <c r="G262" s="15"/>
    </row>
    <row r="263" spans="1:7" x14ac:dyDescent="0.25">
      <c r="A263" s="12" t="s">
        <v>1629</v>
      </c>
      <c r="B263" s="30"/>
      <c r="C263" s="30" t="s">
        <v>1193</v>
      </c>
      <c r="D263" s="41">
        <v>-33250</v>
      </c>
      <c r="E263" s="23">
        <v>-2420.58</v>
      </c>
      <c r="F263" s="24">
        <v>-2.64E-3</v>
      </c>
      <c r="G263" s="15"/>
    </row>
    <row r="264" spans="1:7" x14ac:dyDescent="0.25">
      <c r="A264" s="12" t="s">
        <v>1630</v>
      </c>
      <c r="B264" s="30"/>
      <c r="C264" s="30" t="s">
        <v>1193</v>
      </c>
      <c r="D264" s="41">
        <v>-398000</v>
      </c>
      <c r="E264" s="23">
        <v>-2447.5</v>
      </c>
      <c r="F264" s="24">
        <v>-2.6689999999999999E-3</v>
      </c>
      <c r="G264" s="15"/>
    </row>
    <row r="265" spans="1:7" x14ac:dyDescent="0.25">
      <c r="A265" s="12" t="s">
        <v>1631</v>
      </c>
      <c r="B265" s="30"/>
      <c r="C265" s="30" t="s">
        <v>1274</v>
      </c>
      <c r="D265" s="41">
        <v>-60250</v>
      </c>
      <c r="E265" s="23">
        <v>-2480.8200000000002</v>
      </c>
      <c r="F265" s="24">
        <v>-2.7060000000000001E-3</v>
      </c>
      <c r="G265" s="15"/>
    </row>
    <row r="266" spans="1:7" x14ac:dyDescent="0.25">
      <c r="A266" s="12" t="s">
        <v>1632</v>
      </c>
      <c r="B266" s="30"/>
      <c r="C266" s="30" t="s">
        <v>1193</v>
      </c>
      <c r="D266" s="41">
        <v>-299250</v>
      </c>
      <c r="E266" s="23">
        <v>-2563.5300000000002</v>
      </c>
      <c r="F266" s="24">
        <v>-2.7959999999999999E-3</v>
      </c>
      <c r="G266" s="15"/>
    </row>
    <row r="267" spans="1:7" x14ac:dyDescent="0.25">
      <c r="A267" s="12" t="s">
        <v>1633</v>
      </c>
      <c r="B267" s="30"/>
      <c r="C267" s="30" t="s">
        <v>1279</v>
      </c>
      <c r="D267" s="41">
        <v>-50800</v>
      </c>
      <c r="E267" s="23">
        <v>-2593.8000000000002</v>
      </c>
      <c r="F267" s="24">
        <v>-2.8289999999999999E-3</v>
      </c>
      <c r="G267" s="15"/>
    </row>
    <row r="268" spans="1:7" x14ac:dyDescent="0.25">
      <c r="A268" s="12" t="s">
        <v>1634</v>
      </c>
      <c r="B268" s="30"/>
      <c r="C268" s="30" t="s">
        <v>1299</v>
      </c>
      <c r="D268" s="41">
        <v>-64575</v>
      </c>
      <c r="E268" s="23">
        <v>-2616.3200000000002</v>
      </c>
      <c r="F268" s="24">
        <v>-2.8530000000000001E-3</v>
      </c>
      <c r="G268" s="15"/>
    </row>
    <row r="269" spans="1:7" x14ac:dyDescent="0.25">
      <c r="A269" s="12" t="s">
        <v>1635</v>
      </c>
      <c r="B269" s="30"/>
      <c r="C269" s="30" t="s">
        <v>1242</v>
      </c>
      <c r="D269" s="41">
        <v>-42000</v>
      </c>
      <c r="E269" s="23">
        <v>-2692.49</v>
      </c>
      <c r="F269" s="24">
        <v>-2.9369999999999999E-3</v>
      </c>
      <c r="G269" s="15"/>
    </row>
    <row r="270" spans="1:7" x14ac:dyDescent="0.25">
      <c r="A270" s="12" t="s">
        <v>1636</v>
      </c>
      <c r="B270" s="30"/>
      <c r="C270" s="30" t="s">
        <v>1362</v>
      </c>
      <c r="D270" s="41">
        <v>-49000</v>
      </c>
      <c r="E270" s="23">
        <v>-2704.65</v>
      </c>
      <c r="F270" s="24">
        <v>-2.9499999999999999E-3</v>
      </c>
      <c r="G270" s="15"/>
    </row>
    <row r="271" spans="1:7" x14ac:dyDescent="0.25">
      <c r="A271" s="12" t="s">
        <v>1637</v>
      </c>
      <c r="B271" s="30"/>
      <c r="C271" s="30" t="s">
        <v>1354</v>
      </c>
      <c r="D271" s="41">
        <v>-313000</v>
      </c>
      <c r="E271" s="23">
        <v>-2777.25</v>
      </c>
      <c r="F271" s="24">
        <v>-3.029E-3</v>
      </c>
      <c r="G271" s="15"/>
    </row>
    <row r="272" spans="1:7" x14ac:dyDescent="0.25">
      <c r="A272" s="12" t="s">
        <v>1638</v>
      </c>
      <c r="B272" s="30"/>
      <c r="C272" s="30" t="s">
        <v>1357</v>
      </c>
      <c r="D272" s="41">
        <v>-638300</v>
      </c>
      <c r="E272" s="23">
        <v>-2927.88</v>
      </c>
      <c r="F272" s="24">
        <v>-3.1930000000000001E-3</v>
      </c>
      <c r="G272" s="15"/>
    </row>
    <row r="273" spans="1:7" x14ac:dyDescent="0.25">
      <c r="A273" s="12" t="s">
        <v>1639</v>
      </c>
      <c r="B273" s="30"/>
      <c r="C273" s="30" t="s">
        <v>1354</v>
      </c>
      <c r="D273" s="41">
        <v>-82200</v>
      </c>
      <c r="E273" s="23">
        <v>-2935.65</v>
      </c>
      <c r="F273" s="24">
        <v>-3.202E-3</v>
      </c>
      <c r="G273" s="15"/>
    </row>
    <row r="274" spans="1:7" x14ac:dyDescent="0.25">
      <c r="A274" s="12" t="s">
        <v>1640</v>
      </c>
      <c r="B274" s="30"/>
      <c r="C274" s="30" t="s">
        <v>1219</v>
      </c>
      <c r="D274" s="41">
        <v>-33400</v>
      </c>
      <c r="E274" s="23">
        <v>-2952.78</v>
      </c>
      <c r="F274" s="24">
        <v>-3.2209999999999999E-3</v>
      </c>
      <c r="G274" s="15"/>
    </row>
    <row r="275" spans="1:7" x14ac:dyDescent="0.25">
      <c r="A275" s="12" t="s">
        <v>1641</v>
      </c>
      <c r="B275" s="30"/>
      <c r="C275" s="30" t="s">
        <v>1204</v>
      </c>
      <c r="D275" s="41">
        <v>-147000</v>
      </c>
      <c r="E275" s="23">
        <v>-2970.58</v>
      </c>
      <c r="F275" s="24">
        <v>-3.2399999999999998E-3</v>
      </c>
      <c r="G275" s="15"/>
    </row>
    <row r="276" spans="1:7" x14ac:dyDescent="0.25">
      <c r="A276" s="12" t="s">
        <v>1642</v>
      </c>
      <c r="B276" s="30"/>
      <c r="C276" s="30" t="s">
        <v>1251</v>
      </c>
      <c r="D276" s="41">
        <v>-310300</v>
      </c>
      <c r="E276" s="23">
        <v>-2996.72</v>
      </c>
      <c r="F276" s="24">
        <v>-3.2680000000000001E-3</v>
      </c>
      <c r="G276" s="15"/>
    </row>
    <row r="277" spans="1:7" x14ac:dyDescent="0.25">
      <c r="A277" s="12" t="s">
        <v>1643</v>
      </c>
      <c r="B277" s="30"/>
      <c r="C277" s="30" t="s">
        <v>1287</v>
      </c>
      <c r="D277" s="41">
        <v>-2220000</v>
      </c>
      <c r="E277" s="23">
        <v>-3009.21</v>
      </c>
      <c r="F277" s="24">
        <v>-3.2820000000000002E-3</v>
      </c>
      <c r="G277" s="15"/>
    </row>
    <row r="278" spans="1:7" x14ac:dyDescent="0.25">
      <c r="A278" s="12" t="s">
        <v>1644</v>
      </c>
      <c r="B278" s="30"/>
      <c r="C278" s="30" t="s">
        <v>1339</v>
      </c>
      <c r="D278" s="41">
        <v>-109725</v>
      </c>
      <c r="E278" s="23">
        <v>-3067.69</v>
      </c>
      <c r="F278" s="24">
        <v>-3.346E-3</v>
      </c>
      <c r="G278" s="15"/>
    </row>
    <row r="279" spans="1:7" x14ac:dyDescent="0.25">
      <c r="A279" s="12" t="s">
        <v>1645</v>
      </c>
      <c r="B279" s="30"/>
      <c r="C279" s="30" t="s">
        <v>1320</v>
      </c>
      <c r="D279" s="41">
        <v>-144300</v>
      </c>
      <c r="E279" s="23">
        <v>-3091.99</v>
      </c>
      <c r="F279" s="24">
        <v>-3.372E-3</v>
      </c>
      <c r="G279" s="15"/>
    </row>
    <row r="280" spans="1:7" x14ac:dyDescent="0.25">
      <c r="A280" s="12" t="s">
        <v>1646</v>
      </c>
      <c r="B280" s="30"/>
      <c r="C280" s="30" t="s">
        <v>1339</v>
      </c>
      <c r="D280" s="41">
        <v>-1820000</v>
      </c>
      <c r="E280" s="23">
        <v>-3136.77</v>
      </c>
      <c r="F280" s="24">
        <v>-3.421E-3</v>
      </c>
      <c r="G280" s="15"/>
    </row>
    <row r="281" spans="1:7" x14ac:dyDescent="0.25">
      <c r="A281" s="12" t="s">
        <v>1647</v>
      </c>
      <c r="B281" s="30"/>
      <c r="C281" s="30" t="s">
        <v>1239</v>
      </c>
      <c r="D281" s="41">
        <v>-215250</v>
      </c>
      <c r="E281" s="23">
        <v>-3256.3</v>
      </c>
      <c r="F281" s="24">
        <v>-3.552E-3</v>
      </c>
      <c r="G281" s="15"/>
    </row>
    <row r="282" spans="1:7" x14ac:dyDescent="0.25">
      <c r="A282" s="12" t="s">
        <v>1648</v>
      </c>
      <c r="B282" s="30"/>
      <c r="C282" s="30" t="s">
        <v>1193</v>
      </c>
      <c r="D282" s="41">
        <v>-1878000</v>
      </c>
      <c r="E282" s="23">
        <v>-3276.17</v>
      </c>
      <c r="F282" s="24">
        <v>-3.5729999999999998E-3</v>
      </c>
      <c r="G282" s="15"/>
    </row>
    <row r="283" spans="1:7" x14ac:dyDescent="0.25">
      <c r="A283" s="12" t="s">
        <v>1649</v>
      </c>
      <c r="B283" s="30"/>
      <c r="C283" s="30" t="s">
        <v>1193</v>
      </c>
      <c r="D283" s="41">
        <v>-283125</v>
      </c>
      <c r="E283" s="23">
        <v>-3290.62</v>
      </c>
      <c r="F283" s="24">
        <v>-3.5890000000000002E-3</v>
      </c>
      <c r="G283" s="15"/>
    </row>
    <row r="284" spans="1:7" x14ac:dyDescent="0.25">
      <c r="A284" s="12" t="s">
        <v>1650</v>
      </c>
      <c r="B284" s="30"/>
      <c r="C284" s="30" t="s">
        <v>1219</v>
      </c>
      <c r="D284" s="41">
        <v>-262800</v>
      </c>
      <c r="E284" s="23">
        <v>-3305.89</v>
      </c>
      <c r="F284" s="24">
        <v>-3.6059999999999998E-3</v>
      </c>
      <c r="G284" s="15"/>
    </row>
    <row r="285" spans="1:7" x14ac:dyDescent="0.25">
      <c r="A285" s="12" t="s">
        <v>1651</v>
      </c>
      <c r="B285" s="30"/>
      <c r="C285" s="30" t="s">
        <v>1216</v>
      </c>
      <c r="D285" s="41">
        <v>-253154</v>
      </c>
      <c r="E285" s="23">
        <v>-3385.18</v>
      </c>
      <c r="F285" s="24">
        <v>-3.692E-3</v>
      </c>
      <c r="G285" s="15"/>
    </row>
    <row r="286" spans="1:7" x14ac:dyDescent="0.25">
      <c r="A286" s="12" t="s">
        <v>1652</v>
      </c>
      <c r="B286" s="30"/>
      <c r="C286" s="30" t="s">
        <v>1299</v>
      </c>
      <c r="D286" s="41">
        <v>-175350</v>
      </c>
      <c r="E286" s="23">
        <v>-3396.09</v>
      </c>
      <c r="F286" s="24">
        <v>-3.7039999999999998E-3</v>
      </c>
      <c r="G286" s="15"/>
    </row>
    <row r="287" spans="1:7" x14ac:dyDescent="0.25">
      <c r="A287" s="12" t="s">
        <v>1653</v>
      </c>
      <c r="B287" s="30"/>
      <c r="C287" s="30" t="s">
        <v>1171</v>
      </c>
      <c r="D287" s="41">
        <v>-322500</v>
      </c>
      <c r="E287" s="23">
        <v>-3400.92</v>
      </c>
      <c r="F287" s="24">
        <v>-3.7090000000000001E-3</v>
      </c>
      <c r="G287" s="15"/>
    </row>
    <row r="288" spans="1:7" x14ac:dyDescent="0.25">
      <c r="A288" s="12" t="s">
        <v>1654</v>
      </c>
      <c r="B288" s="30"/>
      <c r="C288" s="30" t="s">
        <v>1245</v>
      </c>
      <c r="D288" s="41">
        <v>-254400</v>
      </c>
      <c r="E288" s="23">
        <v>-3439.74</v>
      </c>
      <c r="F288" s="24">
        <v>-3.7520000000000001E-3</v>
      </c>
      <c r="G288" s="15"/>
    </row>
    <row r="289" spans="1:7" x14ac:dyDescent="0.25">
      <c r="A289" s="12" t="s">
        <v>1655</v>
      </c>
      <c r="B289" s="30"/>
      <c r="C289" s="30" t="s">
        <v>1320</v>
      </c>
      <c r="D289" s="41">
        <v>-518000</v>
      </c>
      <c r="E289" s="23">
        <v>-3468.79</v>
      </c>
      <c r="F289" s="24">
        <v>-3.7829999999999999E-3</v>
      </c>
      <c r="G289" s="15"/>
    </row>
    <row r="290" spans="1:7" x14ac:dyDescent="0.25">
      <c r="A290" s="12" t="s">
        <v>1656</v>
      </c>
      <c r="B290" s="30"/>
      <c r="C290" s="30" t="s">
        <v>1193</v>
      </c>
      <c r="D290" s="41">
        <v>-3115000</v>
      </c>
      <c r="E290" s="23">
        <v>-3479.46</v>
      </c>
      <c r="F290" s="24">
        <v>-3.7950000000000002E-3</v>
      </c>
      <c r="G290" s="15"/>
    </row>
    <row r="291" spans="1:7" x14ac:dyDescent="0.25">
      <c r="A291" s="12" t="s">
        <v>1657</v>
      </c>
      <c r="B291" s="30"/>
      <c r="C291" s="30" t="s">
        <v>1251</v>
      </c>
      <c r="D291" s="41">
        <v>-232700</v>
      </c>
      <c r="E291" s="23">
        <v>-3510.86</v>
      </c>
      <c r="F291" s="24">
        <v>-3.8289999999999999E-3</v>
      </c>
      <c r="G291" s="15"/>
    </row>
    <row r="292" spans="1:7" x14ac:dyDescent="0.25">
      <c r="A292" s="12" t="s">
        <v>1658</v>
      </c>
      <c r="B292" s="30"/>
      <c r="C292" s="30" t="s">
        <v>1171</v>
      </c>
      <c r="D292" s="41">
        <v>-195600</v>
      </c>
      <c r="E292" s="23">
        <v>-3521.19</v>
      </c>
      <c r="F292" s="24">
        <v>-3.8409999999999998E-3</v>
      </c>
      <c r="G292" s="15"/>
    </row>
    <row r="293" spans="1:7" x14ac:dyDescent="0.25">
      <c r="A293" s="12" t="s">
        <v>1659</v>
      </c>
      <c r="B293" s="30"/>
      <c r="C293" s="30" t="s">
        <v>1174</v>
      </c>
      <c r="D293" s="41">
        <v>-2145000</v>
      </c>
      <c r="E293" s="23">
        <v>-3621.83</v>
      </c>
      <c r="F293" s="24">
        <v>-3.9500000000000004E-3</v>
      </c>
      <c r="G293" s="15"/>
    </row>
    <row r="294" spans="1:7" x14ac:dyDescent="0.25">
      <c r="A294" s="12" t="s">
        <v>1660</v>
      </c>
      <c r="B294" s="30"/>
      <c r="C294" s="30" t="s">
        <v>1219</v>
      </c>
      <c r="D294" s="41">
        <v>-155650</v>
      </c>
      <c r="E294" s="23">
        <v>-3743.23</v>
      </c>
      <c r="F294" s="24">
        <v>-4.0829999999999998E-3</v>
      </c>
      <c r="G294" s="15"/>
    </row>
    <row r="295" spans="1:7" x14ac:dyDescent="0.25">
      <c r="A295" s="12" t="s">
        <v>1661</v>
      </c>
      <c r="B295" s="30"/>
      <c r="C295" s="30" t="s">
        <v>1293</v>
      </c>
      <c r="D295" s="41">
        <v>-346200</v>
      </c>
      <c r="E295" s="23">
        <v>-3831.4</v>
      </c>
      <c r="F295" s="24">
        <v>-4.1790000000000004E-3</v>
      </c>
      <c r="G295" s="15"/>
    </row>
    <row r="296" spans="1:7" x14ac:dyDescent="0.25">
      <c r="A296" s="12" t="s">
        <v>1662</v>
      </c>
      <c r="B296" s="30"/>
      <c r="C296" s="30" t="s">
        <v>1171</v>
      </c>
      <c r="D296" s="41">
        <v>-3072000</v>
      </c>
      <c r="E296" s="23">
        <v>-3852.29</v>
      </c>
      <c r="F296" s="24">
        <v>-4.202E-3</v>
      </c>
      <c r="G296" s="15"/>
    </row>
    <row r="297" spans="1:7" x14ac:dyDescent="0.25">
      <c r="A297" s="12" t="s">
        <v>1663</v>
      </c>
      <c r="B297" s="30"/>
      <c r="C297" s="30" t="s">
        <v>1274</v>
      </c>
      <c r="D297" s="41">
        <v>-39600</v>
      </c>
      <c r="E297" s="23">
        <v>-3883.35</v>
      </c>
      <c r="F297" s="24">
        <v>-4.2360000000000002E-3</v>
      </c>
      <c r="G297" s="15"/>
    </row>
    <row r="298" spans="1:7" x14ac:dyDescent="0.25">
      <c r="A298" s="12" t="s">
        <v>1664</v>
      </c>
      <c r="B298" s="30"/>
      <c r="C298" s="30" t="s">
        <v>1251</v>
      </c>
      <c r="D298" s="41">
        <v>-78600</v>
      </c>
      <c r="E298" s="23">
        <v>-3917.5</v>
      </c>
      <c r="F298" s="24">
        <v>-4.2729999999999999E-3</v>
      </c>
      <c r="G298" s="15"/>
    </row>
    <row r="299" spans="1:7" x14ac:dyDescent="0.25">
      <c r="A299" s="12" t="s">
        <v>1665</v>
      </c>
      <c r="B299" s="30"/>
      <c r="C299" s="30" t="s">
        <v>1299</v>
      </c>
      <c r="D299" s="41">
        <v>-189700</v>
      </c>
      <c r="E299" s="23">
        <v>-4110.1400000000003</v>
      </c>
      <c r="F299" s="24">
        <v>-4.483E-3</v>
      </c>
      <c r="G299" s="15"/>
    </row>
    <row r="300" spans="1:7" x14ac:dyDescent="0.25">
      <c r="A300" s="12" t="s">
        <v>1666</v>
      </c>
      <c r="B300" s="30"/>
      <c r="C300" s="30" t="s">
        <v>1293</v>
      </c>
      <c r="D300" s="41">
        <v>-55800</v>
      </c>
      <c r="E300" s="23">
        <v>-4193.01</v>
      </c>
      <c r="F300" s="24">
        <v>-4.5729999999999998E-3</v>
      </c>
      <c r="G300" s="15"/>
    </row>
    <row r="301" spans="1:7" x14ac:dyDescent="0.25">
      <c r="A301" s="12" t="s">
        <v>1667</v>
      </c>
      <c r="B301" s="30"/>
      <c r="C301" s="30" t="s">
        <v>1296</v>
      </c>
      <c r="D301" s="41">
        <v>-2022800</v>
      </c>
      <c r="E301" s="23">
        <v>-4197.3100000000004</v>
      </c>
      <c r="F301" s="24">
        <v>-4.5779999999999996E-3</v>
      </c>
      <c r="G301" s="15"/>
    </row>
    <row r="302" spans="1:7" x14ac:dyDescent="0.25">
      <c r="A302" s="12" t="s">
        <v>1668</v>
      </c>
      <c r="B302" s="30"/>
      <c r="C302" s="30" t="s">
        <v>1290</v>
      </c>
      <c r="D302" s="41">
        <v>-185100</v>
      </c>
      <c r="E302" s="23">
        <v>-4225</v>
      </c>
      <c r="F302" s="24">
        <v>-4.6080000000000001E-3</v>
      </c>
      <c r="G302" s="15"/>
    </row>
    <row r="303" spans="1:7" x14ac:dyDescent="0.25">
      <c r="A303" s="12" t="s">
        <v>1669</v>
      </c>
      <c r="B303" s="30"/>
      <c r="C303" s="30" t="s">
        <v>1287</v>
      </c>
      <c r="D303" s="41">
        <v>-126800</v>
      </c>
      <c r="E303" s="23">
        <v>-4280.13</v>
      </c>
      <c r="F303" s="24">
        <v>-4.6680000000000003E-3</v>
      </c>
      <c r="G303" s="15"/>
    </row>
    <row r="304" spans="1:7" x14ac:dyDescent="0.25">
      <c r="A304" s="12" t="s">
        <v>1670</v>
      </c>
      <c r="B304" s="30"/>
      <c r="C304" s="30" t="s">
        <v>1284</v>
      </c>
      <c r="D304" s="41">
        <v>-399600</v>
      </c>
      <c r="E304" s="23">
        <v>-4419.38</v>
      </c>
      <c r="F304" s="24">
        <v>-4.8199999999999996E-3</v>
      </c>
      <c r="G304" s="15"/>
    </row>
    <row r="305" spans="1:7" x14ac:dyDescent="0.25">
      <c r="A305" s="12" t="s">
        <v>1671</v>
      </c>
      <c r="B305" s="30"/>
      <c r="C305" s="30" t="s">
        <v>1216</v>
      </c>
      <c r="D305" s="41">
        <v>-741000</v>
      </c>
      <c r="E305" s="23">
        <v>-4454.5200000000004</v>
      </c>
      <c r="F305" s="24">
        <v>-4.8589999999999996E-3</v>
      </c>
      <c r="G305" s="15"/>
    </row>
    <row r="306" spans="1:7" x14ac:dyDescent="0.25">
      <c r="A306" s="12" t="s">
        <v>1672</v>
      </c>
      <c r="B306" s="30"/>
      <c r="C306" s="30" t="s">
        <v>1279</v>
      </c>
      <c r="D306" s="41">
        <v>-159000</v>
      </c>
      <c r="E306" s="23">
        <v>-4788.68</v>
      </c>
      <c r="F306" s="24">
        <v>-5.2230000000000002E-3</v>
      </c>
      <c r="G306" s="15"/>
    </row>
    <row r="307" spans="1:7" x14ac:dyDescent="0.25">
      <c r="A307" s="12" t="s">
        <v>1673</v>
      </c>
      <c r="B307" s="30"/>
      <c r="C307" s="30" t="s">
        <v>1196</v>
      </c>
      <c r="D307" s="41">
        <v>-2382600</v>
      </c>
      <c r="E307" s="23">
        <v>-4842.63</v>
      </c>
      <c r="F307" s="24">
        <v>-5.2820000000000002E-3</v>
      </c>
      <c r="G307" s="15"/>
    </row>
    <row r="308" spans="1:7" x14ac:dyDescent="0.25">
      <c r="A308" s="12" t="s">
        <v>1674</v>
      </c>
      <c r="B308" s="30"/>
      <c r="C308" s="30" t="s">
        <v>1274</v>
      </c>
      <c r="D308" s="41">
        <v>-597550</v>
      </c>
      <c r="E308" s="23">
        <v>-4882.88</v>
      </c>
      <c r="F308" s="24">
        <v>-5.326E-3</v>
      </c>
      <c r="G308" s="15"/>
    </row>
    <row r="309" spans="1:7" x14ac:dyDescent="0.25">
      <c r="A309" s="12" t="s">
        <v>1675</v>
      </c>
      <c r="B309" s="30"/>
      <c r="C309" s="30" t="s">
        <v>1224</v>
      </c>
      <c r="D309" s="41">
        <v>-1770200</v>
      </c>
      <c r="E309" s="23">
        <v>-4977.8</v>
      </c>
      <c r="F309" s="24">
        <v>-5.4299999999999999E-3</v>
      </c>
      <c r="G309" s="15"/>
    </row>
    <row r="310" spans="1:7" x14ac:dyDescent="0.25">
      <c r="A310" s="12" t="s">
        <v>1676</v>
      </c>
      <c r="B310" s="30"/>
      <c r="C310" s="30" t="s">
        <v>1254</v>
      </c>
      <c r="D310" s="41">
        <v>-220800</v>
      </c>
      <c r="E310" s="23">
        <v>-5039.9799999999996</v>
      </c>
      <c r="F310" s="24">
        <v>-5.4970000000000001E-3</v>
      </c>
      <c r="G310" s="15"/>
    </row>
    <row r="311" spans="1:7" x14ac:dyDescent="0.25">
      <c r="A311" s="12" t="s">
        <v>1677</v>
      </c>
      <c r="B311" s="30"/>
      <c r="C311" s="30" t="s">
        <v>1267</v>
      </c>
      <c r="D311" s="41">
        <v>-2790750</v>
      </c>
      <c r="E311" s="23">
        <v>-5087.54</v>
      </c>
      <c r="F311" s="24">
        <v>-5.5490000000000001E-3</v>
      </c>
      <c r="G311" s="15"/>
    </row>
    <row r="312" spans="1:7" x14ac:dyDescent="0.25">
      <c r="A312" s="12" t="s">
        <v>1678</v>
      </c>
      <c r="B312" s="30"/>
      <c r="C312" s="30" t="s">
        <v>1174</v>
      </c>
      <c r="D312" s="41">
        <v>-844200</v>
      </c>
      <c r="E312" s="23">
        <v>-5127.25</v>
      </c>
      <c r="F312" s="24">
        <v>-5.5929999999999999E-3</v>
      </c>
      <c r="G312" s="15"/>
    </row>
    <row r="313" spans="1:7" x14ac:dyDescent="0.25">
      <c r="A313" s="12" t="s">
        <v>1679</v>
      </c>
      <c r="B313" s="30"/>
      <c r="C313" s="30" t="s">
        <v>1251</v>
      </c>
      <c r="D313" s="41">
        <v>-471900</v>
      </c>
      <c r="E313" s="23">
        <v>-5167.3100000000004</v>
      </c>
      <c r="F313" s="24">
        <v>-5.6360000000000004E-3</v>
      </c>
      <c r="G313" s="15"/>
    </row>
    <row r="314" spans="1:7" x14ac:dyDescent="0.25">
      <c r="A314" s="12" t="s">
        <v>1680</v>
      </c>
      <c r="B314" s="30"/>
      <c r="C314" s="30" t="s">
        <v>1171</v>
      </c>
      <c r="D314" s="41">
        <v>-2870000</v>
      </c>
      <c r="E314" s="23">
        <v>-5216.2299999999996</v>
      </c>
      <c r="F314" s="24">
        <v>-5.6899999999999997E-3</v>
      </c>
      <c r="G314" s="15"/>
    </row>
    <row r="315" spans="1:7" x14ac:dyDescent="0.25">
      <c r="A315" s="12" t="s">
        <v>1681</v>
      </c>
      <c r="B315" s="30"/>
      <c r="C315" s="30" t="s">
        <v>1199</v>
      </c>
      <c r="D315" s="41">
        <v>-623700</v>
      </c>
      <c r="E315" s="23">
        <v>-5220.99</v>
      </c>
      <c r="F315" s="24">
        <v>-5.6950000000000004E-3</v>
      </c>
      <c r="G315" s="15"/>
    </row>
    <row r="316" spans="1:7" x14ac:dyDescent="0.25">
      <c r="A316" s="12" t="s">
        <v>1682</v>
      </c>
      <c r="B316" s="30"/>
      <c r="C316" s="30" t="s">
        <v>1171</v>
      </c>
      <c r="D316" s="41">
        <v>-2182500</v>
      </c>
      <c r="E316" s="23">
        <v>-5290.38</v>
      </c>
      <c r="F316" s="24">
        <v>-5.77E-3</v>
      </c>
      <c r="G316" s="15"/>
    </row>
    <row r="317" spans="1:7" x14ac:dyDescent="0.25">
      <c r="A317" s="12" t="s">
        <v>1683</v>
      </c>
      <c r="B317" s="30"/>
      <c r="C317" s="30" t="s">
        <v>1254</v>
      </c>
      <c r="D317" s="41">
        <v>-1257600</v>
      </c>
      <c r="E317" s="23">
        <v>-5430.95</v>
      </c>
      <c r="F317" s="24">
        <v>-5.9239999999999996E-3</v>
      </c>
      <c r="G317" s="15"/>
    </row>
    <row r="318" spans="1:7" x14ac:dyDescent="0.25">
      <c r="A318" s="12" t="s">
        <v>1684</v>
      </c>
      <c r="B318" s="30"/>
      <c r="C318" s="30" t="s">
        <v>1251</v>
      </c>
      <c r="D318" s="41">
        <v>-161200</v>
      </c>
      <c r="E318" s="23">
        <v>-5595.57</v>
      </c>
      <c r="F318" s="24">
        <v>-6.1029999999999999E-3</v>
      </c>
      <c r="G318" s="15"/>
    </row>
    <row r="319" spans="1:7" x14ac:dyDescent="0.25">
      <c r="A319" s="12" t="s">
        <v>1685</v>
      </c>
      <c r="B319" s="30"/>
      <c r="C319" s="30" t="s">
        <v>1248</v>
      </c>
      <c r="D319" s="41">
        <v>-4884800</v>
      </c>
      <c r="E319" s="23">
        <v>-5766.51</v>
      </c>
      <c r="F319" s="24">
        <v>-6.2899999999999996E-3</v>
      </c>
      <c r="G319" s="15"/>
    </row>
    <row r="320" spans="1:7" x14ac:dyDescent="0.25">
      <c r="A320" s="12" t="s">
        <v>1686</v>
      </c>
      <c r="B320" s="30"/>
      <c r="C320" s="30" t="s">
        <v>1245</v>
      </c>
      <c r="D320" s="41">
        <v>-7830000</v>
      </c>
      <c r="E320" s="23">
        <v>-6424.52</v>
      </c>
      <c r="F320" s="24">
        <v>-7.0080000000000003E-3</v>
      </c>
      <c r="G320" s="15"/>
    </row>
    <row r="321" spans="1:7" x14ac:dyDescent="0.25">
      <c r="A321" s="12" t="s">
        <v>1687</v>
      </c>
      <c r="B321" s="30"/>
      <c r="C321" s="30" t="s">
        <v>1242</v>
      </c>
      <c r="D321" s="41">
        <v>-2593500</v>
      </c>
      <c r="E321" s="23">
        <v>-6453.92</v>
      </c>
      <c r="F321" s="24">
        <v>-7.0400000000000003E-3</v>
      </c>
      <c r="G321" s="15"/>
    </row>
    <row r="322" spans="1:7" x14ac:dyDescent="0.25">
      <c r="A322" s="12" t="s">
        <v>1688</v>
      </c>
      <c r="B322" s="30"/>
      <c r="C322" s="30" t="s">
        <v>1239</v>
      </c>
      <c r="D322" s="41">
        <v>-1015300</v>
      </c>
      <c r="E322" s="23">
        <v>-6482.69</v>
      </c>
      <c r="F322" s="24">
        <v>-7.071E-3</v>
      </c>
      <c r="G322" s="15"/>
    </row>
    <row r="323" spans="1:7" x14ac:dyDescent="0.25">
      <c r="A323" s="12" t="s">
        <v>1689</v>
      </c>
      <c r="B323" s="30"/>
      <c r="C323" s="30" t="s">
        <v>1204</v>
      </c>
      <c r="D323" s="41">
        <v>-52000000</v>
      </c>
      <c r="E323" s="23">
        <v>-6942</v>
      </c>
      <c r="F323" s="24">
        <v>-7.5719999999999997E-3</v>
      </c>
      <c r="G323" s="15"/>
    </row>
    <row r="324" spans="1:7" x14ac:dyDescent="0.25">
      <c r="A324" s="12" t="s">
        <v>1690</v>
      </c>
      <c r="B324" s="30"/>
      <c r="C324" s="30" t="s">
        <v>1219</v>
      </c>
      <c r="D324" s="41">
        <v>-183050</v>
      </c>
      <c r="E324" s="23">
        <v>-7152.31</v>
      </c>
      <c r="F324" s="24">
        <v>-7.8019999999999999E-3</v>
      </c>
      <c r="G324" s="15"/>
    </row>
    <row r="325" spans="1:7" x14ac:dyDescent="0.25">
      <c r="A325" s="12" t="s">
        <v>1691</v>
      </c>
      <c r="B325" s="30"/>
      <c r="C325" s="30" t="s">
        <v>1232</v>
      </c>
      <c r="D325" s="41">
        <v>-814625</v>
      </c>
      <c r="E325" s="23">
        <v>-7630.19</v>
      </c>
      <c r="F325" s="24">
        <v>-8.3230000000000005E-3</v>
      </c>
      <c r="G325" s="15"/>
    </row>
    <row r="326" spans="1:7" x14ac:dyDescent="0.25">
      <c r="A326" s="12" t="s">
        <v>1692</v>
      </c>
      <c r="B326" s="30"/>
      <c r="C326" s="30" t="s">
        <v>1174</v>
      </c>
      <c r="D326" s="41">
        <v>-1636200</v>
      </c>
      <c r="E326" s="23">
        <v>-7821.85</v>
      </c>
      <c r="F326" s="24">
        <v>-8.5319999999999997E-3</v>
      </c>
      <c r="G326" s="15"/>
    </row>
    <row r="327" spans="1:7" x14ac:dyDescent="0.25">
      <c r="A327" s="12" t="s">
        <v>1693</v>
      </c>
      <c r="B327" s="30"/>
      <c r="C327" s="30" t="s">
        <v>1227</v>
      </c>
      <c r="D327" s="41">
        <v>-221700</v>
      </c>
      <c r="E327" s="23">
        <v>-8402.1</v>
      </c>
      <c r="F327" s="24">
        <v>-9.1649999999999995E-3</v>
      </c>
      <c r="G327" s="15"/>
    </row>
    <row r="328" spans="1:7" x14ac:dyDescent="0.25">
      <c r="A328" s="12" t="s">
        <v>1694</v>
      </c>
      <c r="B328" s="30"/>
      <c r="C328" s="30" t="s">
        <v>1224</v>
      </c>
      <c r="D328" s="41">
        <v>-5985000</v>
      </c>
      <c r="E328" s="23">
        <v>-9210.92</v>
      </c>
      <c r="F328" s="24">
        <v>-1.0047E-2</v>
      </c>
      <c r="G328" s="15"/>
    </row>
    <row r="329" spans="1:7" x14ac:dyDescent="0.25">
      <c r="A329" s="12" t="s">
        <v>1695</v>
      </c>
      <c r="B329" s="30"/>
      <c r="C329" s="30" t="s">
        <v>1204</v>
      </c>
      <c r="D329" s="41">
        <v>-743850</v>
      </c>
      <c r="E329" s="23">
        <v>-9217.42</v>
      </c>
      <c r="F329" s="24">
        <v>-1.0054E-2</v>
      </c>
      <c r="G329" s="15"/>
    </row>
    <row r="330" spans="1:7" x14ac:dyDescent="0.25">
      <c r="A330" s="12" t="s">
        <v>1696</v>
      </c>
      <c r="B330" s="30"/>
      <c r="C330" s="30" t="s">
        <v>1219</v>
      </c>
      <c r="D330" s="41">
        <v>-168900</v>
      </c>
      <c r="E330" s="23">
        <v>-9363.98</v>
      </c>
      <c r="F330" s="24">
        <v>-1.0214000000000001E-2</v>
      </c>
      <c r="G330" s="15"/>
    </row>
    <row r="331" spans="1:7" x14ac:dyDescent="0.25">
      <c r="A331" s="12" t="s">
        <v>1697</v>
      </c>
      <c r="B331" s="30"/>
      <c r="C331" s="30" t="s">
        <v>1213</v>
      </c>
      <c r="D331" s="41">
        <v>-3617900</v>
      </c>
      <c r="E331" s="23">
        <v>-9904</v>
      </c>
      <c r="F331" s="24">
        <v>-1.0803E-2</v>
      </c>
      <c r="G331" s="15"/>
    </row>
    <row r="332" spans="1:7" x14ac:dyDescent="0.25">
      <c r="A332" s="12" t="s">
        <v>1698</v>
      </c>
      <c r="B332" s="30"/>
      <c r="C332" s="30" t="s">
        <v>1216</v>
      </c>
      <c r="D332" s="41">
        <v>-7071000</v>
      </c>
      <c r="E332" s="23">
        <v>-9952.43</v>
      </c>
      <c r="F332" s="24">
        <v>-1.0855999999999999E-2</v>
      </c>
      <c r="G332" s="15"/>
    </row>
    <row r="333" spans="1:7" x14ac:dyDescent="0.25">
      <c r="A333" s="12" t="s">
        <v>1699</v>
      </c>
      <c r="B333" s="30"/>
      <c r="C333" s="30" t="s">
        <v>1171</v>
      </c>
      <c r="D333" s="41">
        <v>-6785000</v>
      </c>
      <c r="E333" s="23">
        <v>-10275.879999999999</v>
      </c>
      <c r="F333" s="24">
        <v>-1.1209E-2</v>
      </c>
      <c r="G333" s="15"/>
    </row>
    <row r="334" spans="1:7" x14ac:dyDescent="0.25">
      <c r="A334" s="12" t="s">
        <v>1700</v>
      </c>
      <c r="B334" s="30"/>
      <c r="C334" s="30" t="s">
        <v>1193</v>
      </c>
      <c r="D334" s="41">
        <v>-2635000</v>
      </c>
      <c r="E334" s="23">
        <v>-10368.73</v>
      </c>
      <c r="F334" s="24">
        <v>-1.1310000000000001E-2</v>
      </c>
      <c r="G334" s="15"/>
    </row>
    <row r="335" spans="1:7" x14ac:dyDescent="0.25">
      <c r="A335" s="12" t="s">
        <v>1701</v>
      </c>
      <c r="B335" s="30"/>
      <c r="C335" s="30" t="s">
        <v>1199</v>
      </c>
      <c r="D335" s="41">
        <v>-6952000</v>
      </c>
      <c r="E335" s="23">
        <v>-10918.12</v>
      </c>
      <c r="F335" s="24">
        <v>-1.1908999999999999E-2</v>
      </c>
      <c r="G335" s="15"/>
    </row>
    <row r="336" spans="1:7" x14ac:dyDescent="0.25">
      <c r="A336" s="12" t="s">
        <v>1702</v>
      </c>
      <c r="B336" s="30"/>
      <c r="C336" s="30" t="s">
        <v>1204</v>
      </c>
      <c r="D336" s="41">
        <v>-3763800</v>
      </c>
      <c r="E336" s="23">
        <v>-11031.7</v>
      </c>
      <c r="F336" s="24">
        <v>-1.2033E-2</v>
      </c>
      <c r="G336" s="15"/>
    </row>
    <row r="337" spans="1:7" x14ac:dyDescent="0.25">
      <c r="A337" s="12" t="s">
        <v>1703</v>
      </c>
      <c r="B337" s="30"/>
      <c r="C337" s="30" t="s">
        <v>1171</v>
      </c>
      <c r="D337" s="41">
        <v>-1500000</v>
      </c>
      <c r="E337" s="23">
        <v>-11348.25</v>
      </c>
      <c r="F337" s="24">
        <v>-1.2378999999999999E-2</v>
      </c>
      <c r="G337" s="15"/>
    </row>
    <row r="338" spans="1:7" x14ac:dyDescent="0.25">
      <c r="A338" s="12" t="s">
        <v>1704</v>
      </c>
      <c r="B338" s="30"/>
      <c r="C338" s="30" t="s">
        <v>1199</v>
      </c>
      <c r="D338" s="41">
        <v>-8408000</v>
      </c>
      <c r="E338" s="23">
        <v>-11380.23</v>
      </c>
      <c r="F338" s="24">
        <v>-1.2414E-2</v>
      </c>
      <c r="G338" s="15"/>
    </row>
    <row r="339" spans="1:7" x14ac:dyDescent="0.25">
      <c r="A339" s="12" t="s">
        <v>1705</v>
      </c>
      <c r="B339" s="30"/>
      <c r="C339" s="30" t="s">
        <v>1196</v>
      </c>
      <c r="D339" s="41">
        <v>-350700</v>
      </c>
      <c r="E339" s="23">
        <v>-11737.75</v>
      </c>
      <c r="F339" s="24">
        <v>-1.2803999999999999E-2</v>
      </c>
      <c r="G339" s="15"/>
    </row>
    <row r="340" spans="1:7" x14ac:dyDescent="0.25">
      <c r="A340" s="12" t="s">
        <v>1706</v>
      </c>
      <c r="B340" s="30"/>
      <c r="C340" s="30" t="s">
        <v>1193</v>
      </c>
      <c r="D340" s="41">
        <v>-2682000</v>
      </c>
      <c r="E340" s="23">
        <v>-12182.99</v>
      </c>
      <c r="F340" s="24">
        <v>-1.3289E-2</v>
      </c>
      <c r="G340" s="15"/>
    </row>
    <row r="341" spans="1:7" x14ac:dyDescent="0.25">
      <c r="A341" s="12" t="s">
        <v>1707</v>
      </c>
      <c r="B341" s="30"/>
      <c r="C341" s="30" t="s">
        <v>1171</v>
      </c>
      <c r="D341" s="41">
        <v>-797000</v>
      </c>
      <c r="E341" s="23">
        <v>-12445.55</v>
      </c>
      <c r="F341" s="24">
        <v>-1.3576E-2</v>
      </c>
      <c r="G341" s="15"/>
    </row>
    <row r="342" spans="1:7" x14ac:dyDescent="0.25">
      <c r="A342" s="12" t="s">
        <v>1708</v>
      </c>
      <c r="B342" s="30"/>
      <c r="C342" s="30" t="s">
        <v>1171</v>
      </c>
      <c r="D342" s="41">
        <v>-4773600</v>
      </c>
      <c r="E342" s="23">
        <v>-12669.13</v>
      </c>
      <c r="F342" s="24">
        <v>-1.3820000000000001E-2</v>
      </c>
      <c r="G342" s="15"/>
    </row>
    <row r="343" spans="1:7" x14ac:dyDescent="0.25">
      <c r="A343" s="12" t="s">
        <v>1709</v>
      </c>
      <c r="B343" s="30"/>
      <c r="C343" s="30" t="s">
        <v>1186</v>
      </c>
      <c r="D343" s="41">
        <v>-5130000</v>
      </c>
      <c r="E343" s="23">
        <v>-17339.400000000001</v>
      </c>
      <c r="F343" s="24">
        <v>-1.8914E-2</v>
      </c>
      <c r="G343" s="15"/>
    </row>
    <row r="344" spans="1:7" x14ac:dyDescent="0.25">
      <c r="A344" s="12" t="s">
        <v>1710</v>
      </c>
      <c r="B344" s="30"/>
      <c r="C344" s="30" t="s">
        <v>1183</v>
      </c>
      <c r="D344" s="41">
        <v>-6494950</v>
      </c>
      <c r="E344" s="23">
        <v>-17526.62</v>
      </c>
      <c r="F344" s="24">
        <v>-1.9118E-2</v>
      </c>
      <c r="G344" s="15"/>
    </row>
    <row r="345" spans="1:7" x14ac:dyDescent="0.25">
      <c r="A345" s="12" t="s">
        <v>1711</v>
      </c>
      <c r="B345" s="30"/>
      <c r="C345" s="30" t="s">
        <v>1180</v>
      </c>
      <c r="D345" s="41">
        <v>-4737600</v>
      </c>
      <c r="E345" s="23">
        <v>-20743.580000000002</v>
      </c>
      <c r="F345" s="24">
        <v>-2.2627999999999999E-2</v>
      </c>
      <c r="G345" s="15"/>
    </row>
    <row r="346" spans="1:7" x14ac:dyDescent="0.25">
      <c r="A346" s="12" t="s">
        <v>1712</v>
      </c>
      <c r="B346" s="30"/>
      <c r="C346" s="30" t="s">
        <v>1177</v>
      </c>
      <c r="D346" s="41">
        <v>-698400</v>
      </c>
      <c r="E346" s="23">
        <v>-22461.94</v>
      </c>
      <c r="F346" s="24">
        <v>-2.4501999999999999E-2</v>
      </c>
      <c r="G346" s="15"/>
    </row>
    <row r="347" spans="1:7" x14ac:dyDescent="0.25">
      <c r="A347" s="12" t="s">
        <v>1713</v>
      </c>
      <c r="B347" s="30"/>
      <c r="C347" s="30" t="s">
        <v>1174</v>
      </c>
      <c r="D347" s="41">
        <v>-1044000</v>
      </c>
      <c r="E347" s="23">
        <v>-31228.65</v>
      </c>
      <c r="F347" s="24">
        <v>-3.4064999999999998E-2</v>
      </c>
      <c r="G347" s="15"/>
    </row>
    <row r="348" spans="1:7" x14ac:dyDescent="0.25">
      <c r="A348" s="12" t="s">
        <v>1714</v>
      </c>
      <c r="B348" s="30"/>
      <c r="C348" s="30" t="s">
        <v>1171</v>
      </c>
      <c r="D348" s="41">
        <v>-5124900</v>
      </c>
      <c r="E348" s="23">
        <v>-74879.91</v>
      </c>
      <c r="F348" s="24">
        <v>-8.1682000000000005E-2</v>
      </c>
      <c r="G348" s="15"/>
    </row>
    <row r="349" spans="1:7" x14ac:dyDescent="0.25">
      <c r="A349" s="16" t="s">
        <v>126</v>
      </c>
      <c r="B349" s="31"/>
      <c r="C349" s="31"/>
      <c r="D349" s="17"/>
      <c r="E349" s="42">
        <v>-704441.08</v>
      </c>
      <c r="F349" s="43">
        <v>-0.76835600000000004</v>
      </c>
      <c r="G349" s="20"/>
    </row>
    <row r="350" spans="1:7" x14ac:dyDescent="0.25">
      <c r="A350" s="12"/>
      <c r="B350" s="30"/>
      <c r="C350" s="30"/>
      <c r="D350" s="13"/>
      <c r="E350" s="14"/>
      <c r="F350" s="15"/>
      <c r="G350" s="15"/>
    </row>
    <row r="351" spans="1:7" x14ac:dyDescent="0.25">
      <c r="A351" s="12"/>
      <c r="B351" s="30"/>
      <c r="C351" s="30"/>
      <c r="D351" s="13"/>
      <c r="E351" s="14"/>
      <c r="F351" s="15"/>
      <c r="G351" s="15"/>
    </row>
    <row r="352" spans="1:7" x14ac:dyDescent="0.25">
      <c r="A352" s="12"/>
      <c r="B352" s="30"/>
      <c r="C352" s="30"/>
      <c r="D352" s="13"/>
      <c r="E352" s="14"/>
      <c r="F352" s="15"/>
      <c r="G352" s="15"/>
    </row>
    <row r="353" spans="1:7" x14ac:dyDescent="0.25">
      <c r="A353" s="21" t="s">
        <v>162</v>
      </c>
      <c r="B353" s="32"/>
      <c r="C353" s="32"/>
      <c r="D353" s="22"/>
      <c r="E353" s="44">
        <v>-704441.08</v>
      </c>
      <c r="F353" s="45">
        <v>-0.76835600000000004</v>
      </c>
      <c r="G353" s="20"/>
    </row>
    <row r="354" spans="1:7" x14ac:dyDescent="0.25">
      <c r="A354" s="12"/>
      <c r="B354" s="30"/>
      <c r="C354" s="30"/>
      <c r="D354" s="13"/>
      <c r="E354" s="14"/>
      <c r="F354" s="15"/>
      <c r="G354" s="15"/>
    </row>
    <row r="355" spans="1:7" x14ac:dyDescent="0.25">
      <c r="A355" s="16" t="s">
        <v>215</v>
      </c>
      <c r="B355" s="30"/>
      <c r="C355" s="30"/>
      <c r="D355" s="13"/>
      <c r="E355" s="14"/>
      <c r="F355" s="15"/>
      <c r="G355" s="15"/>
    </row>
    <row r="356" spans="1:7" x14ac:dyDescent="0.25">
      <c r="A356" s="16" t="s">
        <v>216</v>
      </c>
      <c r="B356" s="30"/>
      <c r="C356" s="30"/>
      <c r="D356" s="13"/>
      <c r="E356" s="14"/>
      <c r="F356" s="15"/>
      <c r="G356" s="15"/>
    </row>
    <row r="357" spans="1:7" x14ac:dyDescent="0.25">
      <c r="A357" s="12" t="s">
        <v>274</v>
      </c>
      <c r="B357" s="30" t="s">
        <v>275</v>
      </c>
      <c r="C357" s="30" t="s">
        <v>222</v>
      </c>
      <c r="D357" s="13">
        <v>10000000</v>
      </c>
      <c r="E357" s="14">
        <v>9797.4500000000007</v>
      </c>
      <c r="F357" s="15">
        <v>1.0699999999999999E-2</v>
      </c>
      <c r="G357" s="15">
        <v>7.7499999999999999E-2</v>
      </c>
    </row>
    <row r="358" spans="1:7" x14ac:dyDescent="0.25">
      <c r="A358" s="16" t="s">
        <v>126</v>
      </c>
      <c r="B358" s="31"/>
      <c r="C358" s="31"/>
      <c r="D358" s="17"/>
      <c r="E358" s="37">
        <v>9797.4500000000007</v>
      </c>
      <c r="F358" s="38">
        <v>1.0699999999999999E-2</v>
      </c>
      <c r="G358" s="20"/>
    </row>
    <row r="359" spans="1:7" x14ac:dyDescent="0.25">
      <c r="A359" s="12"/>
      <c r="B359" s="30"/>
      <c r="C359" s="30"/>
      <c r="D359" s="13"/>
      <c r="E359" s="14"/>
      <c r="F359" s="15"/>
      <c r="G359" s="15"/>
    </row>
    <row r="360" spans="1:7" x14ac:dyDescent="0.25">
      <c r="A360" s="16" t="s">
        <v>448</v>
      </c>
      <c r="B360" s="30"/>
      <c r="C360" s="30"/>
      <c r="D360" s="13"/>
      <c r="E360" s="14"/>
      <c r="F360" s="15"/>
      <c r="G360" s="15"/>
    </row>
    <row r="361" spans="1:7" x14ac:dyDescent="0.25">
      <c r="A361" s="12" t="s">
        <v>1715</v>
      </c>
      <c r="B361" s="30" t="s">
        <v>1716</v>
      </c>
      <c r="C361" s="30" t="s">
        <v>125</v>
      </c>
      <c r="D361" s="13">
        <v>15000000</v>
      </c>
      <c r="E361" s="14">
        <v>14981.75</v>
      </c>
      <c r="F361" s="15">
        <v>1.6299999999999999E-2</v>
      </c>
      <c r="G361" s="15">
        <v>7.2261285499999994E-2</v>
      </c>
    </row>
    <row r="362" spans="1:7" x14ac:dyDescent="0.25">
      <c r="A362" s="16" t="s">
        <v>126</v>
      </c>
      <c r="B362" s="31"/>
      <c r="C362" s="31"/>
      <c r="D362" s="17"/>
      <c r="E362" s="37">
        <v>14981.75</v>
      </c>
      <c r="F362" s="38">
        <v>1.6299999999999999E-2</v>
      </c>
      <c r="G362" s="20"/>
    </row>
    <row r="363" spans="1:7" x14ac:dyDescent="0.25">
      <c r="A363" s="12"/>
      <c r="B363" s="30"/>
      <c r="C363" s="30"/>
      <c r="D363" s="13"/>
      <c r="E363" s="14"/>
      <c r="F363" s="15"/>
      <c r="G363" s="15"/>
    </row>
    <row r="364" spans="1:7" x14ac:dyDescent="0.25">
      <c r="A364" s="16" t="s">
        <v>298</v>
      </c>
      <c r="B364" s="30"/>
      <c r="C364" s="30"/>
      <c r="D364" s="13"/>
      <c r="E364" s="14"/>
      <c r="F364" s="15"/>
      <c r="G364" s="15"/>
    </row>
    <row r="365" spans="1:7" x14ac:dyDescent="0.25">
      <c r="A365" s="16" t="s">
        <v>126</v>
      </c>
      <c r="B365" s="30"/>
      <c r="C365" s="30"/>
      <c r="D365" s="13"/>
      <c r="E365" s="39" t="s">
        <v>120</v>
      </c>
      <c r="F365" s="40" t="s">
        <v>120</v>
      </c>
      <c r="G365" s="15"/>
    </row>
    <row r="366" spans="1:7" x14ac:dyDescent="0.25">
      <c r="A366" s="12"/>
      <c r="B366" s="30"/>
      <c r="C366" s="30"/>
      <c r="D366" s="13"/>
      <c r="E366" s="14"/>
      <c r="F366" s="15"/>
      <c r="G366" s="15"/>
    </row>
    <row r="367" spans="1:7" x14ac:dyDescent="0.25">
      <c r="A367" s="16" t="s">
        <v>299</v>
      </c>
      <c r="B367" s="30"/>
      <c r="C367" s="30"/>
      <c r="D367" s="13"/>
      <c r="E367" s="14"/>
      <c r="F367" s="15"/>
      <c r="G367" s="15"/>
    </row>
    <row r="368" spans="1:7" x14ac:dyDescent="0.25">
      <c r="A368" s="16" t="s">
        <v>126</v>
      </c>
      <c r="B368" s="30"/>
      <c r="C368" s="30"/>
      <c r="D368" s="13"/>
      <c r="E368" s="39" t="s">
        <v>120</v>
      </c>
      <c r="F368" s="40" t="s">
        <v>120</v>
      </c>
      <c r="G368" s="15"/>
    </row>
    <row r="369" spans="1:7" x14ac:dyDescent="0.25">
      <c r="A369" s="12"/>
      <c r="B369" s="30"/>
      <c r="C369" s="30"/>
      <c r="D369" s="13"/>
      <c r="E369" s="14"/>
      <c r="F369" s="15"/>
      <c r="G369" s="15"/>
    </row>
    <row r="370" spans="1:7" x14ac:dyDescent="0.25">
      <c r="A370" s="21" t="s">
        <v>162</v>
      </c>
      <c r="B370" s="32"/>
      <c r="C370" s="32"/>
      <c r="D370" s="22"/>
      <c r="E370" s="18">
        <v>24779.200000000001</v>
      </c>
      <c r="F370" s="19">
        <v>2.7E-2</v>
      </c>
      <c r="G370" s="20"/>
    </row>
    <row r="371" spans="1:7" x14ac:dyDescent="0.25">
      <c r="A371" s="12"/>
      <c r="B371" s="30"/>
      <c r="C371" s="30"/>
      <c r="D371" s="13"/>
      <c r="E371" s="14"/>
      <c r="F371" s="15"/>
      <c r="G371" s="15"/>
    </row>
    <row r="372" spans="1:7" x14ac:dyDescent="0.25">
      <c r="A372" s="16" t="s">
        <v>121</v>
      </c>
      <c r="B372" s="30"/>
      <c r="C372" s="30"/>
      <c r="D372" s="13"/>
      <c r="E372" s="14"/>
      <c r="F372" s="15"/>
      <c r="G372" s="15"/>
    </row>
    <row r="373" spans="1:7" x14ac:dyDescent="0.25">
      <c r="A373" s="12"/>
      <c r="B373" s="30"/>
      <c r="C373" s="30"/>
      <c r="D373" s="13"/>
      <c r="E373" s="14"/>
      <c r="F373" s="15"/>
      <c r="G373" s="15"/>
    </row>
    <row r="374" spans="1:7" x14ac:dyDescent="0.25">
      <c r="A374" s="16" t="s">
        <v>122</v>
      </c>
      <c r="B374" s="30"/>
      <c r="C374" s="30"/>
      <c r="D374" s="13"/>
      <c r="E374" s="14"/>
      <c r="F374" s="15"/>
      <c r="G374" s="15"/>
    </row>
    <row r="375" spans="1:7" x14ac:dyDescent="0.25">
      <c r="A375" s="12" t="s">
        <v>1717</v>
      </c>
      <c r="B375" s="30" t="s">
        <v>1718</v>
      </c>
      <c r="C375" s="30" t="s">
        <v>125</v>
      </c>
      <c r="D375" s="13">
        <v>15500000</v>
      </c>
      <c r="E375" s="14">
        <v>14850.72</v>
      </c>
      <c r="F375" s="15">
        <v>1.6199999999999999E-2</v>
      </c>
      <c r="G375" s="15">
        <v>7.0300000000000001E-2</v>
      </c>
    </row>
    <row r="376" spans="1:7" x14ac:dyDescent="0.25">
      <c r="A376" s="12" t="s">
        <v>1719</v>
      </c>
      <c r="B376" s="30" t="s">
        <v>1720</v>
      </c>
      <c r="C376" s="30" t="s">
        <v>125</v>
      </c>
      <c r="D376" s="13">
        <v>10000000</v>
      </c>
      <c r="E376" s="14">
        <v>9556.42</v>
      </c>
      <c r="F376" s="15">
        <v>1.04E-2</v>
      </c>
      <c r="G376" s="15">
        <v>7.0300000000000001E-2</v>
      </c>
    </row>
    <row r="377" spans="1:7" x14ac:dyDescent="0.25">
      <c r="A377" s="12" t="s">
        <v>1721</v>
      </c>
      <c r="B377" s="30" t="s">
        <v>1722</v>
      </c>
      <c r="C377" s="30" t="s">
        <v>125</v>
      </c>
      <c r="D377" s="13">
        <v>5000000</v>
      </c>
      <c r="E377" s="14">
        <v>4925.51</v>
      </c>
      <c r="F377" s="15">
        <v>5.4000000000000003E-3</v>
      </c>
      <c r="G377" s="15">
        <v>6.9000000000000006E-2</v>
      </c>
    </row>
    <row r="378" spans="1:7" x14ac:dyDescent="0.25">
      <c r="A378" s="12" t="s">
        <v>1723</v>
      </c>
      <c r="B378" s="30" t="s">
        <v>1724</v>
      </c>
      <c r="C378" s="30" t="s">
        <v>125</v>
      </c>
      <c r="D378" s="13">
        <v>5000000</v>
      </c>
      <c r="E378" s="14">
        <v>4820.84</v>
      </c>
      <c r="F378" s="15">
        <v>5.3E-3</v>
      </c>
      <c r="G378" s="15">
        <v>7.0651000000000005E-2</v>
      </c>
    </row>
    <row r="379" spans="1:7" x14ac:dyDescent="0.25">
      <c r="A379" s="12" t="s">
        <v>1725</v>
      </c>
      <c r="B379" s="30" t="s">
        <v>1726</v>
      </c>
      <c r="C379" s="30" t="s">
        <v>125</v>
      </c>
      <c r="D379" s="13">
        <v>2500000</v>
      </c>
      <c r="E379" s="14">
        <v>2413.5700000000002</v>
      </c>
      <c r="F379" s="15">
        <v>2.5999999999999999E-3</v>
      </c>
      <c r="G379" s="15">
        <v>7.0650000000000004E-2</v>
      </c>
    </row>
    <row r="380" spans="1:7" x14ac:dyDescent="0.25">
      <c r="A380" s="12" t="s">
        <v>1727</v>
      </c>
      <c r="B380" s="30" t="s">
        <v>1728</v>
      </c>
      <c r="C380" s="30" t="s">
        <v>125</v>
      </c>
      <c r="D380" s="13">
        <v>300000</v>
      </c>
      <c r="E380" s="14">
        <v>299.45</v>
      </c>
      <c r="F380" s="15">
        <v>2.9999999999999997E-4</v>
      </c>
      <c r="G380" s="15">
        <v>6.6514000000000004E-2</v>
      </c>
    </row>
    <row r="381" spans="1:7" x14ac:dyDescent="0.25">
      <c r="A381" s="16" t="s">
        <v>126</v>
      </c>
      <c r="B381" s="31"/>
      <c r="C381" s="31"/>
      <c r="D381" s="17"/>
      <c r="E381" s="37">
        <v>36866.51</v>
      </c>
      <c r="F381" s="38">
        <v>4.02E-2</v>
      </c>
      <c r="G381" s="20"/>
    </row>
    <row r="382" spans="1:7" x14ac:dyDescent="0.25">
      <c r="A382" s="16" t="s">
        <v>127</v>
      </c>
      <c r="B382" s="30"/>
      <c r="C382" s="30"/>
      <c r="D382" s="13"/>
      <c r="E382" s="14"/>
      <c r="F382" s="15"/>
      <c r="G382" s="15"/>
    </row>
    <row r="383" spans="1:7" x14ac:dyDescent="0.25">
      <c r="A383" s="12" t="s">
        <v>1729</v>
      </c>
      <c r="B383" s="30" t="s">
        <v>1730</v>
      </c>
      <c r="C383" s="30" t="s">
        <v>145</v>
      </c>
      <c r="D383" s="13">
        <v>5000000</v>
      </c>
      <c r="E383" s="14">
        <v>4754.32</v>
      </c>
      <c r="F383" s="15">
        <v>5.1999999999999998E-3</v>
      </c>
      <c r="G383" s="15">
        <v>7.5749999999999998E-2</v>
      </c>
    </row>
    <row r="384" spans="1:7" x14ac:dyDescent="0.25">
      <c r="A384" s="12" t="s">
        <v>1731</v>
      </c>
      <c r="B384" s="30" t="s">
        <v>1732</v>
      </c>
      <c r="C384" s="30" t="s">
        <v>130</v>
      </c>
      <c r="D384" s="13">
        <v>5000000</v>
      </c>
      <c r="E384" s="14">
        <v>4748.22</v>
      </c>
      <c r="F384" s="15">
        <v>5.1999999999999998E-3</v>
      </c>
      <c r="G384" s="15">
        <v>7.6200000000000004E-2</v>
      </c>
    </row>
    <row r="385" spans="1:7" x14ac:dyDescent="0.25">
      <c r="A385" s="12" t="s">
        <v>1733</v>
      </c>
      <c r="B385" s="30" t="s">
        <v>1734</v>
      </c>
      <c r="C385" s="30" t="s">
        <v>130</v>
      </c>
      <c r="D385" s="13">
        <v>5000000</v>
      </c>
      <c r="E385" s="14">
        <v>4711.17</v>
      </c>
      <c r="F385" s="15">
        <v>5.1000000000000004E-3</v>
      </c>
      <c r="G385" s="15">
        <v>7.5600000000000001E-2</v>
      </c>
    </row>
    <row r="386" spans="1:7" x14ac:dyDescent="0.25">
      <c r="A386" s="12" t="s">
        <v>146</v>
      </c>
      <c r="B386" s="30" t="s">
        <v>147</v>
      </c>
      <c r="C386" s="30" t="s">
        <v>148</v>
      </c>
      <c r="D386" s="13">
        <v>5000000</v>
      </c>
      <c r="E386" s="14">
        <v>4698.24</v>
      </c>
      <c r="F386" s="15">
        <v>5.1000000000000004E-3</v>
      </c>
      <c r="G386" s="15">
        <v>7.5140999999999999E-2</v>
      </c>
    </row>
    <row r="387" spans="1:7" x14ac:dyDescent="0.25">
      <c r="A387" s="12" t="s">
        <v>1735</v>
      </c>
      <c r="B387" s="30" t="s">
        <v>1736</v>
      </c>
      <c r="C387" s="30" t="s">
        <v>130</v>
      </c>
      <c r="D387" s="13">
        <v>5000000</v>
      </c>
      <c r="E387" s="14">
        <v>4694.24</v>
      </c>
      <c r="F387" s="15">
        <v>5.1000000000000004E-3</v>
      </c>
      <c r="G387" s="15">
        <v>7.6200000000000004E-2</v>
      </c>
    </row>
    <row r="388" spans="1:7" x14ac:dyDescent="0.25">
      <c r="A388" s="12" t="s">
        <v>1737</v>
      </c>
      <c r="B388" s="30" t="s">
        <v>1738</v>
      </c>
      <c r="C388" s="30" t="s">
        <v>130</v>
      </c>
      <c r="D388" s="13">
        <v>5000000</v>
      </c>
      <c r="E388" s="14">
        <v>4688.96</v>
      </c>
      <c r="F388" s="15">
        <v>5.1000000000000004E-3</v>
      </c>
      <c r="G388" s="15">
        <v>7.6380000000000003E-2</v>
      </c>
    </row>
    <row r="389" spans="1:7" x14ac:dyDescent="0.25">
      <c r="A389" s="12" t="s">
        <v>1739</v>
      </c>
      <c r="B389" s="30" t="s">
        <v>1740</v>
      </c>
      <c r="C389" s="30" t="s">
        <v>130</v>
      </c>
      <c r="D389" s="13">
        <v>2500000</v>
      </c>
      <c r="E389" s="14">
        <v>2364.86</v>
      </c>
      <c r="F389" s="15">
        <v>2.5999999999999999E-3</v>
      </c>
      <c r="G389" s="15">
        <v>7.5300000000000006E-2</v>
      </c>
    </row>
    <row r="390" spans="1:7" x14ac:dyDescent="0.25">
      <c r="A390" s="16" t="s">
        <v>126</v>
      </c>
      <c r="B390" s="31"/>
      <c r="C390" s="31"/>
      <c r="D390" s="17"/>
      <c r="E390" s="37">
        <v>30660.01</v>
      </c>
      <c r="F390" s="38">
        <v>3.3399999999999999E-2</v>
      </c>
      <c r="G390" s="20"/>
    </row>
    <row r="391" spans="1:7" x14ac:dyDescent="0.25">
      <c r="A391" s="12"/>
      <c r="B391" s="30"/>
      <c r="C391" s="30"/>
      <c r="D391" s="13"/>
      <c r="E391" s="14"/>
      <c r="F391" s="15"/>
      <c r="G391" s="15"/>
    </row>
    <row r="392" spans="1:7" x14ac:dyDescent="0.25">
      <c r="A392" s="16" t="s">
        <v>151</v>
      </c>
      <c r="B392" s="30"/>
      <c r="C392" s="30"/>
      <c r="D392" s="13"/>
      <c r="E392" s="14"/>
      <c r="F392" s="15"/>
      <c r="G392" s="15"/>
    </row>
    <row r="393" spans="1:7" x14ac:dyDescent="0.25">
      <c r="A393" s="12" t="s">
        <v>1741</v>
      </c>
      <c r="B393" s="30" t="s">
        <v>1742</v>
      </c>
      <c r="C393" s="30" t="s">
        <v>130</v>
      </c>
      <c r="D393" s="13">
        <v>10000000</v>
      </c>
      <c r="E393" s="14">
        <v>9938.64</v>
      </c>
      <c r="F393" s="15">
        <v>1.0800000000000001E-2</v>
      </c>
      <c r="G393" s="15">
        <v>7.7705999999999997E-2</v>
      </c>
    </row>
    <row r="394" spans="1:7" x14ac:dyDescent="0.25">
      <c r="A394" s="12" t="s">
        <v>1743</v>
      </c>
      <c r="B394" s="30" t="s">
        <v>1744</v>
      </c>
      <c r="C394" s="30" t="s">
        <v>130</v>
      </c>
      <c r="D394" s="13">
        <v>10000000</v>
      </c>
      <c r="E394" s="14">
        <v>9849.0400000000009</v>
      </c>
      <c r="F394" s="15">
        <v>1.0699999999999999E-2</v>
      </c>
      <c r="G394" s="15">
        <v>7.7701000000000006E-2</v>
      </c>
    </row>
    <row r="395" spans="1:7" x14ac:dyDescent="0.25">
      <c r="A395" s="12" t="s">
        <v>156</v>
      </c>
      <c r="B395" s="30" t="s">
        <v>157</v>
      </c>
      <c r="C395" s="30" t="s">
        <v>130</v>
      </c>
      <c r="D395" s="13">
        <v>7500000</v>
      </c>
      <c r="E395" s="14">
        <v>7022.17</v>
      </c>
      <c r="F395" s="15">
        <v>7.7000000000000002E-3</v>
      </c>
      <c r="G395" s="15">
        <v>8.1699999999999995E-2</v>
      </c>
    </row>
    <row r="396" spans="1:7" x14ac:dyDescent="0.25">
      <c r="A396" s="12" t="s">
        <v>1745</v>
      </c>
      <c r="B396" s="30" t="s">
        <v>1746</v>
      </c>
      <c r="C396" s="30" t="s">
        <v>130</v>
      </c>
      <c r="D396" s="13">
        <v>5000000</v>
      </c>
      <c r="E396" s="14">
        <v>4842.01</v>
      </c>
      <c r="F396" s="15">
        <v>5.3E-3</v>
      </c>
      <c r="G396" s="15">
        <v>7.9399999999999998E-2</v>
      </c>
    </row>
    <row r="397" spans="1:7" x14ac:dyDescent="0.25">
      <c r="A397" s="12" t="s">
        <v>158</v>
      </c>
      <c r="B397" s="30" t="s">
        <v>159</v>
      </c>
      <c r="C397" s="30" t="s">
        <v>130</v>
      </c>
      <c r="D397" s="13">
        <v>5000000</v>
      </c>
      <c r="E397" s="14">
        <v>4657.0600000000004</v>
      </c>
      <c r="F397" s="15">
        <v>5.1000000000000004E-3</v>
      </c>
      <c r="G397" s="15">
        <v>8.2449999999999996E-2</v>
      </c>
    </row>
    <row r="398" spans="1:7" x14ac:dyDescent="0.25">
      <c r="A398" s="16" t="s">
        <v>126</v>
      </c>
      <c r="B398" s="31"/>
      <c r="C398" s="31"/>
      <c r="D398" s="17"/>
      <c r="E398" s="37">
        <v>36308.92</v>
      </c>
      <c r="F398" s="38">
        <v>3.9600000000000003E-2</v>
      </c>
      <c r="G398" s="20"/>
    </row>
    <row r="399" spans="1:7" x14ac:dyDescent="0.25">
      <c r="A399" s="12"/>
      <c r="B399" s="30"/>
      <c r="C399" s="30"/>
      <c r="D399" s="13"/>
      <c r="E399" s="14"/>
      <c r="F399" s="15"/>
      <c r="G399" s="15"/>
    </row>
    <row r="400" spans="1:7" x14ac:dyDescent="0.25">
      <c r="A400" s="21" t="s">
        <v>162</v>
      </c>
      <c r="B400" s="32"/>
      <c r="C400" s="32"/>
      <c r="D400" s="22"/>
      <c r="E400" s="18">
        <v>103835.44</v>
      </c>
      <c r="F400" s="19">
        <v>0.1132</v>
      </c>
      <c r="G400" s="20"/>
    </row>
    <row r="401" spans="1:7" x14ac:dyDescent="0.25">
      <c r="A401" s="12"/>
      <c r="B401" s="30"/>
      <c r="C401" s="30"/>
      <c r="D401" s="13"/>
      <c r="E401" s="14"/>
      <c r="F401" s="15"/>
      <c r="G401" s="15"/>
    </row>
    <row r="402" spans="1:7" x14ac:dyDescent="0.25">
      <c r="A402" s="12"/>
      <c r="B402" s="30"/>
      <c r="C402" s="30"/>
      <c r="D402" s="13"/>
      <c r="E402" s="14"/>
      <c r="F402" s="15"/>
      <c r="G402" s="15"/>
    </row>
    <row r="403" spans="1:7" x14ac:dyDescent="0.25">
      <c r="A403" s="16" t="s">
        <v>846</v>
      </c>
      <c r="B403" s="30"/>
      <c r="C403" s="30"/>
      <c r="D403" s="13"/>
      <c r="E403" s="14"/>
      <c r="F403" s="15"/>
      <c r="G403" s="15"/>
    </row>
    <row r="404" spans="1:7" x14ac:dyDescent="0.25">
      <c r="A404" s="12" t="s">
        <v>1747</v>
      </c>
      <c r="B404" s="30" t="s">
        <v>1748</v>
      </c>
      <c r="C404" s="30"/>
      <c r="D404" s="13">
        <v>1777233.0211</v>
      </c>
      <c r="E404" s="14">
        <v>55420.41</v>
      </c>
      <c r="F404" s="15">
        <v>6.0499999999999998E-2</v>
      </c>
      <c r="G404" s="15"/>
    </row>
    <row r="405" spans="1:7" x14ac:dyDescent="0.25">
      <c r="A405" s="12"/>
      <c r="B405" s="30"/>
      <c r="C405" s="30"/>
      <c r="D405" s="13"/>
      <c r="E405" s="14"/>
      <c r="F405" s="15"/>
      <c r="G405" s="15"/>
    </row>
    <row r="406" spans="1:7" x14ac:dyDescent="0.25">
      <c r="A406" s="21" t="s">
        <v>162</v>
      </c>
      <c r="B406" s="32"/>
      <c r="C406" s="32"/>
      <c r="D406" s="22"/>
      <c r="E406" s="18">
        <v>55420.41</v>
      </c>
      <c r="F406" s="19">
        <v>6.0499999999999998E-2</v>
      </c>
      <c r="G406" s="20"/>
    </row>
    <row r="407" spans="1:7" x14ac:dyDescent="0.25">
      <c r="A407" s="12"/>
      <c r="B407" s="30"/>
      <c r="C407" s="30"/>
      <c r="D407" s="13"/>
      <c r="E407" s="14"/>
      <c r="F407" s="15"/>
      <c r="G407" s="15"/>
    </row>
    <row r="408" spans="1:7" x14ac:dyDescent="0.25">
      <c r="A408" s="16" t="s">
        <v>166</v>
      </c>
      <c r="B408" s="30"/>
      <c r="C408" s="30"/>
      <c r="D408" s="13"/>
      <c r="E408" s="14"/>
      <c r="F408" s="15"/>
      <c r="G408" s="15"/>
    </row>
    <row r="409" spans="1:7" x14ac:dyDescent="0.25">
      <c r="A409" s="12" t="s">
        <v>167</v>
      </c>
      <c r="B409" s="30"/>
      <c r="C409" s="30"/>
      <c r="D409" s="13"/>
      <c r="E409" s="14">
        <v>29431.7</v>
      </c>
      <c r="F409" s="15">
        <v>3.2099999999999997E-2</v>
      </c>
      <c r="G409" s="15">
        <v>7.0182999999999995E-2</v>
      </c>
    </row>
    <row r="410" spans="1:7" x14ac:dyDescent="0.25">
      <c r="A410" s="12" t="s">
        <v>167</v>
      </c>
      <c r="B410" s="30"/>
      <c r="C410" s="30"/>
      <c r="D410" s="13"/>
      <c r="E410" s="14">
        <v>9998.66</v>
      </c>
      <c r="F410" s="15">
        <v>1.09E-2</v>
      </c>
      <c r="G410" s="15">
        <v>6.5000000000000002E-2</v>
      </c>
    </row>
    <row r="411" spans="1:7" x14ac:dyDescent="0.25">
      <c r="A411" s="16" t="s">
        <v>126</v>
      </c>
      <c r="B411" s="31"/>
      <c r="C411" s="31"/>
      <c r="D411" s="17"/>
      <c r="E411" s="37">
        <v>39430.36</v>
      </c>
      <c r="F411" s="38">
        <v>4.2999999999999997E-2</v>
      </c>
      <c r="G411" s="20"/>
    </row>
    <row r="412" spans="1:7" x14ac:dyDescent="0.25">
      <c r="A412" s="12"/>
      <c r="B412" s="30"/>
      <c r="C412" s="30"/>
      <c r="D412" s="13"/>
      <c r="E412" s="14"/>
      <c r="F412" s="15"/>
      <c r="G412" s="15"/>
    </row>
    <row r="413" spans="1:7" x14ac:dyDescent="0.25">
      <c r="A413" s="21" t="s">
        <v>162</v>
      </c>
      <c r="B413" s="32"/>
      <c r="C413" s="32"/>
      <c r="D413" s="22"/>
      <c r="E413" s="18">
        <v>39430.36</v>
      </c>
      <c r="F413" s="19">
        <v>4.2999999999999997E-2</v>
      </c>
      <c r="G413" s="20"/>
    </row>
    <row r="414" spans="1:7" x14ac:dyDescent="0.25">
      <c r="A414" s="12" t="s">
        <v>168</v>
      </c>
      <c r="B414" s="30"/>
      <c r="C414" s="30"/>
      <c r="D414" s="13"/>
      <c r="E414" s="14">
        <v>375.38960279999998</v>
      </c>
      <c r="F414" s="15">
        <v>4.0900000000000002E-4</v>
      </c>
      <c r="G414" s="15"/>
    </row>
    <row r="415" spans="1:7" x14ac:dyDescent="0.25">
      <c r="A415" s="12" t="s">
        <v>169</v>
      </c>
      <c r="B415" s="30"/>
      <c r="C415" s="30"/>
      <c r="D415" s="13"/>
      <c r="E415" s="23">
        <v>-6386.6496028000001</v>
      </c>
      <c r="F415" s="24">
        <v>-6.509E-3</v>
      </c>
      <c r="G415" s="15">
        <f>+AVERAGE(G409:G410)</f>
        <v>6.7591499999999999E-2</v>
      </c>
    </row>
    <row r="416" spans="1:7" x14ac:dyDescent="0.25">
      <c r="A416" s="25" t="s">
        <v>170</v>
      </c>
      <c r="B416" s="33"/>
      <c r="C416" s="33"/>
      <c r="D416" s="26"/>
      <c r="E416" s="27">
        <v>916720.88</v>
      </c>
      <c r="F416" s="28">
        <v>1</v>
      </c>
      <c r="G416" s="28"/>
    </row>
    <row r="418" spans="1:5" x14ac:dyDescent="0.25">
      <c r="A418" s="1" t="s">
        <v>1749</v>
      </c>
    </row>
    <row r="419" spans="1:5" x14ac:dyDescent="0.25">
      <c r="A419" s="1" t="s">
        <v>171</v>
      </c>
    </row>
    <row r="420" spans="1:5" x14ac:dyDescent="0.25">
      <c r="A420" s="1" t="s">
        <v>172</v>
      </c>
    </row>
    <row r="421" spans="1:5" x14ac:dyDescent="0.25">
      <c r="A421" s="1" t="s">
        <v>173</v>
      </c>
    </row>
    <row r="422" spans="1:5" x14ac:dyDescent="0.25">
      <c r="A422" s="47" t="s">
        <v>174</v>
      </c>
      <c r="B422" s="34" t="s">
        <v>120</v>
      </c>
    </row>
    <row r="423" spans="1:5" x14ac:dyDescent="0.25">
      <c r="A423" t="s">
        <v>175</v>
      </c>
    </row>
    <row r="424" spans="1:5" x14ac:dyDescent="0.25">
      <c r="A424" t="s">
        <v>176</v>
      </c>
      <c r="B424" t="s">
        <v>177</v>
      </c>
      <c r="C424" t="s">
        <v>177</v>
      </c>
    </row>
    <row r="425" spans="1:5" x14ac:dyDescent="0.25">
      <c r="B425" s="48">
        <v>45351</v>
      </c>
      <c r="C425" s="48">
        <v>45382</v>
      </c>
    </row>
    <row r="426" spans="1:5" x14ac:dyDescent="0.25">
      <c r="A426" t="s">
        <v>181</v>
      </c>
      <c r="B426">
        <v>18.7835</v>
      </c>
      <c r="C426">
        <v>18.914400000000001</v>
      </c>
      <c r="E426" s="2"/>
    </row>
    <row r="427" spans="1:5" x14ac:dyDescent="0.25">
      <c r="A427" t="s">
        <v>182</v>
      </c>
      <c r="B427">
        <v>13.4282</v>
      </c>
      <c r="C427">
        <v>13.521800000000001</v>
      </c>
      <c r="E427" s="2"/>
    </row>
    <row r="428" spans="1:5" x14ac:dyDescent="0.25">
      <c r="A428" t="s">
        <v>658</v>
      </c>
      <c r="B428">
        <v>15.4308</v>
      </c>
      <c r="C428">
        <v>15.5383</v>
      </c>
      <c r="E428" s="2"/>
    </row>
    <row r="429" spans="1:5" x14ac:dyDescent="0.25">
      <c r="A429" t="s">
        <v>190</v>
      </c>
      <c r="B429">
        <v>17.6678</v>
      </c>
      <c r="C429">
        <v>17.780899999999999</v>
      </c>
      <c r="E429" s="2"/>
    </row>
    <row r="430" spans="1:5" x14ac:dyDescent="0.25">
      <c r="A430" t="s">
        <v>661</v>
      </c>
      <c r="B430">
        <v>17.663900000000002</v>
      </c>
      <c r="C430">
        <v>17.776900000000001</v>
      </c>
      <c r="E430" s="2"/>
    </row>
    <row r="431" spans="1:5" x14ac:dyDescent="0.25">
      <c r="A431" t="s">
        <v>662</v>
      </c>
      <c r="B431">
        <v>12.962300000000001</v>
      </c>
      <c r="C431">
        <v>13.045299999999999</v>
      </c>
      <c r="E431" s="2"/>
    </row>
    <row r="432" spans="1:5" x14ac:dyDescent="0.25">
      <c r="A432" t="s">
        <v>663</v>
      </c>
      <c r="B432">
        <v>14.4314</v>
      </c>
      <c r="C432">
        <v>14.5237</v>
      </c>
      <c r="E432" s="2"/>
    </row>
    <row r="433" spans="1:5" x14ac:dyDescent="0.25">
      <c r="E433" s="2"/>
    </row>
    <row r="434" spans="1:5" x14ac:dyDescent="0.25">
      <c r="A434" t="s">
        <v>192</v>
      </c>
      <c r="B434" s="34" t="s">
        <v>120</v>
      </c>
    </row>
    <row r="435" spans="1:5" x14ac:dyDescent="0.25">
      <c r="A435" t="s">
        <v>193</v>
      </c>
      <c r="B435" s="34" t="s">
        <v>120</v>
      </c>
    </row>
    <row r="436" spans="1:5" ht="30" customHeight="1" x14ac:dyDescent="0.25">
      <c r="A436" s="47" t="s">
        <v>194</v>
      </c>
      <c r="B436" s="34" t="s">
        <v>120</v>
      </c>
    </row>
    <row r="437" spans="1:5" ht="30" customHeight="1" x14ac:dyDescent="0.25">
      <c r="A437" s="47" t="s">
        <v>195</v>
      </c>
      <c r="B437" s="34" t="s">
        <v>120</v>
      </c>
    </row>
    <row r="438" spans="1:5" x14ac:dyDescent="0.25">
      <c r="A438" t="s">
        <v>1750</v>
      </c>
      <c r="B438" s="49">
        <v>16.570353999999998</v>
      </c>
    </row>
    <row r="439" spans="1:5" ht="45" customHeight="1" x14ac:dyDescent="0.25">
      <c r="A439" s="47" t="s">
        <v>197</v>
      </c>
      <c r="B439" s="34">
        <v>0</v>
      </c>
    </row>
    <row r="440" spans="1:5" ht="30" customHeight="1" x14ac:dyDescent="0.25">
      <c r="A440" s="47" t="s">
        <v>198</v>
      </c>
      <c r="B440" s="34" t="s">
        <v>120</v>
      </c>
    </row>
    <row r="441" spans="1:5" ht="30" customHeight="1" x14ac:dyDescent="0.25">
      <c r="A441" s="47" t="s">
        <v>199</v>
      </c>
    </row>
    <row r="442" spans="1:5" x14ac:dyDescent="0.25">
      <c r="A442" t="s">
        <v>200</v>
      </c>
    </row>
    <row r="443" spans="1:5" x14ac:dyDescent="0.25">
      <c r="A443" t="s">
        <v>201</v>
      </c>
    </row>
    <row r="445" spans="1:5" ht="69.95" customHeight="1" x14ac:dyDescent="0.25">
      <c r="A445" s="74" t="s">
        <v>211</v>
      </c>
      <c r="B445" s="74" t="s">
        <v>212</v>
      </c>
      <c r="C445" s="74" t="s">
        <v>5</v>
      </c>
      <c r="D445" s="74" t="s">
        <v>6</v>
      </c>
    </row>
    <row r="446" spans="1:5" ht="69.95" customHeight="1" x14ac:dyDescent="0.25">
      <c r="A446" s="74" t="s">
        <v>1751</v>
      </c>
      <c r="B446" s="74"/>
      <c r="C446" s="74" t="s">
        <v>49</v>
      </c>
      <c r="D446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37"/>
  <sheetViews>
    <sheetView showGridLines="0" workbookViewId="0">
      <pane ySplit="4" topLeftCell="A227" activePane="bottomLeft" state="frozen"/>
      <selection pane="bottomLeft" activeCell="B229" sqref="B22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1752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1753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1169</v>
      </c>
      <c r="B8" s="30" t="s">
        <v>1170</v>
      </c>
      <c r="C8" s="30" t="s">
        <v>1171</v>
      </c>
      <c r="D8" s="13">
        <v>3680084</v>
      </c>
      <c r="E8" s="14">
        <v>53283.94</v>
      </c>
      <c r="F8" s="15">
        <v>4.9599999999999998E-2</v>
      </c>
      <c r="G8" s="15"/>
    </row>
    <row r="9" spans="1:8" x14ac:dyDescent="0.25">
      <c r="A9" s="12" t="s">
        <v>1434</v>
      </c>
      <c r="B9" s="30" t="s">
        <v>1435</v>
      </c>
      <c r="C9" s="30" t="s">
        <v>1171</v>
      </c>
      <c r="D9" s="13">
        <v>4418373</v>
      </c>
      <c r="E9" s="14">
        <v>48306.07</v>
      </c>
      <c r="F9" s="15">
        <v>4.4999999999999998E-2</v>
      </c>
      <c r="G9" s="15"/>
    </row>
    <row r="10" spans="1:8" x14ac:dyDescent="0.25">
      <c r="A10" s="12" t="s">
        <v>1172</v>
      </c>
      <c r="B10" s="30" t="s">
        <v>1173</v>
      </c>
      <c r="C10" s="30" t="s">
        <v>1174</v>
      </c>
      <c r="D10" s="13">
        <v>1313968</v>
      </c>
      <c r="E10" s="14">
        <v>39047.19</v>
      </c>
      <c r="F10" s="15">
        <v>3.6400000000000002E-2</v>
      </c>
      <c r="G10" s="15"/>
    </row>
    <row r="11" spans="1:8" x14ac:dyDescent="0.25">
      <c r="A11" s="12" t="s">
        <v>1426</v>
      </c>
      <c r="B11" s="30" t="s">
        <v>1427</v>
      </c>
      <c r="C11" s="30" t="s">
        <v>1219</v>
      </c>
      <c r="D11" s="13">
        <v>1607554</v>
      </c>
      <c r="E11" s="14">
        <v>24081.96</v>
      </c>
      <c r="F11" s="15">
        <v>2.24E-2</v>
      </c>
      <c r="G11" s="15"/>
    </row>
    <row r="12" spans="1:8" x14ac:dyDescent="0.25">
      <c r="A12" s="12" t="s">
        <v>1754</v>
      </c>
      <c r="B12" s="30" t="s">
        <v>1755</v>
      </c>
      <c r="C12" s="30" t="s">
        <v>1299</v>
      </c>
      <c r="D12" s="13">
        <v>190750</v>
      </c>
      <c r="E12" s="14">
        <v>24035.17</v>
      </c>
      <c r="F12" s="15">
        <v>2.24E-2</v>
      </c>
      <c r="G12" s="15"/>
    </row>
    <row r="13" spans="1:8" x14ac:dyDescent="0.25">
      <c r="A13" s="12" t="s">
        <v>1225</v>
      </c>
      <c r="B13" s="30" t="s">
        <v>1226</v>
      </c>
      <c r="C13" s="30" t="s">
        <v>1227</v>
      </c>
      <c r="D13" s="13">
        <v>632416</v>
      </c>
      <c r="E13" s="14">
        <v>23803.51</v>
      </c>
      <c r="F13" s="15">
        <v>2.2200000000000001E-2</v>
      </c>
      <c r="G13" s="15"/>
    </row>
    <row r="14" spans="1:8" x14ac:dyDescent="0.25">
      <c r="A14" s="12" t="s">
        <v>1200</v>
      </c>
      <c r="B14" s="30" t="s">
        <v>1201</v>
      </c>
      <c r="C14" s="30" t="s">
        <v>1171</v>
      </c>
      <c r="D14" s="13">
        <v>3131256</v>
      </c>
      <c r="E14" s="14">
        <v>23558</v>
      </c>
      <c r="F14" s="15">
        <v>2.1899999999999999E-2</v>
      </c>
      <c r="G14" s="15"/>
    </row>
    <row r="15" spans="1:8" x14ac:dyDescent="0.25">
      <c r="A15" s="12" t="s">
        <v>1220</v>
      </c>
      <c r="B15" s="30" t="s">
        <v>1221</v>
      </c>
      <c r="C15" s="30" t="s">
        <v>1204</v>
      </c>
      <c r="D15" s="13">
        <v>1681596</v>
      </c>
      <c r="E15" s="14">
        <v>20660.09</v>
      </c>
      <c r="F15" s="15">
        <v>1.9199999999999998E-2</v>
      </c>
      <c r="G15" s="15"/>
    </row>
    <row r="16" spans="1:8" x14ac:dyDescent="0.25">
      <c r="A16" s="12" t="s">
        <v>1184</v>
      </c>
      <c r="B16" s="30" t="s">
        <v>1185</v>
      </c>
      <c r="C16" s="30" t="s">
        <v>1186</v>
      </c>
      <c r="D16" s="13">
        <v>5245465</v>
      </c>
      <c r="E16" s="14">
        <v>17614.27</v>
      </c>
      <c r="F16" s="15">
        <v>1.6400000000000001E-2</v>
      </c>
      <c r="G16" s="15"/>
    </row>
    <row r="17" spans="1:7" x14ac:dyDescent="0.25">
      <c r="A17" s="12" t="s">
        <v>1323</v>
      </c>
      <c r="B17" s="30" t="s">
        <v>1324</v>
      </c>
      <c r="C17" s="30" t="s">
        <v>1171</v>
      </c>
      <c r="D17" s="13">
        <v>1681156</v>
      </c>
      <c r="E17" s="14">
        <v>17605.07</v>
      </c>
      <c r="F17" s="15">
        <v>1.6400000000000001E-2</v>
      </c>
      <c r="G17" s="15"/>
    </row>
    <row r="18" spans="1:7" x14ac:dyDescent="0.25">
      <c r="A18" s="12" t="s">
        <v>1388</v>
      </c>
      <c r="B18" s="30" t="s">
        <v>1389</v>
      </c>
      <c r="C18" s="30" t="s">
        <v>1299</v>
      </c>
      <c r="D18" s="13">
        <v>1757206</v>
      </c>
      <c r="E18" s="14">
        <v>17445.54</v>
      </c>
      <c r="F18" s="15">
        <v>1.6199999999999999E-2</v>
      </c>
      <c r="G18" s="15"/>
    </row>
    <row r="19" spans="1:7" x14ac:dyDescent="0.25">
      <c r="A19" s="12" t="s">
        <v>1297</v>
      </c>
      <c r="B19" s="30" t="s">
        <v>1298</v>
      </c>
      <c r="C19" s="30" t="s">
        <v>1299</v>
      </c>
      <c r="D19" s="13">
        <v>796976</v>
      </c>
      <c r="E19" s="14">
        <v>17149.73</v>
      </c>
      <c r="F19" s="15">
        <v>1.6E-2</v>
      </c>
      <c r="G19" s="15"/>
    </row>
    <row r="20" spans="1:7" x14ac:dyDescent="0.25">
      <c r="A20" s="12" t="s">
        <v>1252</v>
      </c>
      <c r="B20" s="30" t="s">
        <v>1253</v>
      </c>
      <c r="C20" s="30" t="s">
        <v>1254</v>
      </c>
      <c r="D20" s="13">
        <v>3951719</v>
      </c>
      <c r="E20" s="14">
        <v>16927.189999999999</v>
      </c>
      <c r="F20" s="15">
        <v>1.5800000000000002E-2</v>
      </c>
      <c r="G20" s="15"/>
    </row>
    <row r="21" spans="1:7" x14ac:dyDescent="0.25">
      <c r="A21" s="12" t="s">
        <v>1489</v>
      </c>
      <c r="B21" s="30" t="s">
        <v>1490</v>
      </c>
      <c r="C21" s="30" t="s">
        <v>1251</v>
      </c>
      <c r="D21" s="13">
        <v>992187</v>
      </c>
      <c r="E21" s="14">
        <v>16078.89</v>
      </c>
      <c r="F21" s="15">
        <v>1.4999999999999999E-2</v>
      </c>
      <c r="G21" s="15"/>
    </row>
    <row r="22" spans="1:7" x14ac:dyDescent="0.25">
      <c r="A22" s="12" t="s">
        <v>1263</v>
      </c>
      <c r="B22" s="30" t="s">
        <v>1264</v>
      </c>
      <c r="C22" s="30" t="s">
        <v>1174</v>
      </c>
      <c r="D22" s="13">
        <v>2629843</v>
      </c>
      <c r="E22" s="14">
        <v>15842.17</v>
      </c>
      <c r="F22" s="15">
        <v>1.4800000000000001E-2</v>
      </c>
      <c r="G22" s="15"/>
    </row>
    <row r="23" spans="1:7" x14ac:dyDescent="0.25">
      <c r="A23" s="12" t="s">
        <v>1233</v>
      </c>
      <c r="B23" s="30" t="s">
        <v>1234</v>
      </c>
      <c r="C23" s="30" t="s">
        <v>1219</v>
      </c>
      <c r="D23" s="13">
        <v>394087</v>
      </c>
      <c r="E23" s="14">
        <v>15275.99</v>
      </c>
      <c r="F23" s="15">
        <v>1.4200000000000001E-2</v>
      </c>
      <c r="G23" s="15"/>
    </row>
    <row r="24" spans="1:7" x14ac:dyDescent="0.25">
      <c r="A24" s="12" t="s">
        <v>1375</v>
      </c>
      <c r="B24" s="30" t="s">
        <v>1376</v>
      </c>
      <c r="C24" s="30" t="s">
        <v>1193</v>
      </c>
      <c r="D24" s="13">
        <v>206920</v>
      </c>
      <c r="E24" s="14">
        <v>14991.87</v>
      </c>
      <c r="F24" s="15">
        <v>1.4E-2</v>
      </c>
      <c r="G24" s="15"/>
    </row>
    <row r="25" spans="1:7" x14ac:dyDescent="0.25">
      <c r="A25" s="12" t="s">
        <v>1189</v>
      </c>
      <c r="B25" s="30" t="s">
        <v>1190</v>
      </c>
      <c r="C25" s="30" t="s">
        <v>1171</v>
      </c>
      <c r="D25" s="13">
        <v>735178</v>
      </c>
      <c r="E25" s="14">
        <v>11417.31</v>
      </c>
      <c r="F25" s="15">
        <v>1.06E-2</v>
      </c>
      <c r="G25" s="15"/>
    </row>
    <row r="26" spans="1:7" x14ac:dyDescent="0.25">
      <c r="A26" s="12" t="s">
        <v>1499</v>
      </c>
      <c r="B26" s="30" t="s">
        <v>1500</v>
      </c>
      <c r="C26" s="30" t="s">
        <v>1232</v>
      </c>
      <c r="D26" s="13">
        <v>1773782</v>
      </c>
      <c r="E26" s="14">
        <v>10485.709999999999</v>
      </c>
      <c r="F26" s="15">
        <v>9.7999999999999997E-3</v>
      </c>
      <c r="G26" s="15"/>
    </row>
    <row r="27" spans="1:7" x14ac:dyDescent="0.25">
      <c r="A27" s="12" t="s">
        <v>1178</v>
      </c>
      <c r="B27" s="30" t="s">
        <v>1179</v>
      </c>
      <c r="C27" s="30" t="s">
        <v>1180</v>
      </c>
      <c r="D27" s="13">
        <v>2343349</v>
      </c>
      <c r="E27" s="14">
        <v>10172.48</v>
      </c>
      <c r="F27" s="15">
        <v>9.4999999999999998E-3</v>
      </c>
      <c r="G27" s="15"/>
    </row>
    <row r="28" spans="1:7" x14ac:dyDescent="0.25">
      <c r="A28" s="12" t="s">
        <v>1187</v>
      </c>
      <c r="B28" s="30" t="s">
        <v>1188</v>
      </c>
      <c r="C28" s="30" t="s">
        <v>1171</v>
      </c>
      <c r="D28" s="13">
        <v>3840526</v>
      </c>
      <c r="E28" s="14">
        <v>10140.91</v>
      </c>
      <c r="F28" s="15">
        <v>9.4000000000000004E-3</v>
      </c>
      <c r="G28" s="15"/>
    </row>
    <row r="29" spans="1:7" x14ac:dyDescent="0.25">
      <c r="A29" s="12" t="s">
        <v>1358</v>
      </c>
      <c r="B29" s="30" t="s">
        <v>1359</v>
      </c>
      <c r="C29" s="30" t="s">
        <v>1354</v>
      </c>
      <c r="D29" s="13">
        <v>1141525</v>
      </c>
      <c r="E29" s="14">
        <v>10069.39</v>
      </c>
      <c r="F29" s="15">
        <v>9.4000000000000004E-3</v>
      </c>
      <c r="G29" s="15"/>
    </row>
    <row r="30" spans="1:7" x14ac:dyDescent="0.25">
      <c r="A30" s="12" t="s">
        <v>1314</v>
      </c>
      <c r="B30" s="30" t="s">
        <v>1315</v>
      </c>
      <c r="C30" s="30" t="s">
        <v>1251</v>
      </c>
      <c r="D30" s="13">
        <v>645159</v>
      </c>
      <c r="E30" s="14">
        <v>9657.7099999999991</v>
      </c>
      <c r="F30" s="15">
        <v>8.9999999999999993E-3</v>
      </c>
      <c r="G30" s="15"/>
    </row>
    <row r="31" spans="1:7" x14ac:dyDescent="0.25">
      <c r="A31" s="12" t="s">
        <v>1304</v>
      </c>
      <c r="B31" s="30" t="s">
        <v>1305</v>
      </c>
      <c r="C31" s="30" t="s">
        <v>1171</v>
      </c>
      <c r="D31" s="13">
        <v>7398245</v>
      </c>
      <c r="E31" s="14">
        <v>9203.42</v>
      </c>
      <c r="F31" s="15">
        <v>8.6E-3</v>
      </c>
      <c r="G31" s="15"/>
    </row>
    <row r="32" spans="1:7" x14ac:dyDescent="0.25">
      <c r="A32" s="12" t="s">
        <v>1756</v>
      </c>
      <c r="B32" s="30" t="s">
        <v>1757</v>
      </c>
      <c r="C32" s="30" t="s">
        <v>1387</v>
      </c>
      <c r="D32" s="13">
        <v>983621</v>
      </c>
      <c r="E32" s="14">
        <v>9199.81</v>
      </c>
      <c r="F32" s="15">
        <v>8.6E-3</v>
      </c>
      <c r="G32" s="15"/>
    </row>
    <row r="33" spans="1:7" x14ac:dyDescent="0.25">
      <c r="A33" s="12" t="s">
        <v>1430</v>
      </c>
      <c r="B33" s="30" t="s">
        <v>1431</v>
      </c>
      <c r="C33" s="30" t="s">
        <v>1224</v>
      </c>
      <c r="D33" s="13">
        <v>1623365</v>
      </c>
      <c r="E33" s="14">
        <v>9094.9</v>
      </c>
      <c r="F33" s="15">
        <v>8.5000000000000006E-3</v>
      </c>
      <c r="G33" s="15"/>
    </row>
    <row r="34" spans="1:7" x14ac:dyDescent="0.25">
      <c r="A34" s="12" t="s">
        <v>1352</v>
      </c>
      <c r="B34" s="30" t="s">
        <v>1353</v>
      </c>
      <c r="C34" s="30" t="s">
        <v>1354</v>
      </c>
      <c r="D34" s="13">
        <v>253665</v>
      </c>
      <c r="E34" s="14">
        <v>9001.68</v>
      </c>
      <c r="F34" s="15">
        <v>8.3999999999999995E-3</v>
      </c>
      <c r="G34" s="15"/>
    </row>
    <row r="35" spans="1:7" x14ac:dyDescent="0.25">
      <c r="A35" s="12" t="s">
        <v>1758</v>
      </c>
      <c r="B35" s="30" t="s">
        <v>1759</v>
      </c>
      <c r="C35" s="30" t="s">
        <v>1296</v>
      </c>
      <c r="D35" s="13">
        <v>4747146</v>
      </c>
      <c r="E35" s="14">
        <v>8644.5499999999993</v>
      </c>
      <c r="F35" s="15">
        <v>8.0999999999999996E-3</v>
      </c>
      <c r="G35" s="15"/>
    </row>
    <row r="36" spans="1:7" x14ac:dyDescent="0.25">
      <c r="A36" s="12" t="s">
        <v>1398</v>
      </c>
      <c r="B36" s="30" t="s">
        <v>1399</v>
      </c>
      <c r="C36" s="30" t="s">
        <v>1186</v>
      </c>
      <c r="D36" s="13">
        <v>3098189</v>
      </c>
      <c r="E36" s="14">
        <v>8578.89</v>
      </c>
      <c r="F36" s="15">
        <v>8.0000000000000002E-3</v>
      </c>
      <c r="G36" s="15"/>
    </row>
    <row r="37" spans="1:7" x14ac:dyDescent="0.25">
      <c r="A37" s="12" t="s">
        <v>1268</v>
      </c>
      <c r="B37" s="30" t="s">
        <v>1269</v>
      </c>
      <c r="C37" s="30" t="s">
        <v>1254</v>
      </c>
      <c r="D37" s="13">
        <v>370680</v>
      </c>
      <c r="E37" s="14">
        <v>8393.49</v>
      </c>
      <c r="F37" s="15">
        <v>7.7999999999999996E-3</v>
      </c>
      <c r="G37" s="15"/>
    </row>
    <row r="38" spans="1:7" x14ac:dyDescent="0.25">
      <c r="A38" s="12" t="s">
        <v>1508</v>
      </c>
      <c r="B38" s="30" t="s">
        <v>1509</v>
      </c>
      <c r="C38" s="30" t="s">
        <v>1219</v>
      </c>
      <c r="D38" s="13">
        <v>528007</v>
      </c>
      <c r="E38" s="14">
        <v>8150.05</v>
      </c>
      <c r="F38" s="15">
        <v>7.6E-3</v>
      </c>
      <c r="G38" s="15"/>
    </row>
    <row r="39" spans="1:7" x14ac:dyDescent="0.25">
      <c r="A39" s="12" t="s">
        <v>1365</v>
      </c>
      <c r="B39" s="30" t="s">
        <v>1366</v>
      </c>
      <c r="C39" s="30" t="s">
        <v>1299</v>
      </c>
      <c r="D39" s="13">
        <v>200373</v>
      </c>
      <c r="E39" s="14">
        <v>8053.59</v>
      </c>
      <c r="F39" s="15">
        <v>7.4999999999999997E-3</v>
      </c>
      <c r="G39" s="15"/>
    </row>
    <row r="40" spans="1:7" x14ac:dyDescent="0.25">
      <c r="A40" s="12" t="s">
        <v>1205</v>
      </c>
      <c r="B40" s="30" t="s">
        <v>1206</v>
      </c>
      <c r="C40" s="30" t="s">
        <v>1199</v>
      </c>
      <c r="D40" s="13">
        <v>4898577</v>
      </c>
      <c r="E40" s="14">
        <v>7634.43</v>
      </c>
      <c r="F40" s="15">
        <v>7.1000000000000004E-3</v>
      </c>
      <c r="G40" s="15"/>
    </row>
    <row r="41" spans="1:7" x14ac:dyDescent="0.25">
      <c r="A41" s="12" t="s">
        <v>1209</v>
      </c>
      <c r="B41" s="30" t="s">
        <v>1210</v>
      </c>
      <c r="C41" s="30" t="s">
        <v>1171</v>
      </c>
      <c r="D41" s="13">
        <v>5044346</v>
      </c>
      <c r="E41" s="14">
        <v>7576.61</v>
      </c>
      <c r="F41" s="15">
        <v>7.1000000000000004E-3</v>
      </c>
      <c r="G41" s="15"/>
    </row>
    <row r="42" spans="1:7" x14ac:dyDescent="0.25">
      <c r="A42" s="12" t="s">
        <v>1503</v>
      </c>
      <c r="B42" s="30" t="s">
        <v>1504</v>
      </c>
      <c r="C42" s="30" t="s">
        <v>1505</v>
      </c>
      <c r="D42" s="13">
        <v>288716</v>
      </c>
      <c r="E42" s="14">
        <v>7571.14</v>
      </c>
      <c r="F42" s="15">
        <v>7.1000000000000004E-3</v>
      </c>
      <c r="G42" s="15"/>
    </row>
    <row r="43" spans="1:7" x14ac:dyDescent="0.25">
      <c r="A43" s="12" t="s">
        <v>1363</v>
      </c>
      <c r="B43" s="30" t="s">
        <v>1364</v>
      </c>
      <c r="C43" s="30" t="s">
        <v>1242</v>
      </c>
      <c r="D43" s="13">
        <v>114139</v>
      </c>
      <c r="E43" s="14">
        <v>7260.21</v>
      </c>
      <c r="F43" s="15">
        <v>6.7999999999999996E-3</v>
      </c>
      <c r="G43" s="15"/>
    </row>
    <row r="44" spans="1:7" x14ac:dyDescent="0.25">
      <c r="A44" s="12" t="s">
        <v>1228</v>
      </c>
      <c r="B44" s="30" t="s">
        <v>1229</v>
      </c>
      <c r="C44" s="30" t="s">
        <v>1174</v>
      </c>
      <c r="D44" s="13">
        <v>1524242</v>
      </c>
      <c r="E44" s="14">
        <v>7250.06</v>
      </c>
      <c r="F44" s="15">
        <v>6.7999999999999996E-3</v>
      </c>
      <c r="G44" s="15"/>
    </row>
    <row r="45" spans="1:7" x14ac:dyDescent="0.25">
      <c r="A45" s="12" t="s">
        <v>1482</v>
      </c>
      <c r="B45" s="30" t="s">
        <v>1483</v>
      </c>
      <c r="C45" s="30" t="s">
        <v>1193</v>
      </c>
      <c r="D45" s="13">
        <v>439941</v>
      </c>
      <c r="E45" s="14">
        <v>7231.97</v>
      </c>
      <c r="F45" s="15">
        <v>6.7000000000000002E-3</v>
      </c>
      <c r="G45" s="15"/>
    </row>
    <row r="46" spans="1:7" x14ac:dyDescent="0.25">
      <c r="A46" s="12" t="s">
        <v>1285</v>
      </c>
      <c r="B46" s="30" t="s">
        <v>1286</v>
      </c>
      <c r="C46" s="30" t="s">
        <v>1287</v>
      </c>
      <c r="D46" s="13">
        <v>209485</v>
      </c>
      <c r="E46" s="14">
        <v>7016.91</v>
      </c>
      <c r="F46" s="15">
        <v>6.4999999999999997E-3</v>
      </c>
      <c r="G46" s="15"/>
    </row>
    <row r="47" spans="1:7" x14ac:dyDescent="0.25">
      <c r="A47" s="12" t="s">
        <v>1191</v>
      </c>
      <c r="B47" s="30" t="s">
        <v>1192</v>
      </c>
      <c r="C47" s="30" t="s">
        <v>1193</v>
      </c>
      <c r="D47" s="13">
        <v>1464913</v>
      </c>
      <c r="E47" s="14">
        <v>6606.76</v>
      </c>
      <c r="F47" s="15">
        <v>6.1999999999999998E-3</v>
      </c>
      <c r="G47" s="15"/>
    </row>
    <row r="48" spans="1:7" x14ac:dyDescent="0.25">
      <c r="A48" s="12" t="s">
        <v>1291</v>
      </c>
      <c r="B48" s="30" t="s">
        <v>1292</v>
      </c>
      <c r="C48" s="30" t="s">
        <v>1293</v>
      </c>
      <c r="D48" s="13">
        <v>87210</v>
      </c>
      <c r="E48" s="14">
        <v>6522.65</v>
      </c>
      <c r="F48" s="15">
        <v>6.1000000000000004E-3</v>
      </c>
      <c r="G48" s="15"/>
    </row>
    <row r="49" spans="1:7" x14ac:dyDescent="0.25">
      <c r="A49" s="12" t="s">
        <v>1446</v>
      </c>
      <c r="B49" s="30" t="s">
        <v>1447</v>
      </c>
      <c r="C49" s="30" t="s">
        <v>1296</v>
      </c>
      <c r="D49" s="13">
        <v>157273</v>
      </c>
      <c r="E49" s="14">
        <v>6209.14</v>
      </c>
      <c r="F49" s="15">
        <v>5.7999999999999996E-3</v>
      </c>
      <c r="G49" s="15"/>
    </row>
    <row r="50" spans="1:7" x14ac:dyDescent="0.25">
      <c r="A50" s="12" t="s">
        <v>1302</v>
      </c>
      <c r="B50" s="30" t="s">
        <v>1303</v>
      </c>
      <c r="C50" s="30" t="s">
        <v>1274</v>
      </c>
      <c r="D50" s="13">
        <v>61842</v>
      </c>
      <c r="E50" s="14">
        <v>6029.07</v>
      </c>
      <c r="F50" s="15">
        <v>5.5999999999999999E-3</v>
      </c>
      <c r="G50" s="15"/>
    </row>
    <row r="51" spans="1:7" x14ac:dyDescent="0.25">
      <c r="A51" s="12" t="s">
        <v>1760</v>
      </c>
      <c r="B51" s="30" t="s">
        <v>1761</v>
      </c>
      <c r="C51" s="30" t="s">
        <v>1296</v>
      </c>
      <c r="D51" s="13">
        <v>126237</v>
      </c>
      <c r="E51" s="14">
        <v>5712.98</v>
      </c>
      <c r="F51" s="15">
        <v>5.3E-3</v>
      </c>
      <c r="G51" s="15"/>
    </row>
    <row r="52" spans="1:7" x14ac:dyDescent="0.25">
      <c r="A52" s="12" t="s">
        <v>1448</v>
      </c>
      <c r="B52" s="30" t="s">
        <v>1449</v>
      </c>
      <c r="C52" s="30" t="s">
        <v>1219</v>
      </c>
      <c r="D52" s="13">
        <v>1186739</v>
      </c>
      <c r="E52" s="14">
        <v>5697.53</v>
      </c>
      <c r="F52" s="15">
        <v>5.3E-3</v>
      </c>
      <c r="G52" s="15"/>
    </row>
    <row r="53" spans="1:7" x14ac:dyDescent="0.25">
      <c r="A53" s="12" t="s">
        <v>1762</v>
      </c>
      <c r="B53" s="30" t="s">
        <v>1763</v>
      </c>
      <c r="C53" s="30" t="s">
        <v>1293</v>
      </c>
      <c r="D53" s="13">
        <v>490757</v>
      </c>
      <c r="E53" s="14">
        <v>5667.51</v>
      </c>
      <c r="F53" s="15">
        <v>5.3E-3</v>
      </c>
      <c r="G53" s="15"/>
    </row>
    <row r="54" spans="1:7" x14ac:dyDescent="0.25">
      <c r="A54" s="12" t="s">
        <v>1474</v>
      </c>
      <c r="B54" s="30" t="s">
        <v>1475</v>
      </c>
      <c r="C54" s="30" t="s">
        <v>1186</v>
      </c>
      <c r="D54" s="13">
        <v>1400000</v>
      </c>
      <c r="E54" s="14">
        <v>5518.8</v>
      </c>
      <c r="F54" s="15">
        <v>5.1000000000000004E-3</v>
      </c>
      <c r="G54" s="15"/>
    </row>
    <row r="55" spans="1:7" x14ac:dyDescent="0.25">
      <c r="A55" s="12" t="s">
        <v>1764</v>
      </c>
      <c r="B55" s="30" t="s">
        <v>1765</v>
      </c>
      <c r="C55" s="30" t="s">
        <v>1290</v>
      </c>
      <c r="D55" s="13">
        <v>671468</v>
      </c>
      <c r="E55" s="14">
        <v>5505.37</v>
      </c>
      <c r="F55" s="15">
        <v>5.1000000000000004E-3</v>
      </c>
      <c r="G55" s="15"/>
    </row>
    <row r="56" spans="1:7" x14ac:dyDescent="0.25">
      <c r="A56" s="12" t="s">
        <v>1512</v>
      </c>
      <c r="B56" s="30" t="s">
        <v>1513</v>
      </c>
      <c r="C56" s="30" t="s">
        <v>1293</v>
      </c>
      <c r="D56" s="13">
        <v>187410</v>
      </c>
      <c r="E56" s="14">
        <v>5335.09</v>
      </c>
      <c r="F56" s="15">
        <v>5.0000000000000001E-3</v>
      </c>
      <c r="G56" s="15"/>
    </row>
    <row r="57" spans="1:7" x14ac:dyDescent="0.25">
      <c r="A57" s="12" t="s">
        <v>1392</v>
      </c>
      <c r="B57" s="30" t="s">
        <v>1393</v>
      </c>
      <c r="C57" s="30" t="s">
        <v>1394</v>
      </c>
      <c r="D57" s="13">
        <v>2610838</v>
      </c>
      <c r="E57" s="14">
        <v>5267.37</v>
      </c>
      <c r="F57" s="15">
        <v>4.8999999999999998E-3</v>
      </c>
      <c r="G57" s="15"/>
    </row>
    <row r="58" spans="1:7" x14ac:dyDescent="0.25">
      <c r="A58" s="12" t="s">
        <v>1536</v>
      </c>
      <c r="B58" s="30" t="s">
        <v>1537</v>
      </c>
      <c r="C58" s="30" t="s">
        <v>1251</v>
      </c>
      <c r="D58" s="13">
        <v>84517</v>
      </c>
      <c r="E58" s="14">
        <v>5204.47</v>
      </c>
      <c r="F58" s="15">
        <v>4.7999999999999996E-3</v>
      </c>
      <c r="G58" s="15"/>
    </row>
    <row r="59" spans="1:7" x14ac:dyDescent="0.25">
      <c r="A59" s="12" t="s">
        <v>1480</v>
      </c>
      <c r="B59" s="30" t="s">
        <v>1481</v>
      </c>
      <c r="C59" s="30" t="s">
        <v>1320</v>
      </c>
      <c r="D59" s="13">
        <v>169514</v>
      </c>
      <c r="E59" s="14">
        <v>5110.34</v>
      </c>
      <c r="F59" s="15">
        <v>4.7999999999999996E-3</v>
      </c>
      <c r="G59" s="15"/>
    </row>
    <row r="60" spans="1:7" x14ac:dyDescent="0.25">
      <c r="A60" s="12" t="s">
        <v>1181</v>
      </c>
      <c r="B60" s="30" t="s">
        <v>1182</v>
      </c>
      <c r="C60" s="30" t="s">
        <v>1183</v>
      </c>
      <c r="D60" s="13">
        <v>1899861</v>
      </c>
      <c r="E60" s="14">
        <v>5092.58</v>
      </c>
      <c r="F60" s="15">
        <v>4.7000000000000002E-3</v>
      </c>
      <c r="G60" s="15"/>
    </row>
    <row r="61" spans="1:7" x14ac:dyDescent="0.25">
      <c r="A61" s="12" t="s">
        <v>1454</v>
      </c>
      <c r="B61" s="30" t="s">
        <v>1455</v>
      </c>
      <c r="C61" s="30" t="s">
        <v>1219</v>
      </c>
      <c r="D61" s="13">
        <v>124744</v>
      </c>
      <c r="E61" s="14">
        <v>4970.49</v>
      </c>
      <c r="F61" s="15">
        <v>4.5999999999999999E-3</v>
      </c>
      <c r="G61" s="15"/>
    </row>
    <row r="62" spans="1:7" x14ac:dyDescent="0.25">
      <c r="A62" s="12" t="s">
        <v>1766</v>
      </c>
      <c r="B62" s="30" t="s">
        <v>1767</v>
      </c>
      <c r="C62" s="30" t="s">
        <v>1193</v>
      </c>
      <c r="D62" s="13">
        <v>437630</v>
      </c>
      <c r="E62" s="14">
        <v>4864.26</v>
      </c>
      <c r="F62" s="15">
        <v>4.4999999999999997E-3</v>
      </c>
      <c r="G62" s="15"/>
    </row>
    <row r="63" spans="1:7" x14ac:dyDescent="0.25">
      <c r="A63" s="12" t="s">
        <v>1768</v>
      </c>
      <c r="B63" s="30" t="s">
        <v>1769</v>
      </c>
      <c r="C63" s="30" t="s">
        <v>1248</v>
      </c>
      <c r="D63" s="13">
        <v>708350</v>
      </c>
      <c r="E63" s="14">
        <v>4850.43</v>
      </c>
      <c r="F63" s="15">
        <v>4.4999999999999997E-3</v>
      </c>
      <c r="G63" s="15"/>
    </row>
    <row r="64" spans="1:7" x14ac:dyDescent="0.25">
      <c r="A64" s="12" t="s">
        <v>1770</v>
      </c>
      <c r="B64" s="30" t="s">
        <v>1771</v>
      </c>
      <c r="C64" s="30" t="s">
        <v>1219</v>
      </c>
      <c r="D64" s="13">
        <v>61883</v>
      </c>
      <c r="E64" s="14">
        <v>4817.68</v>
      </c>
      <c r="F64" s="15">
        <v>4.4999999999999997E-3</v>
      </c>
      <c r="G64" s="15"/>
    </row>
    <row r="65" spans="1:7" x14ac:dyDescent="0.25">
      <c r="A65" s="12" t="s">
        <v>1772</v>
      </c>
      <c r="B65" s="30" t="s">
        <v>1773</v>
      </c>
      <c r="C65" s="30" t="s">
        <v>1171</v>
      </c>
      <c r="D65" s="13">
        <v>902230</v>
      </c>
      <c r="E65" s="14">
        <v>4697.91</v>
      </c>
      <c r="F65" s="15">
        <v>4.4000000000000003E-3</v>
      </c>
      <c r="G65" s="15"/>
    </row>
    <row r="66" spans="1:7" x14ac:dyDescent="0.25">
      <c r="A66" s="12" t="s">
        <v>1774</v>
      </c>
      <c r="B66" s="30" t="s">
        <v>1775</v>
      </c>
      <c r="C66" s="30" t="s">
        <v>1193</v>
      </c>
      <c r="D66" s="13">
        <v>325283</v>
      </c>
      <c r="E66" s="14">
        <v>4688.63</v>
      </c>
      <c r="F66" s="15">
        <v>4.4000000000000003E-3</v>
      </c>
      <c r="G66" s="15"/>
    </row>
    <row r="67" spans="1:7" x14ac:dyDescent="0.25">
      <c r="A67" s="12" t="s">
        <v>1400</v>
      </c>
      <c r="B67" s="30" t="s">
        <v>1401</v>
      </c>
      <c r="C67" s="30" t="s">
        <v>1248</v>
      </c>
      <c r="D67" s="13">
        <v>15174</v>
      </c>
      <c r="E67" s="14">
        <v>4556.95</v>
      </c>
      <c r="F67" s="15">
        <v>4.1999999999999997E-3</v>
      </c>
      <c r="G67" s="15"/>
    </row>
    <row r="68" spans="1:7" x14ac:dyDescent="0.25">
      <c r="A68" s="12" t="s">
        <v>1530</v>
      </c>
      <c r="B68" s="30" t="s">
        <v>1531</v>
      </c>
      <c r="C68" s="30" t="s">
        <v>1251</v>
      </c>
      <c r="D68" s="13">
        <v>173780</v>
      </c>
      <c r="E68" s="14">
        <v>4519.32</v>
      </c>
      <c r="F68" s="15">
        <v>4.1999999999999997E-3</v>
      </c>
      <c r="G68" s="15"/>
    </row>
    <row r="69" spans="1:7" x14ac:dyDescent="0.25">
      <c r="A69" s="12" t="s">
        <v>1532</v>
      </c>
      <c r="B69" s="30" t="s">
        <v>1533</v>
      </c>
      <c r="C69" s="30" t="s">
        <v>1357</v>
      </c>
      <c r="D69" s="13">
        <v>116343</v>
      </c>
      <c r="E69" s="14">
        <v>4499.62</v>
      </c>
      <c r="F69" s="15">
        <v>4.1999999999999997E-3</v>
      </c>
      <c r="G69" s="15"/>
    </row>
    <row r="70" spans="1:7" x14ac:dyDescent="0.25">
      <c r="A70" s="12" t="s">
        <v>1202</v>
      </c>
      <c r="B70" s="30" t="s">
        <v>1203</v>
      </c>
      <c r="C70" s="30" t="s">
        <v>1204</v>
      </c>
      <c r="D70" s="13">
        <v>1539140</v>
      </c>
      <c r="E70" s="14">
        <v>4481.21</v>
      </c>
      <c r="F70" s="15">
        <v>4.1999999999999997E-3</v>
      </c>
      <c r="G70" s="15"/>
    </row>
    <row r="71" spans="1:7" x14ac:dyDescent="0.25">
      <c r="A71" s="12" t="s">
        <v>1776</v>
      </c>
      <c r="B71" s="30" t="s">
        <v>1777</v>
      </c>
      <c r="C71" s="30" t="s">
        <v>1245</v>
      </c>
      <c r="D71" s="13">
        <v>1822428</v>
      </c>
      <c r="E71" s="14">
        <v>4471.33</v>
      </c>
      <c r="F71" s="15">
        <v>4.1999999999999997E-3</v>
      </c>
      <c r="G71" s="15"/>
    </row>
    <row r="72" spans="1:7" x14ac:dyDescent="0.25">
      <c r="A72" s="12" t="s">
        <v>1534</v>
      </c>
      <c r="B72" s="30" t="s">
        <v>1535</v>
      </c>
      <c r="C72" s="30" t="s">
        <v>1397</v>
      </c>
      <c r="D72" s="13">
        <v>375397</v>
      </c>
      <c r="E72" s="14">
        <v>4257.9399999999996</v>
      </c>
      <c r="F72" s="15">
        <v>4.0000000000000001E-3</v>
      </c>
      <c r="G72" s="15"/>
    </row>
    <row r="73" spans="1:7" x14ac:dyDescent="0.25">
      <c r="A73" s="12" t="s">
        <v>1476</v>
      </c>
      <c r="B73" s="30" t="s">
        <v>1477</v>
      </c>
      <c r="C73" s="30" t="s">
        <v>1251</v>
      </c>
      <c r="D73" s="13">
        <v>260221</v>
      </c>
      <c r="E73" s="14">
        <v>4207.25</v>
      </c>
      <c r="F73" s="15">
        <v>3.8999999999999998E-3</v>
      </c>
      <c r="G73" s="15"/>
    </row>
    <row r="74" spans="1:7" x14ac:dyDescent="0.25">
      <c r="A74" s="12" t="s">
        <v>1261</v>
      </c>
      <c r="B74" s="30" t="s">
        <v>1262</v>
      </c>
      <c r="C74" s="30" t="s">
        <v>1251</v>
      </c>
      <c r="D74" s="13">
        <v>385960</v>
      </c>
      <c r="E74" s="14">
        <v>4202.1400000000003</v>
      </c>
      <c r="F74" s="15">
        <v>3.8999999999999998E-3</v>
      </c>
      <c r="G74" s="15"/>
    </row>
    <row r="75" spans="1:7" x14ac:dyDescent="0.25">
      <c r="A75" s="12" t="s">
        <v>1275</v>
      </c>
      <c r="B75" s="30" t="s">
        <v>1276</v>
      </c>
      <c r="C75" s="30" t="s">
        <v>1196</v>
      </c>
      <c r="D75" s="13">
        <v>2012391</v>
      </c>
      <c r="E75" s="14">
        <v>4054.97</v>
      </c>
      <c r="F75" s="15">
        <v>3.8E-3</v>
      </c>
      <c r="G75" s="15"/>
    </row>
    <row r="76" spans="1:7" x14ac:dyDescent="0.25">
      <c r="A76" s="12" t="s">
        <v>1778</v>
      </c>
      <c r="B76" s="30" t="s">
        <v>1779</v>
      </c>
      <c r="C76" s="30" t="s">
        <v>1193</v>
      </c>
      <c r="D76" s="13">
        <v>93823</v>
      </c>
      <c r="E76" s="14">
        <v>3883.05</v>
      </c>
      <c r="F76" s="15">
        <v>3.5999999999999999E-3</v>
      </c>
      <c r="G76" s="15"/>
    </row>
    <row r="77" spans="1:7" x14ac:dyDescent="0.25">
      <c r="A77" s="12" t="s">
        <v>1780</v>
      </c>
      <c r="B77" s="30" t="s">
        <v>1781</v>
      </c>
      <c r="C77" s="30" t="s">
        <v>1387</v>
      </c>
      <c r="D77" s="13">
        <v>139045</v>
      </c>
      <c r="E77" s="14">
        <v>3869.34</v>
      </c>
      <c r="F77" s="15">
        <v>3.5999999999999999E-3</v>
      </c>
      <c r="G77" s="15"/>
    </row>
    <row r="78" spans="1:7" x14ac:dyDescent="0.25">
      <c r="A78" s="12" t="s">
        <v>1528</v>
      </c>
      <c r="B78" s="30" t="s">
        <v>1529</v>
      </c>
      <c r="C78" s="30" t="s">
        <v>1486</v>
      </c>
      <c r="D78" s="13">
        <v>307521</v>
      </c>
      <c r="E78" s="14">
        <v>3849.55</v>
      </c>
      <c r="F78" s="15">
        <v>3.5999999999999999E-3</v>
      </c>
      <c r="G78" s="15"/>
    </row>
    <row r="79" spans="1:7" x14ac:dyDescent="0.25">
      <c r="A79" s="12" t="s">
        <v>1782</v>
      </c>
      <c r="B79" s="30" t="s">
        <v>1783</v>
      </c>
      <c r="C79" s="30" t="s">
        <v>1505</v>
      </c>
      <c r="D79" s="13">
        <v>78368</v>
      </c>
      <c r="E79" s="14">
        <v>3848.85</v>
      </c>
      <c r="F79" s="15">
        <v>3.5999999999999999E-3</v>
      </c>
      <c r="G79" s="15"/>
    </row>
    <row r="80" spans="1:7" x14ac:dyDescent="0.25">
      <c r="A80" s="12" t="s">
        <v>1784</v>
      </c>
      <c r="B80" s="30" t="s">
        <v>1785</v>
      </c>
      <c r="C80" s="30" t="s">
        <v>1786</v>
      </c>
      <c r="D80" s="13">
        <v>338213</v>
      </c>
      <c r="E80" s="14">
        <v>3802.36</v>
      </c>
      <c r="F80" s="15">
        <v>3.5000000000000001E-3</v>
      </c>
      <c r="G80" s="15"/>
    </row>
    <row r="81" spans="1:7" x14ac:dyDescent="0.25">
      <c r="A81" s="12" t="s">
        <v>1787</v>
      </c>
      <c r="B81" s="30" t="s">
        <v>1788</v>
      </c>
      <c r="C81" s="30" t="s">
        <v>1232</v>
      </c>
      <c r="D81" s="13">
        <v>472219</v>
      </c>
      <c r="E81" s="14">
        <v>3798.77</v>
      </c>
      <c r="F81" s="15">
        <v>3.5000000000000001E-3</v>
      </c>
      <c r="G81" s="15"/>
    </row>
    <row r="82" spans="1:7" x14ac:dyDescent="0.25">
      <c r="A82" s="12" t="s">
        <v>1316</v>
      </c>
      <c r="B82" s="30" t="s">
        <v>1317</v>
      </c>
      <c r="C82" s="30" t="s">
        <v>1193</v>
      </c>
      <c r="D82" s="13">
        <v>3311047</v>
      </c>
      <c r="E82" s="14">
        <v>3665.33</v>
      </c>
      <c r="F82" s="15">
        <v>3.3999999999999998E-3</v>
      </c>
      <c r="G82" s="15"/>
    </row>
    <row r="83" spans="1:7" x14ac:dyDescent="0.25">
      <c r="A83" s="12" t="s">
        <v>1789</v>
      </c>
      <c r="B83" s="30" t="s">
        <v>1790</v>
      </c>
      <c r="C83" s="30" t="s">
        <v>1239</v>
      </c>
      <c r="D83" s="13">
        <v>384993</v>
      </c>
      <c r="E83" s="14">
        <v>3527.11</v>
      </c>
      <c r="F83" s="15">
        <v>3.3E-3</v>
      </c>
      <c r="G83" s="15"/>
    </row>
    <row r="84" spans="1:7" x14ac:dyDescent="0.25">
      <c r="A84" s="12" t="s">
        <v>1540</v>
      </c>
      <c r="B84" s="30" t="s">
        <v>1541</v>
      </c>
      <c r="C84" s="30" t="s">
        <v>1542</v>
      </c>
      <c r="D84" s="13">
        <v>10125</v>
      </c>
      <c r="E84" s="14">
        <v>3488.16</v>
      </c>
      <c r="F84" s="15">
        <v>3.2000000000000002E-3</v>
      </c>
      <c r="G84" s="15"/>
    </row>
    <row r="85" spans="1:7" x14ac:dyDescent="0.25">
      <c r="A85" s="12" t="s">
        <v>1522</v>
      </c>
      <c r="B85" s="30" t="s">
        <v>1523</v>
      </c>
      <c r="C85" s="30" t="s">
        <v>1387</v>
      </c>
      <c r="D85" s="13">
        <v>229795</v>
      </c>
      <c r="E85" s="14">
        <v>3391.43</v>
      </c>
      <c r="F85" s="15">
        <v>3.2000000000000002E-3</v>
      </c>
      <c r="G85" s="15"/>
    </row>
    <row r="86" spans="1:7" x14ac:dyDescent="0.25">
      <c r="A86" s="12" t="s">
        <v>1791</v>
      </c>
      <c r="B86" s="30" t="s">
        <v>1792</v>
      </c>
      <c r="C86" s="30" t="s">
        <v>1248</v>
      </c>
      <c r="D86" s="13">
        <v>74898</v>
      </c>
      <c r="E86" s="14">
        <v>3231.77</v>
      </c>
      <c r="F86" s="15">
        <v>3.0000000000000001E-3</v>
      </c>
      <c r="G86" s="15"/>
    </row>
    <row r="87" spans="1:7" x14ac:dyDescent="0.25">
      <c r="A87" s="12" t="s">
        <v>1442</v>
      </c>
      <c r="B87" s="30" t="s">
        <v>1443</v>
      </c>
      <c r="C87" s="30" t="s">
        <v>1299</v>
      </c>
      <c r="D87" s="13">
        <v>66513</v>
      </c>
      <c r="E87" s="14">
        <v>3140.94</v>
      </c>
      <c r="F87" s="15">
        <v>2.8999999999999998E-3</v>
      </c>
      <c r="G87" s="15"/>
    </row>
    <row r="88" spans="1:7" x14ac:dyDescent="0.25">
      <c r="A88" s="12" t="s">
        <v>1333</v>
      </c>
      <c r="B88" s="30" t="s">
        <v>1334</v>
      </c>
      <c r="C88" s="30" t="s">
        <v>1193</v>
      </c>
      <c r="D88" s="13">
        <v>1710000</v>
      </c>
      <c r="E88" s="14">
        <v>2960.87</v>
      </c>
      <c r="F88" s="15">
        <v>2.8E-3</v>
      </c>
      <c r="G88" s="15"/>
    </row>
    <row r="89" spans="1:7" x14ac:dyDescent="0.25">
      <c r="A89" s="12" t="s">
        <v>1793</v>
      </c>
      <c r="B89" s="30" t="s">
        <v>1794</v>
      </c>
      <c r="C89" s="30" t="s">
        <v>1242</v>
      </c>
      <c r="D89" s="13">
        <v>591921</v>
      </c>
      <c r="E89" s="14">
        <v>2924.09</v>
      </c>
      <c r="F89" s="15">
        <v>2.7000000000000001E-3</v>
      </c>
      <c r="G89" s="15"/>
    </row>
    <row r="90" spans="1:7" x14ac:dyDescent="0.25">
      <c r="A90" s="12" t="s">
        <v>1175</v>
      </c>
      <c r="B90" s="30" t="s">
        <v>1176</v>
      </c>
      <c r="C90" s="30" t="s">
        <v>1177</v>
      </c>
      <c r="D90" s="13">
        <v>88800</v>
      </c>
      <c r="E90" s="14">
        <v>2839.02</v>
      </c>
      <c r="F90" s="15">
        <v>2.5999999999999999E-3</v>
      </c>
      <c r="G90" s="15"/>
    </row>
    <row r="91" spans="1:7" x14ac:dyDescent="0.25">
      <c r="A91" s="12" t="s">
        <v>1795</v>
      </c>
      <c r="B91" s="30" t="s">
        <v>1796</v>
      </c>
      <c r="C91" s="30" t="s">
        <v>1193</v>
      </c>
      <c r="D91" s="13">
        <v>174573</v>
      </c>
      <c r="E91" s="14">
        <v>2584.4699999999998</v>
      </c>
      <c r="F91" s="15">
        <v>2.3999999999999998E-3</v>
      </c>
      <c r="G91" s="15"/>
    </row>
    <row r="92" spans="1:7" x14ac:dyDescent="0.25">
      <c r="A92" s="12" t="s">
        <v>1797</v>
      </c>
      <c r="B92" s="30" t="s">
        <v>1798</v>
      </c>
      <c r="C92" s="30" t="s">
        <v>1387</v>
      </c>
      <c r="D92" s="13">
        <v>987600</v>
      </c>
      <c r="E92" s="14">
        <v>2515.42</v>
      </c>
      <c r="F92" s="15">
        <v>2.3E-3</v>
      </c>
      <c r="G92" s="15"/>
    </row>
    <row r="93" spans="1:7" x14ac:dyDescent="0.25">
      <c r="A93" s="12" t="s">
        <v>1240</v>
      </c>
      <c r="B93" s="30" t="s">
        <v>1241</v>
      </c>
      <c r="C93" s="30" t="s">
        <v>1242</v>
      </c>
      <c r="D93" s="13">
        <v>551250</v>
      </c>
      <c r="E93" s="14">
        <v>1363.24</v>
      </c>
      <c r="F93" s="15">
        <v>1.2999999999999999E-3</v>
      </c>
      <c r="G93" s="15"/>
    </row>
    <row r="94" spans="1:7" x14ac:dyDescent="0.25">
      <c r="A94" s="12" t="s">
        <v>1207</v>
      </c>
      <c r="B94" s="30" t="s">
        <v>1208</v>
      </c>
      <c r="C94" s="30" t="s">
        <v>1193</v>
      </c>
      <c r="D94" s="13">
        <v>290625</v>
      </c>
      <c r="E94" s="14">
        <v>1134.1600000000001</v>
      </c>
      <c r="F94" s="15">
        <v>1.1000000000000001E-3</v>
      </c>
      <c r="G94" s="15"/>
    </row>
    <row r="95" spans="1:7" x14ac:dyDescent="0.25">
      <c r="A95" s="12" t="s">
        <v>1211</v>
      </c>
      <c r="B95" s="30" t="s">
        <v>1212</v>
      </c>
      <c r="C95" s="30" t="s">
        <v>1213</v>
      </c>
      <c r="D95" s="13">
        <v>409400</v>
      </c>
      <c r="E95" s="14">
        <v>1112.1400000000001</v>
      </c>
      <c r="F95" s="15">
        <v>1E-3</v>
      </c>
      <c r="G95" s="15"/>
    </row>
    <row r="96" spans="1:7" x14ac:dyDescent="0.25">
      <c r="A96" s="12" t="s">
        <v>1243</v>
      </c>
      <c r="B96" s="30" t="s">
        <v>1244</v>
      </c>
      <c r="C96" s="30" t="s">
        <v>1245</v>
      </c>
      <c r="D96" s="13">
        <v>607500</v>
      </c>
      <c r="E96" s="14">
        <v>495.72</v>
      </c>
      <c r="F96" s="15">
        <v>5.0000000000000001E-4</v>
      </c>
      <c r="G96" s="15"/>
    </row>
    <row r="97" spans="1:7" x14ac:dyDescent="0.25">
      <c r="A97" s="12" t="s">
        <v>1799</v>
      </c>
      <c r="B97" s="30" t="s">
        <v>1800</v>
      </c>
      <c r="C97" s="30" t="s">
        <v>1505</v>
      </c>
      <c r="D97" s="13">
        <v>114779</v>
      </c>
      <c r="E97" s="14">
        <v>410.68</v>
      </c>
      <c r="F97" s="15">
        <v>4.0000000000000002E-4</v>
      </c>
      <c r="G97" s="15"/>
    </row>
    <row r="98" spans="1:7" x14ac:dyDescent="0.25">
      <c r="A98" s="12" t="s">
        <v>1801</v>
      </c>
      <c r="B98" s="30" t="s">
        <v>1802</v>
      </c>
      <c r="C98" s="30" t="s">
        <v>1287</v>
      </c>
      <c r="D98" s="13">
        <v>288</v>
      </c>
      <c r="E98" s="14">
        <v>10.81</v>
      </c>
      <c r="F98" s="15">
        <v>0</v>
      </c>
      <c r="G98" s="15"/>
    </row>
    <row r="99" spans="1:7" x14ac:dyDescent="0.25">
      <c r="A99" s="16" t="s">
        <v>126</v>
      </c>
      <c r="B99" s="31"/>
      <c r="C99" s="31"/>
      <c r="D99" s="17"/>
      <c r="E99" s="37">
        <v>806978.94</v>
      </c>
      <c r="F99" s="38">
        <v>0.75180000000000002</v>
      </c>
      <c r="G99" s="20"/>
    </row>
    <row r="100" spans="1:7" x14ac:dyDescent="0.25">
      <c r="A100" s="16" t="s">
        <v>1545</v>
      </c>
      <c r="B100" s="30"/>
      <c r="C100" s="30"/>
      <c r="D100" s="13"/>
      <c r="E100" s="14"/>
      <c r="F100" s="15"/>
      <c r="G100" s="15"/>
    </row>
    <row r="101" spans="1:7" x14ac:dyDescent="0.25">
      <c r="A101" s="16" t="s">
        <v>126</v>
      </c>
      <c r="B101" s="30"/>
      <c r="C101" s="30"/>
      <c r="D101" s="13"/>
      <c r="E101" s="39" t="s">
        <v>120</v>
      </c>
      <c r="F101" s="40" t="s">
        <v>120</v>
      </c>
      <c r="G101" s="15"/>
    </row>
    <row r="102" spans="1:7" x14ac:dyDescent="0.25">
      <c r="A102" s="16" t="s">
        <v>1803</v>
      </c>
      <c r="B102" s="30"/>
      <c r="C102" s="30"/>
      <c r="D102" s="13"/>
      <c r="E102" s="52"/>
      <c r="F102" s="53"/>
      <c r="G102" s="15"/>
    </row>
    <row r="103" spans="1:7" x14ac:dyDescent="0.25">
      <c r="A103" s="12" t="s">
        <v>1804</v>
      </c>
      <c r="B103" s="30" t="s">
        <v>1805</v>
      </c>
      <c r="C103" s="30"/>
      <c r="D103" s="13">
        <v>9000</v>
      </c>
      <c r="E103" s="14">
        <v>8692.4500000000007</v>
      </c>
      <c r="F103" s="15">
        <v>8.0999999999999996E-3</v>
      </c>
      <c r="G103" s="15">
        <v>9.2649999999999996E-2</v>
      </c>
    </row>
    <row r="104" spans="1:7" x14ac:dyDescent="0.25">
      <c r="A104" s="16" t="s">
        <v>126</v>
      </c>
      <c r="B104" s="30"/>
      <c r="C104" s="30"/>
      <c r="D104" s="13"/>
      <c r="E104" s="37">
        <f>SUM(E103)</f>
        <v>8692.4500000000007</v>
      </c>
      <c r="F104" s="38">
        <f>SUM(F103)</f>
        <v>8.0999999999999996E-3</v>
      </c>
      <c r="G104" s="20"/>
    </row>
    <row r="105" spans="1:7" x14ac:dyDescent="0.25">
      <c r="A105" s="16"/>
      <c r="B105" s="30"/>
      <c r="C105" s="30"/>
      <c r="D105" s="13"/>
      <c r="E105" s="52"/>
      <c r="F105" s="53"/>
      <c r="G105" s="15"/>
    </row>
    <row r="106" spans="1:7" x14ac:dyDescent="0.25">
      <c r="A106" s="21" t="s">
        <v>162</v>
      </c>
      <c r="B106" s="32"/>
      <c r="C106" s="32"/>
      <c r="D106" s="22"/>
      <c r="E106" s="27">
        <f>+E99+E104</f>
        <v>815671.3899999999</v>
      </c>
      <c r="F106" s="28">
        <f>+F99+F104</f>
        <v>0.75990000000000002</v>
      </c>
      <c r="G106" s="20"/>
    </row>
    <row r="107" spans="1:7" x14ac:dyDescent="0.25">
      <c r="A107" s="12"/>
      <c r="B107" s="30"/>
      <c r="C107" s="30"/>
      <c r="D107" s="13"/>
      <c r="E107" s="14"/>
      <c r="F107" s="15"/>
      <c r="G107" s="15"/>
    </row>
    <row r="108" spans="1:7" x14ac:dyDescent="0.25">
      <c r="A108" s="16" t="s">
        <v>1546</v>
      </c>
      <c r="B108" s="30"/>
      <c r="C108" s="30"/>
      <c r="D108" s="13"/>
      <c r="E108" s="14"/>
      <c r="F108" s="15"/>
      <c r="G108" s="15"/>
    </row>
    <row r="109" spans="1:7" x14ac:dyDescent="0.25">
      <c r="A109" s="16" t="s">
        <v>1547</v>
      </c>
      <c r="B109" s="30"/>
      <c r="C109" s="30"/>
      <c r="D109" s="13"/>
      <c r="E109" s="14"/>
      <c r="F109" s="15"/>
      <c r="G109" s="15"/>
    </row>
    <row r="110" spans="1:7" x14ac:dyDescent="0.25">
      <c r="A110" s="12" t="s">
        <v>1806</v>
      </c>
      <c r="B110" s="30"/>
      <c r="C110" s="30" t="s">
        <v>1267</v>
      </c>
      <c r="D110" s="13">
        <v>1375000</v>
      </c>
      <c r="E110" s="14">
        <v>5786</v>
      </c>
      <c r="F110" s="15">
        <v>5.3880000000000004E-3</v>
      </c>
      <c r="G110" s="15"/>
    </row>
    <row r="111" spans="1:7" x14ac:dyDescent="0.25">
      <c r="A111" s="12" t="s">
        <v>1807</v>
      </c>
      <c r="B111" s="30"/>
      <c r="C111" s="30" t="s">
        <v>1287</v>
      </c>
      <c r="D111" s="13">
        <v>105300</v>
      </c>
      <c r="E111" s="14">
        <v>3943.64</v>
      </c>
      <c r="F111" s="15">
        <v>3.6719999999999999E-3</v>
      </c>
      <c r="G111" s="15"/>
    </row>
    <row r="112" spans="1:7" x14ac:dyDescent="0.25">
      <c r="A112" s="12" t="s">
        <v>1808</v>
      </c>
      <c r="B112" s="30"/>
      <c r="C112" s="30" t="s">
        <v>1193</v>
      </c>
      <c r="D112" s="13">
        <v>124850</v>
      </c>
      <c r="E112" s="14">
        <v>1825.56</v>
      </c>
      <c r="F112" s="15">
        <v>1.6999999999999999E-3</v>
      </c>
      <c r="G112" s="15"/>
    </row>
    <row r="113" spans="1:7" x14ac:dyDescent="0.25">
      <c r="A113" s="12" t="s">
        <v>1597</v>
      </c>
      <c r="B113" s="30"/>
      <c r="C113" s="30" t="s">
        <v>1299</v>
      </c>
      <c r="D113" s="13">
        <v>20400</v>
      </c>
      <c r="E113" s="14">
        <v>969.62</v>
      </c>
      <c r="F113" s="15">
        <v>9.0300000000000005E-4</v>
      </c>
      <c r="G113" s="15"/>
    </row>
    <row r="114" spans="1:7" x14ac:dyDescent="0.25">
      <c r="A114" s="12" t="s">
        <v>1637</v>
      </c>
      <c r="B114" s="30"/>
      <c r="C114" s="30" t="s">
        <v>1354</v>
      </c>
      <c r="D114" s="41">
        <v>-2000</v>
      </c>
      <c r="E114" s="23">
        <v>-17.75</v>
      </c>
      <c r="F114" s="24">
        <v>-1.5999999999999999E-5</v>
      </c>
      <c r="G114" s="15"/>
    </row>
    <row r="115" spans="1:7" x14ac:dyDescent="0.25">
      <c r="A115" s="12" t="s">
        <v>1699</v>
      </c>
      <c r="B115" s="30"/>
      <c r="C115" s="30" t="s">
        <v>1171</v>
      </c>
      <c r="D115" s="41">
        <v>-80000</v>
      </c>
      <c r="E115" s="23">
        <v>-121.16</v>
      </c>
      <c r="F115" s="24">
        <v>-1.12E-4</v>
      </c>
      <c r="G115" s="15"/>
    </row>
    <row r="116" spans="1:7" x14ac:dyDescent="0.25">
      <c r="A116" s="12" t="s">
        <v>1692</v>
      </c>
      <c r="B116" s="30"/>
      <c r="C116" s="30" t="s">
        <v>1174</v>
      </c>
      <c r="D116" s="41">
        <v>-32400</v>
      </c>
      <c r="E116" s="23">
        <v>-154.88999999999999</v>
      </c>
      <c r="F116" s="24">
        <v>-1.44E-4</v>
      </c>
      <c r="G116" s="15"/>
    </row>
    <row r="117" spans="1:7" x14ac:dyDescent="0.25">
      <c r="A117" s="12" t="s">
        <v>1639</v>
      </c>
      <c r="B117" s="30"/>
      <c r="C117" s="30" t="s">
        <v>1354</v>
      </c>
      <c r="D117" s="41">
        <v>-4500</v>
      </c>
      <c r="E117" s="23">
        <v>-160.71</v>
      </c>
      <c r="F117" s="24">
        <v>-1.4899999999999999E-4</v>
      </c>
      <c r="G117" s="15"/>
    </row>
    <row r="118" spans="1:7" x14ac:dyDescent="0.25">
      <c r="A118" s="12" t="s">
        <v>1708</v>
      </c>
      <c r="B118" s="30"/>
      <c r="C118" s="30" t="s">
        <v>1171</v>
      </c>
      <c r="D118" s="41">
        <v>-76050</v>
      </c>
      <c r="E118" s="23">
        <v>-201.84</v>
      </c>
      <c r="F118" s="24">
        <v>-1.8699999999999999E-4</v>
      </c>
      <c r="G118" s="15"/>
    </row>
    <row r="119" spans="1:7" x14ac:dyDescent="0.25">
      <c r="A119" s="12" t="s">
        <v>1569</v>
      </c>
      <c r="B119" s="30"/>
      <c r="C119" s="30" t="s">
        <v>1232</v>
      </c>
      <c r="D119" s="41">
        <v>-36000</v>
      </c>
      <c r="E119" s="23">
        <v>-213.89</v>
      </c>
      <c r="F119" s="24">
        <v>-1.9900000000000001E-4</v>
      </c>
      <c r="G119" s="15"/>
    </row>
    <row r="120" spans="1:7" x14ac:dyDescent="0.25">
      <c r="A120" s="12" t="s">
        <v>1619</v>
      </c>
      <c r="B120" s="30"/>
      <c r="C120" s="30" t="s">
        <v>1186</v>
      </c>
      <c r="D120" s="41">
        <v>-79200</v>
      </c>
      <c r="E120" s="23">
        <v>-220.61</v>
      </c>
      <c r="F120" s="24">
        <v>-2.05E-4</v>
      </c>
      <c r="G120" s="15"/>
    </row>
    <row r="121" spans="1:7" x14ac:dyDescent="0.25">
      <c r="A121" s="12" t="s">
        <v>1657</v>
      </c>
      <c r="B121" s="30"/>
      <c r="C121" s="30" t="s">
        <v>1251</v>
      </c>
      <c r="D121" s="41">
        <v>-15600</v>
      </c>
      <c r="E121" s="23">
        <v>-235.37</v>
      </c>
      <c r="F121" s="24">
        <v>-2.1900000000000001E-4</v>
      </c>
      <c r="G121" s="15"/>
    </row>
    <row r="122" spans="1:7" x14ac:dyDescent="0.25">
      <c r="A122" s="12" t="s">
        <v>1653</v>
      </c>
      <c r="B122" s="30"/>
      <c r="C122" s="30" t="s">
        <v>1171</v>
      </c>
      <c r="D122" s="41">
        <v>-23750</v>
      </c>
      <c r="E122" s="23">
        <v>-250.46</v>
      </c>
      <c r="F122" s="24">
        <v>-2.33E-4</v>
      </c>
      <c r="G122" s="15"/>
    </row>
    <row r="123" spans="1:7" x14ac:dyDescent="0.25">
      <c r="A123" s="12" t="s">
        <v>1707</v>
      </c>
      <c r="B123" s="30"/>
      <c r="C123" s="30" t="s">
        <v>1171</v>
      </c>
      <c r="D123" s="41">
        <v>-18500</v>
      </c>
      <c r="E123" s="23">
        <v>-288.89</v>
      </c>
      <c r="F123" s="24">
        <v>-2.6899999999999998E-4</v>
      </c>
      <c r="G123" s="15"/>
    </row>
    <row r="124" spans="1:7" x14ac:dyDescent="0.25">
      <c r="A124" s="12" t="s">
        <v>1580</v>
      </c>
      <c r="B124" s="30"/>
      <c r="C124" s="30" t="s">
        <v>1251</v>
      </c>
      <c r="D124" s="41">
        <v>-22950</v>
      </c>
      <c r="E124" s="23">
        <v>-372.59</v>
      </c>
      <c r="F124" s="24">
        <v>-3.4600000000000001E-4</v>
      </c>
      <c r="G124" s="15"/>
    </row>
    <row r="125" spans="1:7" x14ac:dyDescent="0.25">
      <c r="A125" s="12" t="s">
        <v>1624</v>
      </c>
      <c r="B125" s="30"/>
      <c r="C125" s="30" t="s">
        <v>1299</v>
      </c>
      <c r="D125" s="41">
        <v>-44175</v>
      </c>
      <c r="E125" s="23">
        <v>-442.13</v>
      </c>
      <c r="F125" s="24">
        <v>-4.1100000000000002E-4</v>
      </c>
      <c r="G125" s="15"/>
    </row>
    <row r="126" spans="1:7" x14ac:dyDescent="0.25">
      <c r="A126" s="12" t="s">
        <v>1686</v>
      </c>
      <c r="B126" s="30"/>
      <c r="C126" s="30" t="s">
        <v>1245</v>
      </c>
      <c r="D126" s="41">
        <v>-607500</v>
      </c>
      <c r="E126" s="23">
        <v>-498.45</v>
      </c>
      <c r="F126" s="24">
        <v>-4.64E-4</v>
      </c>
      <c r="G126" s="15"/>
    </row>
    <row r="127" spans="1:7" x14ac:dyDescent="0.25">
      <c r="A127" s="12" t="s">
        <v>1695</v>
      </c>
      <c r="B127" s="30"/>
      <c r="C127" s="30" t="s">
        <v>1204</v>
      </c>
      <c r="D127" s="41">
        <v>-45600</v>
      </c>
      <c r="E127" s="23">
        <v>-565.04999999999995</v>
      </c>
      <c r="F127" s="24">
        <v>-5.2599999999999999E-4</v>
      </c>
      <c r="G127" s="15"/>
    </row>
    <row r="128" spans="1:7" x14ac:dyDescent="0.25">
      <c r="A128" s="12" t="s">
        <v>1703</v>
      </c>
      <c r="B128" s="30"/>
      <c r="C128" s="30" t="s">
        <v>1171</v>
      </c>
      <c r="D128" s="41">
        <v>-78000</v>
      </c>
      <c r="E128" s="23">
        <v>-590.11</v>
      </c>
      <c r="F128" s="24">
        <v>-5.4900000000000001E-4</v>
      </c>
      <c r="G128" s="15"/>
    </row>
    <row r="129" spans="1:7" x14ac:dyDescent="0.25">
      <c r="A129" s="12" t="s">
        <v>1678</v>
      </c>
      <c r="B129" s="30"/>
      <c r="C129" s="30" t="s">
        <v>1174</v>
      </c>
      <c r="D129" s="41">
        <v>-102600</v>
      </c>
      <c r="E129" s="23">
        <v>-623.14</v>
      </c>
      <c r="F129" s="24">
        <v>-5.8E-4</v>
      </c>
      <c r="G129" s="15"/>
    </row>
    <row r="130" spans="1:7" x14ac:dyDescent="0.25">
      <c r="A130" s="12" t="s">
        <v>1665</v>
      </c>
      <c r="B130" s="30"/>
      <c r="C130" s="30" t="s">
        <v>1299</v>
      </c>
      <c r="D130" s="41">
        <v>-34650</v>
      </c>
      <c r="E130" s="23">
        <v>-750.74</v>
      </c>
      <c r="F130" s="24">
        <v>-6.9899999999999997E-4</v>
      </c>
      <c r="G130" s="15"/>
    </row>
    <row r="131" spans="1:7" x14ac:dyDescent="0.25">
      <c r="A131" s="12" t="s">
        <v>1690</v>
      </c>
      <c r="B131" s="30"/>
      <c r="C131" s="30" t="s">
        <v>1219</v>
      </c>
      <c r="D131" s="41">
        <v>-24150</v>
      </c>
      <c r="E131" s="23">
        <v>-943.61</v>
      </c>
      <c r="F131" s="24">
        <v>-8.7799999999999998E-4</v>
      </c>
      <c r="G131" s="15"/>
    </row>
    <row r="132" spans="1:7" x14ac:dyDescent="0.25">
      <c r="A132" s="12" t="s">
        <v>1662</v>
      </c>
      <c r="B132" s="30"/>
      <c r="C132" s="30" t="s">
        <v>1171</v>
      </c>
      <c r="D132" s="41">
        <v>-808000</v>
      </c>
      <c r="E132" s="23">
        <v>-1013.23</v>
      </c>
      <c r="F132" s="24">
        <v>-9.4300000000000004E-4</v>
      </c>
      <c r="G132" s="15"/>
    </row>
    <row r="133" spans="1:7" x14ac:dyDescent="0.25">
      <c r="A133" s="12" t="s">
        <v>1697</v>
      </c>
      <c r="B133" s="30"/>
      <c r="C133" s="30" t="s">
        <v>1213</v>
      </c>
      <c r="D133" s="41">
        <v>-409400</v>
      </c>
      <c r="E133" s="23">
        <v>-1120.73</v>
      </c>
      <c r="F133" s="24">
        <v>-1.0430000000000001E-3</v>
      </c>
      <c r="G133" s="15"/>
    </row>
    <row r="134" spans="1:7" x14ac:dyDescent="0.25">
      <c r="A134" s="12" t="s">
        <v>1700</v>
      </c>
      <c r="B134" s="30"/>
      <c r="C134" s="30" t="s">
        <v>1193</v>
      </c>
      <c r="D134" s="41">
        <v>-290625</v>
      </c>
      <c r="E134" s="23">
        <v>-1143.6099999999999</v>
      </c>
      <c r="F134" s="24">
        <v>-1.065E-3</v>
      </c>
      <c r="G134" s="15"/>
    </row>
    <row r="135" spans="1:7" x14ac:dyDescent="0.25">
      <c r="A135" s="12" t="s">
        <v>1687</v>
      </c>
      <c r="B135" s="30"/>
      <c r="C135" s="30" t="s">
        <v>1242</v>
      </c>
      <c r="D135" s="41">
        <v>-551250</v>
      </c>
      <c r="E135" s="23">
        <v>-1371.79</v>
      </c>
      <c r="F135" s="24">
        <v>-1.2769999999999999E-3</v>
      </c>
      <c r="G135" s="15"/>
    </row>
    <row r="136" spans="1:7" x14ac:dyDescent="0.25">
      <c r="A136" s="12" t="s">
        <v>1713</v>
      </c>
      <c r="B136" s="30"/>
      <c r="C136" s="30" t="s">
        <v>1174</v>
      </c>
      <c r="D136" s="41">
        <v>-66000</v>
      </c>
      <c r="E136" s="23">
        <v>-1974.23</v>
      </c>
      <c r="F136" s="24">
        <v>-1.838E-3</v>
      </c>
      <c r="G136" s="15"/>
    </row>
    <row r="137" spans="1:7" x14ac:dyDescent="0.25">
      <c r="A137" s="12" t="s">
        <v>1714</v>
      </c>
      <c r="B137" s="30"/>
      <c r="C137" s="30" t="s">
        <v>1171</v>
      </c>
      <c r="D137" s="41">
        <v>-138600</v>
      </c>
      <c r="E137" s="23">
        <v>-2025.08</v>
      </c>
      <c r="F137" s="24">
        <v>-1.885E-3</v>
      </c>
      <c r="G137" s="15"/>
    </row>
    <row r="138" spans="1:7" x14ac:dyDescent="0.25">
      <c r="A138" s="12" t="s">
        <v>1711</v>
      </c>
      <c r="B138" s="30"/>
      <c r="C138" s="30" t="s">
        <v>1180</v>
      </c>
      <c r="D138" s="41">
        <v>-543900</v>
      </c>
      <c r="E138" s="23">
        <v>-2381.4699999999998</v>
      </c>
      <c r="F138" s="24">
        <v>-2.2169999999999998E-3</v>
      </c>
      <c r="G138" s="15"/>
    </row>
    <row r="139" spans="1:7" x14ac:dyDescent="0.25">
      <c r="A139" s="12" t="s">
        <v>1712</v>
      </c>
      <c r="B139" s="30"/>
      <c r="C139" s="30" t="s">
        <v>1177</v>
      </c>
      <c r="D139" s="41">
        <v>-88800</v>
      </c>
      <c r="E139" s="23">
        <v>-2855.99</v>
      </c>
      <c r="F139" s="24">
        <v>-2.6589999999999999E-3</v>
      </c>
      <c r="G139" s="15"/>
    </row>
    <row r="140" spans="1:7" x14ac:dyDescent="0.25">
      <c r="A140" s="12" t="s">
        <v>1648</v>
      </c>
      <c r="B140" s="30"/>
      <c r="C140" s="30" t="s">
        <v>1193</v>
      </c>
      <c r="D140" s="41">
        <v>-1710000</v>
      </c>
      <c r="E140" s="23">
        <v>-2983.1</v>
      </c>
      <c r="F140" s="24">
        <v>-2.7780000000000001E-3</v>
      </c>
      <c r="G140" s="15"/>
    </row>
    <row r="141" spans="1:7" x14ac:dyDescent="0.25">
      <c r="A141" s="12" t="s">
        <v>1809</v>
      </c>
      <c r="B141" s="30"/>
      <c r="C141" s="30" t="s">
        <v>1810</v>
      </c>
      <c r="D141" s="41">
        <v>-225000</v>
      </c>
      <c r="E141" s="23">
        <v>-50598.45</v>
      </c>
      <c r="F141" s="24">
        <v>-4.7121999999999997E-2</v>
      </c>
      <c r="G141" s="15"/>
    </row>
    <row r="142" spans="1:7" x14ac:dyDescent="0.25">
      <c r="A142" s="16" t="s">
        <v>126</v>
      </c>
      <c r="B142" s="31"/>
      <c r="C142" s="31"/>
      <c r="D142" s="17"/>
      <c r="E142" s="42">
        <v>-61594.25</v>
      </c>
      <c r="F142" s="43">
        <v>-5.7349999999999998E-2</v>
      </c>
      <c r="G142" s="20"/>
    </row>
    <row r="143" spans="1:7" x14ac:dyDescent="0.25">
      <c r="A143" s="12"/>
      <c r="B143" s="30"/>
      <c r="C143" s="30"/>
      <c r="D143" s="13"/>
      <c r="E143" s="14"/>
      <c r="F143" s="15"/>
      <c r="G143" s="15"/>
    </row>
    <row r="144" spans="1:7" x14ac:dyDescent="0.25">
      <c r="A144" s="12"/>
      <c r="B144" s="30"/>
      <c r="C144" s="30"/>
      <c r="D144" s="13"/>
      <c r="E144" s="14"/>
      <c r="F144" s="15"/>
      <c r="G144" s="15"/>
    </row>
    <row r="145" spans="1:7" x14ac:dyDescent="0.25">
      <c r="A145" s="16" t="s">
        <v>1811</v>
      </c>
      <c r="B145" s="31"/>
      <c r="C145" s="31"/>
      <c r="D145" s="17"/>
      <c r="E145" s="46"/>
      <c r="F145" s="20"/>
      <c r="G145" s="20"/>
    </row>
    <row r="146" spans="1:7" x14ac:dyDescent="0.25">
      <c r="A146" s="12" t="s">
        <v>1812</v>
      </c>
      <c r="B146" s="30"/>
      <c r="C146" s="30" t="s">
        <v>1813</v>
      </c>
      <c r="D146" s="13">
        <v>270000</v>
      </c>
      <c r="E146" s="14">
        <v>1664.28</v>
      </c>
      <c r="F146" s="15">
        <v>1.5E-3</v>
      </c>
      <c r="G146" s="15"/>
    </row>
    <row r="147" spans="1:7" x14ac:dyDescent="0.25">
      <c r="A147" s="16" t="s">
        <v>126</v>
      </c>
      <c r="B147" s="31"/>
      <c r="C147" s="31"/>
      <c r="D147" s="17"/>
      <c r="E147" s="37">
        <v>1664.28</v>
      </c>
      <c r="F147" s="38">
        <v>1.5E-3</v>
      </c>
      <c r="G147" s="20"/>
    </row>
    <row r="148" spans="1:7" x14ac:dyDescent="0.25">
      <c r="A148" s="12"/>
      <c r="B148" s="30"/>
      <c r="C148" s="30"/>
      <c r="D148" s="13"/>
      <c r="E148" s="14"/>
      <c r="F148" s="15"/>
      <c r="G148" s="15"/>
    </row>
    <row r="149" spans="1:7" x14ac:dyDescent="0.25">
      <c r="A149" s="21" t="s">
        <v>162</v>
      </c>
      <c r="B149" s="32"/>
      <c r="C149" s="32"/>
      <c r="D149" s="22"/>
      <c r="E149" s="18">
        <v>1664.28</v>
      </c>
      <c r="F149" s="19">
        <v>1.5E-3</v>
      </c>
      <c r="G149" s="20"/>
    </row>
    <row r="150" spans="1:7" x14ac:dyDescent="0.25">
      <c r="A150" s="16" t="s">
        <v>215</v>
      </c>
      <c r="B150" s="30"/>
      <c r="C150" s="30"/>
      <c r="D150" s="13"/>
      <c r="E150" s="14"/>
      <c r="F150" s="15"/>
      <c r="G150" s="15"/>
    </row>
    <row r="151" spans="1:7" x14ac:dyDescent="0.25">
      <c r="A151" s="16" t="s">
        <v>216</v>
      </c>
      <c r="B151" s="30"/>
      <c r="C151" s="30"/>
      <c r="D151" s="13"/>
      <c r="E151" s="14"/>
      <c r="F151" s="15"/>
      <c r="G151" s="15"/>
    </row>
    <row r="152" spans="1:7" x14ac:dyDescent="0.25">
      <c r="A152" s="12" t="s">
        <v>1814</v>
      </c>
      <c r="B152" s="30" t="s">
        <v>1815</v>
      </c>
      <c r="C152" s="30" t="s">
        <v>222</v>
      </c>
      <c r="D152" s="13">
        <v>17500000</v>
      </c>
      <c r="E152" s="14">
        <v>17435.080000000002</v>
      </c>
      <c r="F152" s="15">
        <v>1.6199999999999999E-2</v>
      </c>
      <c r="G152" s="15">
        <v>7.6600000000000001E-2</v>
      </c>
    </row>
    <row r="153" spans="1:7" x14ac:dyDescent="0.25">
      <c r="A153" s="12" t="s">
        <v>756</v>
      </c>
      <c r="B153" s="30" t="s">
        <v>757</v>
      </c>
      <c r="C153" s="30" t="s">
        <v>222</v>
      </c>
      <c r="D153" s="13">
        <v>15000000</v>
      </c>
      <c r="E153" s="14">
        <v>14917.43</v>
      </c>
      <c r="F153" s="15">
        <v>1.3899999999999999E-2</v>
      </c>
      <c r="G153" s="15">
        <v>7.6700000000000004E-2</v>
      </c>
    </row>
    <row r="154" spans="1:7" x14ac:dyDescent="0.25">
      <c r="A154" s="12" t="s">
        <v>902</v>
      </c>
      <c r="B154" s="30" t="s">
        <v>903</v>
      </c>
      <c r="C154" s="30" t="s">
        <v>222</v>
      </c>
      <c r="D154" s="13">
        <v>10000000</v>
      </c>
      <c r="E154" s="14">
        <v>10032.120000000001</v>
      </c>
      <c r="F154" s="15">
        <v>9.2999999999999992E-3</v>
      </c>
      <c r="G154" s="15">
        <v>7.6626E-2</v>
      </c>
    </row>
    <row r="155" spans="1:7" x14ac:dyDescent="0.25">
      <c r="A155" s="12" t="s">
        <v>1816</v>
      </c>
      <c r="B155" s="30" t="s">
        <v>1817</v>
      </c>
      <c r="C155" s="30" t="s">
        <v>222</v>
      </c>
      <c r="D155" s="13">
        <v>10000000</v>
      </c>
      <c r="E155" s="14">
        <v>10013.129999999999</v>
      </c>
      <c r="F155" s="15">
        <v>9.2999999999999992E-3</v>
      </c>
      <c r="G155" s="15">
        <v>7.5361999999999998E-2</v>
      </c>
    </row>
    <row r="156" spans="1:7" x14ac:dyDescent="0.25">
      <c r="A156" s="12" t="s">
        <v>1818</v>
      </c>
      <c r="B156" s="30" t="s">
        <v>1819</v>
      </c>
      <c r="C156" s="30" t="s">
        <v>222</v>
      </c>
      <c r="D156" s="13">
        <v>10000000</v>
      </c>
      <c r="E156" s="14">
        <v>9959.11</v>
      </c>
      <c r="F156" s="15">
        <v>9.2999999999999992E-3</v>
      </c>
      <c r="G156" s="15">
        <v>8.2171999999999995E-2</v>
      </c>
    </row>
    <row r="157" spans="1:7" x14ac:dyDescent="0.25">
      <c r="A157" s="12" t="s">
        <v>758</v>
      </c>
      <c r="B157" s="30" t="s">
        <v>759</v>
      </c>
      <c r="C157" s="30" t="s">
        <v>222</v>
      </c>
      <c r="D157" s="13">
        <v>10000000</v>
      </c>
      <c r="E157" s="14">
        <v>9744.94</v>
      </c>
      <c r="F157" s="15">
        <v>9.1000000000000004E-3</v>
      </c>
      <c r="G157" s="15">
        <v>7.7520000000000006E-2</v>
      </c>
    </row>
    <row r="158" spans="1:7" x14ac:dyDescent="0.25">
      <c r="A158" s="12" t="s">
        <v>1820</v>
      </c>
      <c r="B158" s="30" t="s">
        <v>1821</v>
      </c>
      <c r="C158" s="30" t="s">
        <v>222</v>
      </c>
      <c r="D158" s="13">
        <v>7500000</v>
      </c>
      <c r="E158" s="14">
        <v>7512.47</v>
      </c>
      <c r="F158" s="15">
        <v>7.0000000000000001E-3</v>
      </c>
      <c r="G158" s="15">
        <v>7.6499999999999999E-2</v>
      </c>
    </row>
    <row r="159" spans="1:7" x14ac:dyDescent="0.25">
      <c r="A159" s="12" t="s">
        <v>760</v>
      </c>
      <c r="B159" s="30" t="s">
        <v>761</v>
      </c>
      <c r="C159" s="30" t="s">
        <v>233</v>
      </c>
      <c r="D159" s="13">
        <v>7500000</v>
      </c>
      <c r="E159" s="14">
        <v>7447.82</v>
      </c>
      <c r="F159" s="15">
        <v>6.8999999999999999E-3</v>
      </c>
      <c r="G159" s="15">
        <v>7.7700000000000005E-2</v>
      </c>
    </row>
    <row r="160" spans="1:7" x14ac:dyDescent="0.25">
      <c r="A160" s="12" t="s">
        <v>1822</v>
      </c>
      <c r="B160" s="30" t="s">
        <v>1823</v>
      </c>
      <c r="C160" s="30" t="s">
        <v>222</v>
      </c>
      <c r="D160" s="13">
        <v>2500000</v>
      </c>
      <c r="E160" s="14">
        <v>2522.64</v>
      </c>
      <c r="F160" s="15">
        <v>2.3E-3</v>
      </c>
      <c r="G160" s="15">
        <v>8.0225000000000005E-2</v>
      </c>
    </row>
    <row r="161" spans="1:7" x14ac:dyDescent="0.25">
      <c r="A161" s="12" t="s">
        <v>1824</v>
      </c>
      <c r="B161" s="30" t="s">
        <v>1825</v>
      </c>
      <c r="C161" s="30" t="s">
        <v>332</v>
      </c>
      <c r="D161" s="13">
        <v>2500000</v>
      </c>
      <c r="E161" s="14">
        <v>2469.4</v>
      </c>
      <c r="F161" s="15">
        <v>2.3E-3</v>
      </c>
      <c r="G161" s="15">
        <v>8.1523999999999999E-2</v>
      </c>
    </row>
    <row r="162" spans="1:7" x14ac:dyDescent="0.25">
      <c r="A162" s="12" t="s">
        <v>274</v>
      </c>
      <c r="B162" s="30" t="s">
        <v>275</v>
      </c>
      <c r="C162" s="30" t="s">
        <v>222</v>
      </c>
      <c r="D162" s="13">
        <v>2500000</v>
      </c>
      <c r="E162" s="14">
        <v>2449.36</v>
      </c>
      <c r="F162" s="15">
        <v>2.3E-3</v>
      </c>
      <c r="G162" s="15">
        <v>7.7499999999999999E-2</v>
      </c>
    </row>
    <row r="163" spans="1:7" x14ac:dyDescent="0.25">
      <c r="A163" s="16" t="s">
        <v>126</v>
      </c>
      <c r="B163" s="31"/>
      <c r="C163" s="31"/>
      <c r="D163" s="17"/>
      <c r="E163" s="37">
        <f>SUM(E152:E162)</f>
        <v>94503.5</v>
      </c>
      <c r="F163" s="38">
        <f>SUM(F152:F162)</f>
        <v>8.7899999999999992E-2</v>
      </c>
      <c r="G163" s="20"/>
    </row>
    <row r="164" spans="1:7" x14ac:dyDescent="0.25">
      <c r="A164" s="12"/>
      <c r="B164" s="30"/>
      <c r="C164" s="30"/>
      <c r="D164" s="13"/>
      <c r="E164" s="14"/>
      <c r="F164" s="15"/>
      <c r="G164" s="15"/>
    </row>
    <row r="165" spans="1:7" x14ac:dyDescent="0.25">
      <c r="A165" s="16" t="s">
        <v>448</v>
      </c>
      <c r="B165" s="30"/>
      <c r="C165" s="30"/>
      <c r="D165" s="13"/>
      <c r="E165" s="14"/>
      <c r="F165" s="15"/>
      <c r="G165" s="15"/>
    </row>
    <row r="166" spans="1:7" x14ac:dyDescent="0.25">
      <c r="A166" s="12" t="s">
        <v>682</v>
      </c>
      <c r="B166" s="30" t="s">
        <v>683</v>
      </c>
      <c r="C166" s="30" t="s">
        <v>125</v>
      </c>
      <c r="D166" s="13">
        <v>25000000</v>
      </c>
      <c r="E166" s="14">
        <v>25227.53</v>
      </c>
      <c r="F166" s="15">
        <v>2.35E-2</v>
      </c>
      <c r="G166" s="15">
        <v>7.1778796556000002E-2</v>
      </c>
    </row>
    <row r="167" spans="1:7" x14ac:dyDescent="0.25">
      <c r="A167" s="12" t="s">
        <v>449</v>
      </c>
      <c r="B167" s="30" t="s">
        <v>450</v>
      </c>
      <c r="C167" s="30" t="s">
        <v>125</v>
      </c>
      <c r="D167" s="13">
        <v>20000000</v>
      </c>
      <c r="E167" s="14">
        <v>20036.939999999999</v>
      </c>
      <c r="F167" s="15">
        <v>1.8700000000000001E-2</v>
      </c>
      <c r="G167" s="15">
        <v>7.1790184529000003E-2</v>
      </c>
    </row>
    <row r="168" spans="1:7" x14ac:dyDescent="0.25">
      <c r="A168" s="12" t="s">
        <v>1826</v>
      </c>
      <c r="B168" s="30" t="s">
        <v>1827</v>
      </c>
      <c r="C168" s="30" t="s">
        <v>125</v>
      </c>
      <c r="D168" s="13">
        <v>3000000</v>
      </c>
      <c r="E168" s="14">
        <v>2908.57</v>
      </c>
      <c r="F168" s="15">
        <v>2.7000000000000001E-3</v>
      </c>
      <c r="G168" s="15">
        <v>7.1525171025000001E-2</v>
      </c>
    </row>
    <row r="169" spans="1:7" x14ac:dyDescent="0.25">
      <c r="A169" s="16" t="s">
        <v>126</v>
      </c>
      <c r="B169" s="31"/>
      <c r="C169" s="31"/>
      <c r="D169" s="17"/>
      <c r="E169" s="37">
        <v>48173.04</v>
      </c>
      <c r="F169" s="38">
        <v>4.4900000000000002E-2</v>
      </c>
      <c r="G169" s="20"/>
    </row>
    <row r="170" spans="1:7" x14ac:dyDescent="0.25">
      <c r="A170" s="12"/>
      <c r="B170" s="30"/>
      <c r="C170" s="30"/>
      <c r="D170" s="13"/>
      <c r="E170" s="14"/>
      <c r="F170" s="15"/>
      <c r="G170" s="15"/>
    </row>
    <row r="171" spans="1:7" x14ac:dyDescent="0.25">
      <c r="A171" s="16" t="s">
        <v>298</v>
      </c>
      <c r="B171" s="30"/>
      <c r="C171" s="30"/>
      <c r="D171" s="13"/>
      <c r="E171" s="14"/>
      <c r="F171" s="15"/>
      <c r="G171" s="15"/>
    </row>
    <row r="172" spans="1:7" x14ac:dyDescent="0.25">
      <c r="A172" s="16" t="s">
        <v>126</v>
      </c>
      <c r="B172" s="30"/>
      <c r="C172" s="30"/>
      <c r="D172" s="13"/>
      <c r="E172" s="39" t="s">
        <v>120</v>
      </c>
      <c r="F172" s="40" t="s">
        <v>120</v>
      </c>
      <c r="G172" s="15"/>
    </row>
    <row r="173" spans="1:7" x14ac:dyDescent="0.25">
      <c r="A173" s="12"/>
      <c r="B173" s="30"/>
      <c r="C173" s="30"/>
      <c r="D173" s="13"/>
      <c r="E173" s="14"/>
      <c r="F173" s="15"/>
      <c r="G173" s="15"/>
    </row>
    <row r="174" spans="1:7" x14ac:dyDescent="0.25">
      <c r="A174" s="16" t="s">
        <v>299</v>
      </c>
      <c r="B174" s="30"/>
      <c r="C174" s="30"/>
      <c r="D174" s="13"/>
      <c r="E174" s="14"/>
      <c r="F174" s="15"/>
      <c r="G174" s="15"/>
    </row>
    <row r="175" spans="1:7" x14ac:dyDescent="0.25">
      <c r="A175" s="16" t="s">
        <v>126</v>
      </c>
      <c r="B175" s="30"/>
      <c r="C175" s="30"/>
      <c r="D175" s="13"/>
      <c r="E175" s="39" t="s">
        <v>120</v>
      </c>
      <c r="F175" s="40" t="s">
        <v>120</v>
      </c>
      <c r="G175" s="15"/>
    </row>
    <row r="176" spans="1:7" x14ac:dyDescent="0.25">
      <c r="A176" s="12"/>
      <c r="B176" s="30"/>
      <c r="C176" s="30"/>
      <c r="D176" s="13"/>
      <c r="E176" s="14"/>
      <c r="F176" s="15"/>
      <c r="G176" s="15"/>
    </row>
    <row r="177" spans="1:7" x14ac:dyDescent="0.25">
      <c r="A177" s="21" t="s">
        <v>162</v>
      </c>
      <c r="B177" s="32"/>
      <c r="C177" s="32"/>
      <c r="D177" s="22"/>
      <c r="E177" s="18">
        <f>+E163+E169</f>
        <v>142676.54</v>
      </c>
      <c r="F177" s="19">
        <f>+F163+F169</f>
        <v>0.1328</v>
      </c>
      <c r="G177" s="20"/>
    </row>
    <row r="178" spans="1:7" x14ac:dyDescent="0.25">
      <c r="A178" s="12"/>
      <c r="B178" s="30"/>
      <c r="C178" s="30"/>
      <c r="D178" s="13"/>
      <c r="E178" s="14"/>
      <c r="F178" s="15"/>
      <c r="G178" s="15"/>
    </row>
    <row r="179" spans="1:7" x14ac:dyDescent="0.25">
      <c r="A179" s="16" t="s">
        <v>121</v>
      </c>
      <c r="B179" s="30"/>
      <c r="C179" s="30"/>
      <c r="D179" s="13"/>
      <c r="E179" s="14"/>
      <c r="F179" s="15"/>
      <c r="G179" s="15"/>
    </row>
    <row r="180" spans="1:7" x14ac:dyDescent="0.25">
      <c r="A180" s="12"/>
      <c r="B180" s="30"/>
      <c r="C180" s="30"/>
      <c r="D180" s="13"/>
      <c r="E180" s="14"/>
      <c r="F180" s="15"/>
      <c r="G180" s="15"/>
    </row>
    <row r="181" spans="1:7" x14ac:dyDescent="0.25">
      <c r="A181" s="16" t="s">
        <v>122</v>
      </c>
      <c r="B181" s="30"/>
      <c r="C181" s="30"/>
      <c r="D181" s="13"/>
      <c r="E181" s="14"/>
      <c r="F181" s="15"/>
      <c r="G181" s="15"/>
    </row>
    <row r="182" spans="1:7" x14ac:dyDescent="0.25">
      <c r="A182" s="12" t="s">
        <v>1828</v>
      </c>
      <c r="B182" s="30" t="s">
        <v>1829</v>
      </c>
      <c r="C182" s="30" t="s">
        <v>125</v>
      </c>
      <c r="D182" s="13">
        <v>30000000</v>
      </c>
      <c r="E182" s="14">
        <v>29677.38</v>
      </c>
      <c r="F182" s="15">
        <v>2.76E-2</v>
      </c>
      <c r="G182" s="15">
        <v>6.7252000000000006E-2</v>
      </c>
    </row>
    <row r="183" spans="1:7" x14ac:dyDescent="0.25">
      <c r="A183" s="12" t="s">
        <v>1830</v>
      </c>
      <c r="B183" s="30" t="s">
        <v>1831</v>
      </c>
      <c r="C183" s="30" t="s">
        <v>125</v>
      </c>
      <c r="D183" s="13">
        <v>20000000</v>
      </c>
      <c r="E183" s="14">
        <v>19886.84</v>
      </c>
      <c r="F183" s="15">
        <v>1.8499999999999999E-2</v>
      </c>
      <c r="G183" s="15">
        <v>6.6997000000000001E-2</v>
      </c>
    </row>
    <row r="184" spans="1:7" x14ac:dyDescent="0.25">
      <c r="A184" s="16" t="s">
        <v>126</v>
      </c>
      <c r="B184" s="31"/>
      <c r="C184" s="31"/>
      <c r="D184" s="17"/>
      <c r="E184" s="37">
        <v>49564.22</v>
      </c>
      <c r="F184" s="38">
        <v>4.6100000000000002E-2</v>
      </c>
      <c r="G184" s="20"/>
    </row>
    <row r="185" spans="1:7" x14ac:dyDescent="0.25">
      <c r="A185" s="12"/>
      <c r="B185" s="30"/>
      <c r="C185" s="30"/>
      <c r="D185" s="13"/>
      <c r="E185" s="14"/>
      <c r="F185" s="15"/>
      <c r="G185" s="15"/>
    </row>
    <row r="186" spans="1:7" x14ac:dyDescent="0.25">
      <c r="A186" s="21" t="s">
        <v>162</v>
      </c>
      <c r="B186" s="32"/>
      <c r="C186" s="32"/>
      <c r="D186" s="22"/>
      <c r="E186" s="18">
        <v>49564.22</v>
      </c>
      <c r="F186" s="19">
        <v>4.6100000000000002E-2</v>
      </c>
      <c r="G186" s="20"/>
    </row>
    <row r="187" spans="1:7" x14ac:dyDescent="0.25">
      <c r="A187" s="12"/>
      <c r="B187" s="30"/>
      <c r="C187" s="30"/>
      <c r="D187" s="13"/>
      <c r="E187" s="14"/>
      <c r="F187" s="15"/>
      <c r="G187" s="15"/>
    </row>
    <row r="188" spans="1:7" x14ac:dyDescent="0.25">
      <c r="A188" s="12"/>
      <c r="B188" s="30"/>
      <c r="C188" s="30"/>
      <c r="D188" s="13"/>
      <c r="E188" s="14"/>
      <c r="F188" s="15"/>
      <c r="G188" s="15"/>
    </row>
    <row r="189" spans="1:7" x14ac:dyDescent="0.25">
      <c r="A189" s="16" t="s">
        <v>846</v>
      </c>
      <c r="B189" s="30"/>
      <c r="C189" s="30"/>
      <c r="D189" s="13"/>
      <c r="E189" s="14"/>
      <c r="F189" s="15"/>
      <c r="G189" s="15"/>
    </row>
    <row r="190" spans="1:7" x14ac:dyDescent="0.25">
      <c r="A190" s="12" t="s">
        <v>1747</v>
      </c>
      <c r="B190" s="30" t="s">
        <v>1748</v>
      </c>
      <c r="C190" s="30"/>
      <c r="D190" s="13">
        <v>803243.21400000004</v>
      </c>
      <c r="E190" s="14">
        <v>25047.96</v>
      </c>
      <c r="F190" s="15">
        <v>2.3300000000000001E-2</v>
      </c>
      <c r="G190" s="15"/>
    </row>
    <row r="191" spans="1:7" x14ac:dyDescent="0.25">
      <c r="A191" s="12"/>
      <c r="B191" s="30"/>
      <c r="C191" s="30"/>
      <c r="D191" s="13"/>
      <c r="E191" s="14"/>
      <c r="F191" s="15"/>
      <c r="G191" s="15"/>
    </row>
    <row r="192" spans="1:7" x14ac:dyDescent="0.25">
      <c r="A192" s="21" t="s">
        <v>162</v>
      </c>
      <c r="B192" s="32"/>
      <c r="C192" s="32"/>
      <c r="D192" s="22"/>
      <c r="E192" s="18">
        <v>25047.96</v>
      </c>
      <c r="F192" s="19">
        <v>2.3300000000000001E-2</v>
      </c>
      <c r="G192" s="20"/>
    </row>
    <row r="193" spans="1:7" x14ac:dyDescent="0.25">
      <c r="A193" s="12"/>
      <c r="B193" s="30"/>
      <c r="C193" s="30"/>
      <c r="D193" s="13"/>
      <c r="E193" s="14"/>
      <c r="F193" s="15"/>
      <c r="G193" s="15"/>
    </row>
    <row r="194" spans="1:7" x14ac:dyDescent="0.25">
      <c r="A194" s="16" t="s">
        <v>166</v>
      </c>
      <c r="B194" s="30"/>
      <c r="C194" s="30"/>
      <c r="D194" s="13"/>
      <c r="E194" s="14"/>
      <c r="F194" s="15"/>
      <c r="G194" s="15"/>
    </row>
    <row r="195" spans="1:7" x14ac:dyDescent="0.25">
      <c r="A195" s="12" t="s">
        <v>167</v>
      </c>
      <c r="B195" s="30"/>
      <c r="C195" s="30"/>
      <c r="D195" s="13"/>
      <c r="E195" s="14">
        <v>30405.77</v>
      </c>
      <c r="F195" s="15">
        <v>2.8299999999999999E-2</v>
      </c>
      <c r="G195" s="15">
        <v>7.0182999999999995E-2</v>
      </c>
    </row>
    <row r="196" spans="1:7" x14ac:dyDescent="0.25">
      <c r="A196" s="16" t="s">
        <v>126</v>
      </c>
      <c r="B196" s="31"/>
      <c r="C196" s="31"/>
      <c r="D196" s="17"/>
      <c r="E196" s="37">
        <v>30405.77</v>
      </c>
      <c r="F196" s="38">
        <v>2.8299999999999999E-2</v>
      </c>
      <c r="G196" s="20"/>
    </row>
    <row r="197" spans="1:7" x14ac:dyDescent="0.25">
      <c r="A197" s="12"/>
      <c r="B197" s="30"/>
      <c r="C197" s="30"/>
      <c r="D197" s="13"/>
      <c r="E197" s="14"/>
      <c r="F197" s="15"/>
      <c r="G197" s="15"/>
    </row>
    <row r="198" spans="1:7" x14ac:dyDescent="0.25">
      <c r="A198" s="21" t="s">
        <v>162</v>
      </c>
      <c r="B198" s="32"/>
      <c r="C198" s="32"/>
      <c r="D198" s="22"/>
      <c r="E198" s="18">
        <v>30405.77</v>
      </c>
      <c r="F198" s="19">
        <v>2.8299999999999999E-2</v>
      </c>
      <c r="G198" s="20"/>
    </row>
    <row r="199" spans="1:7" x14ac:dyDescent="0.25">
      <c r="A199" s="12" t="s">
        <v>168</v>
      </c>
      <c r="B199" s="30"/>
      <c r="C199" s="30"/>
      <c r="D199" s="13"/>
      <c r="E199" s="14">
        <v>4634.8177611999999</v>
      </c>
      <c r="F199" s="15">
        <v>4.3160000000000004E-3</v>
      </c>
      <c r="G199" s="15"/>
    </row>
    <row r="200" spans="1:7" x14ac:dyDescent="0.25">
      <c r="A200" s="12" t="s">
        <v>169</v>
      </c>
      <c r="B200" s="30"/>
      <c r="C200" s="30"/>
      <c r="D200" s="13"/>
      <c r="E200" s="14">
        <v>4095.6522387999999</v>
      </c>
      <c r="F200" s="15">
        <v>3.784E-3</v>
      </c>
      <c r="G200" s="15">
        <v>7.0182999999999995E-2</v>
      </c>
    </row>
    <row r="201" spans="1:7" x14ac:dyDescent="0.25">
      <c r="A201" s="25" t="s">
        <v>170</v>
      </c>
      <c r="B201" s="33"/>
      <c r="C201" s="33"/>
      <c r="D201" s="26"/>
      <c r="E201" s="27">
        <v>1073760.6299999999</v>
      </c>
      <c r="F201" s="28">
        <v>1</v>
      </c>
      <c r="G201" s="28"/>
    </row>
    <row r="203" spans="1:7" x14ac:dyDescent="0.25">
      <c r="A203" s="1" t="s">
        <v>1749</v>
      </c>
    </row>
    <row r="204" spans="1:7" x14ac:dyDescent="0.25">
      <c r="A204" s="1" t="s">
        <v>172</v>
      </c>
    </row>
    <row r="206" spans="1:7" x14ac:dyDescent="0.25">
      <c r="A206" s="1" t="s">
        <v>173</v>
      </c>
    </row>
    <row r="207" spans="1:7" x14ac:dyDescent="0.25">
      <c r="A207" s="47" t="s">
        <v>174</v>
      </c>
      <c r="B207" s="34" t="s">
        <v>120</v>
      </c>
    </row>
    <row r="208" spans="1:7" x14ac:dyDescent="0.25">
      <c r="A208" t="s">
        <v>175</v>
      </c>
    </row>
    <row r="209" spans="1:5" x14ac:dyDescent="0.25">
      <c r="A209" t="s">
        <v>176</v>
      </c>
      <c r="B209" t="s">
        <v>177</v>
      </c>
      <c r="C209" t="s">
        <v>177</v>
      </c>
    </row>
    <row r="210" spans="1:5" x14ac:dyDescent="0.25">
      <c r="B210" s="48">
        <v>45351</v>
      </c>
      <c r="C210" s="48">
        <v>45382</v>
      </c>
    </row>
    <row r="211" spans="1:5" x14ac:dyDescent="0.25">
      <c r="A211" t="s">
        <v>1832</v>
      </c>
      <c r="B211">
        <v>26.46</v>
      </c>
      <c r="C211">
        <v>26.5</v>
      </c>
      <c r="E211" s="2"/>
    </row>
    <row r="212" spans="1:5" x14ac:dyDescent="0.25">
      <c r="A212" t="s">
        <v>181</v>
      </c>
      <c r="B212">
        <v>50.46</v>
      </c>
      <c r="C212">
        <v>50.91</v>
      </c>
      <c r="E212" s="2"/>
    </row>
    <row r="213" spans="1:5" x14ac:dyDescent="0.25">
      <c r="A213" t="s">
        <v>658</v>
      </c>
      <c r="B213">
        <v>26.12</v>
      </c>
      <c r="C213">
        <v>26.2</v>
      </c>
      <c r="E213" s="2"/>
    </row>
    <row r="214" spans="1:5" x14ac:dyDescent="0.25">
      <c r="A214" t="s">
        <v>1833</v>
      </c>
      <c r="B214">
        <v>20.34</v>
      </c>
      <c r="C214">
        <v>20.3</v>
      </c>
      <c r="E214" s="2"/>
    </row>
    <row r="215" spans="1:5" x14ac:dyDescent="0.25">
      <c r="A215" t="s">
        <v>661</v>
      </c>
      <c r="B215">
        <v>45.1</v>
      </c>
      <c r="C215">
        <v>45.46</v>
      </c>
      <c r="E215" s="2"/>
    </row>
    <row r="216" spans="1:5" x14ac:dyDescent="0.25">
      <c r="A216" t="s">
        <v>663</v>
      </c>
      <c r="B216">
        <v>22.03</v>
      </c>
      <c r="C216">
        <v>22.06</v>
      </c>
      <c r="E216" s="2"/>
    </row>
    <row r="217" spans="1:5" x14ac:dyDescent="0.25">
      <c r="E217" s="2"/>
    </row>
    <row r="218" spans="1:5" x14ac:dyDescent="0.25">
      <c r="A218" t="s">
        <v>665</v>
      </c>
    </row>
    <row r="220" spans="1:5" x14ac:dyDescent="0.25">
      <c r="A220" s="50" t="s">
        <v>666</v>
      </c>
      <c r="B220" s="50" t="s">
        <v>667</v>
      </c>
      <c r="C220" s="50" t="s">
        <v>668</v>
      </c>
      <c r="D220" s="50" t="s">
        <v>669</v>
      </c>
    </row>
    <row r="221" spans="1:5" x14ac:dyDescent="0.25">
      <c r="A221" s="50" t="s">
        <v>1834</v>
      </c>
      <c r="B221" s="50"/>
      <c r="C221" s="50">
        <v>0.2</v>
      </c>
      <c r="D221" s="50">
        <v>0.2</v>
      </c>
    </row>
    <row r="222" spans="1:5" x14ac:dyDescent="0.25">
      <c r="A222" s="50" t="s">
        <v>1835</v>
      </c>
      <c r="B222" s="50"/>
      <c r="C222" s="50">
        <v>0.15</v>
      </c>
      <c r="D222" s="50">
        <v>0.15</v>
      </c>
    </row>
    <row r="223" spans="1:5" x14ac:dyDescent="0.25">
      <c r="A223" s="50" t="s">
        <v>1836</v>
      </c>
      <c r="B223" s="50"/>
      <c r="C223" s="50">
        <v>0.15</v>
      </c>
      <c r="D223" s="50">
        <v>0.15</v>
      </c>
    </row>
    <row r="224" spans="1:5" x14ac:dyDescent="0.25">
      <c r="A224" s="50" t="s">
        <v>1837</v>
      </c>
      <c r="B224" s="50"/>
      <c r="C224" s="50">
        <v>0.2</v>
      </c>
      <c r="D224" s="50">
        <v>0.2</v>
      </c>
    </row>
    <row r="226" spans="1:4" x14ac:dyDescent="0.25">
      <c r="A226" t="s">
        <v>193</v>
      </c>
      <c r="B226" s="34" t="s">
        <v>120</v>
      </c>
    </row>
    <row r="227" spans="1:4" ht="30" customHeight="1" x14ac:dyDescent="0.25">
      <c r="A227" s="47" t="s">
        <v>194</v>
      </c>
      <c r="B227" s="34" t="s">
        <v>120</v>
      </c>
    </row>
    <row r="228" spans="1:4" ht="30" customHeight="1" x14ac:dyDescent="0.25">
      <c r="A228" s="47" t="s">
        <v>195</v>
      </c>
      <c r="B228" s="34" t="s">
        <v>120</v>
      </c>
    </row>
    <row r="229" spans="1:4" x14ac:dyDescent="0.25">
      <c r="A229" t="s">
        <v>1750</v>
      </c>
      <c r="B229" s="49">
        <v>1.971463</v>
      </c>
    </row>
    <row r="230" spans="1:4" ht="45" customHeight="1" x14ac:dyDescent="0.25">
      <c r="A230" s="47" t="s">
        <v>197</v>
      </c>
      <c r="B230" s="34">
        <v>14189.101849999999</v>
      </c>
    </row>
    <row r="231" spans="1:4" ht="30" customHeight="1" x14ac:dyDescent="0.25">
      <c r="A231" s="47" t="s">
        <v>198</v>
      </c>
      <c r="B231" s="34" t="s">
        <v>120</v>
      </c>
    </row>
    <row r="232" spans="1:4" ht="30" customHeight="1" x14ac:dyDescent="0.25">
      <c r="A232" s="47" t="s">
        <v>199</v>
      </c>
    </row>
    <row r="233" spans="1:4" x14ac:dyDescent="0.25">
      <c r="A233" t="s">
        <v>200</v>
      </c>
    </row>
    <row r="234" spans="1:4" x14ac:dyDescent="0.25">
      <c r="A234" t="s">
        <v>201</v>
      </c>
    </row>
    <row r="236" spans="1:4" ht="69.95" customHeight="1" x14ac:dyDescent="0.25">
      <c r="A236" s="74" t="s">
        <v>211</v>
      </c>
      <c r="B236" s="74" t="s">
        <v>212</v>
      </c>
      <c r="C236" s="74" t="s">
        <v>5</v>
      </c>
      <c r="D236" s="74" t="s">
        <v>6</v>
      </c>
    </row>
    <row r="237" spans="1:4" ht="69.95" customHeight="1" x14ac:dyDescent="0.25">
      <c r="A237" s="74" t="s">
        <v>1838</v>
      </c>
      <c r="B237" s="74"/>
      <c r="C237" s="74" t="s">
        <v>51</v>
      </c>
      <c r="D237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52"/>
  <sheetViews>
    <sheetView showGridLines="0" workbookViewId="0">
      <pane ySplit="4" topLeftCell="A143" activePane="bottomLeft" state="frozen"/>
      <selection pane="bottomLeft" activeCell="B144" sqref="B14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1839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1840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1434</v>
      </c>
      <c r="B8" s="30" t="s">
        <v>1435</v>
      </c>
      <c r="C8" s="30" t="s">
        <v>1171</v>
      </c>
      <c r="D8" s="13">
        <v>543004</v>
      </c>
      <c r="E8" s="14">
        <v>5936.66</v>
      </c>
      <c r="F8" s="15">
        <v>7.1599999999999997E-2</v>
      </c>
      <c r="G8" s="15"/>
    </row>
    <row r="9" spans="1:8" x14ac:dyDescent="0.25">
      <c r="A9" s="12" t="s">
        <v>1172</v>
      </c>
      <c r="B9" s="30" t="s">
        <v>1173</v>
      </c>
      <c r="C9" s="30" t="s">
        <v>1174</v>
      </c>
      <c r="D9" s="13">
        <v>161624</v>
      </c>
      <c r="E9" s="14">
        <v>4802.9799999999996</v>
      </c>
      <c r="F9" s="15">
        <v>5.8000000000000003E-2</v>
      </c>
      <c r="G9" s="15"/>
    </row>
    <row r="10" spans="1:8" x14ac:dyDescent="0.25">
      <c r="A10" s="12" t="s">
        <v>1169</v>
      </c>
      <c r="B10" s="30" t="s">
        <v>1170</v>
      </c>
      <c r="C10" s="30" t="s">
        <v>1171</v>
      </c>
      <c r="D10" s="13">
        <v>309538</v>
      </c>
      <c r="E10" s="14">
        <v>4481.8</v>
      </c>
      <c r="F10" s="15">
        <v>5.4100000000000002E-2</v>
      </c>
      <c r="G10" s="15"/>
    </row>
    <row r="11" spans="1:8" x14ac:dyDescent="0.25">
      <c r="A11" s="12" t="s">
        <v>1225</v>
      </c>
      <c r="B11" s="30" t="s">
        <v>1226</v>
      </c>
      <c r="C11" s="30" t="s">
        <v>1227</v>
      </c>
      <c r="D11" s="13">
        <v>110293</v>
      </c>
      <c r="E11" s="14">
        <v>4151.32</v>
      </c>
      <c r="F11" s="15">
        <v>5.0099999999999999E-2</v>
      </c>
      <c r="G11" s="15"/>
    </row>
    <row r="12" spans="1:8" x14ac:dyDescent="0.25">
      <c r="A12" s="12" t="s">
        <v>1252</v>
      </c>
      <c r="B12" s="30" t="s">
        <v>1253</v>
      </c>
      <c r="C12" s="30" t="s">
        <v>1254</v>
      </c>
      <c r="D12" s="13">
        <v>733500</v>
      </c>
      <c r="E12" s="14">
        <v>3141.95</v>
      </c>
      <c r="F12" s="15">
        <v>3.7900000000000003E-2</v>
      </c>
      <c r="G12" s="15"/>
    </row>
    <row r="13" spans="1:8" x14ac:dyDescent="0.25">
      <c r="A13" s="12" t="s">
        <v>1200</v>
      </c>
      <c r="B13" s="30" t="s">
        <v>1201</v>
      </c>
      <c r="C13" s="30" t="s">
        <v>1171</v>
      </c>
      <c r="D13" s="13">
        <v>296851</v>
      </c>
      <c r="E13" s="14">
        <v>2233.36</v>
      </c>
      <c r="F13" s="15">
        <v>2.69E-2</v>
      </c>
      <c r="G13" s="15"/>
    </row>
    <row r="14" spans="1:8" x14ac:dyDescent="0.25">
      <c r="A14" s="12" t="s">
        <v>1233</v>
      </c>
      <c r="B14" s="30" t="s">
        <v>1234</v>
      </c>
      <c r="C14" s="30" t="s">
        <v>1219</v>
      </c>
      <c r="D14" s="13">
        <v>56390</v>
      </c>
      <c r="E14" s="14">
        <v>2185.85</v>
      </c>
      <c r="F14" s="15">
        <v>2.64E-2</v>
      </c>
      <c r="G14" s="15"/>
    </row>
    <row r="15" spans="1:8" x14ac:dyDescent="0.25">
      <c r="A15" s="12" t="s">
        <v>1426</v>
      </c>
      <c r="B15" s="30" t="s">
        <v>1427</v>
      </c>
      <c r="C15" s="30" t="s">
        <v>1219</v>
      </c>
      <c r="D15" s="13">
        <v>145763</v>
      </c>
      <c r="E15" s="14">
        <v>2183.6</v>
      </c>
      <c r="F15" s="15">
        <v>2.63E-2</v>
      </c>
      <c r="G15" s="15"/>
    </row>
    <row r="16" spans="1:8" x14ac:dyDescent="0.25">
      <c r="A16" s="12" t="s">
        <v>1220</v>
      </c>
      <c r="B16" s="30" t="s">
        <v>1221</v>
      </c>
      <c r="C16" s="30" t="s">
        <v>1204</v>
      </c>
      <c r="D16" s="13">
        <v>169895</v>
      </c>
      <c r="E16" s="14">
        <v>2087.33</v>
      </c>
      <c r="F16" s="15">
        <v>2.52E-2</v>
      </c>
      <c r="G16" s="15"/>
    </row>
    <row r="17" spans="1:7" x14ac:dyDescent="0.25">
      <c r="A17" s="12" t="s">
        <v>1184</v>
      </c>
      <c r="B17" s="30" t="s">
        <v>1185</v>
      </c>
      <c r="C17" s="30" t="s">
        <v>1186</v>
      </c>
      <c r="D17" s="13">
        <v>560028</v>
      </c>
      <c r="E17" s="14">
        <v>1880.57</v>
      </c>
      <c r="F17" s="15">
        <v>2.2700000000000001E-2</v>
      </c>
      <c r="G17" s="15"/>
    </row>
    <row r="18" spans="1:7" x14ac:dyDescent="0.25">
      <c r="A18" s="12" t="s">
        <v>1754</v>
      </c>
      <c r="B18" s="30" t="s">
        <v>1755</v>
      </c>
      <c r="C18" s="30" t="s">
        <v>1299</v>
      </c>
      <c r="D18" s="13">
        <v>14648</v>
      </c>
      <c r="E18" s="14">
        <v>1845.7</v>
      </c>
      <c r="F18" s="15">
        <v>2.23E-2</v>
      </c>
      <c r="G18" s="15"/>
    </row>
    <row r="19" spans="1:7" x14ac:dyDescent="0.25">
      <c r="A19" s="12" t="s">
        <v>1323</v>
      </c>
      <c r="B19" s="30" t="s">
        <v>1324</v>
      </c>
      <c r="C19" s="30" t="s">
        <v>1171</v>
      </c>
      <c r="D19" s="13">
        <v>175005</v>
      </c>
      <c r="E19" s="14">
        <v>1832.65</v>
      </c>
      <c r="F19" s="15">
        <v>2.2100000000000002E-2</v>
      </c>
      <c r="G19" s="15"/>
    </row>
    <row r="20" spans="1:7" x14ac:dyDescent="0.25">
      <c r="A20" s="12" t="s">
        <v>1375</v>
      </c>
      <c r="B20" s="30" t="s">
        <v>1376</v>
      </c>
      <c r="C20" s="30" t="s">
        <v>1193</v>
      </c>
      <c r="D20" s="13">
        <v>23944</v>
      </c>
      <c r="E20" s="14">
        <v>1734.8</v>
      </c>
      <c r="F20" s="15">
        <v>2.0899999999999998E-2</v>
      </c>
      <c r="G20" s="15"/>
    </row>
    <row r="21" spans="1:7" x14ac:dyDescent="0.25">
      <c r="A21" s="12" t="s">
        <v>1312</v>
      </c>
      <c r="B21" s="30" t="s">
        <v>1313</v>
      </c>
      <c r="C21" s="30" t="s">
        <v>1171</v>
      </c>
      <c r="D21" s="13">
        <v>94748</v>
      </c>
      <c r="E21" s="14">
        <v>1691.73</v>
      </c>
      <c r="F21" s="15">
        <v>2.0400000000000001E-2</v>
      </c>
      <c r="G21" s="15"/>
    </row>
    <row r="22" spans="1:7" x14ac:dyDescent="0.25">
      <c r="A22" s="12" t="s">
        <v>1489</v>
      </c>
      <c r="B22" s="30" t="s">
        <v>1490</v>
      </c>
      <c r="C22" s="30" t="s">
        <v>1251</v>
      </c>
      <c r="D22" s="13">
        <v>97255</v>
      </c>
      <c r="E22" s="14">
        <v>1576.07</v>
      </c>
      <c r="F22" s="15">
        <v>1.9E-2</v>
      </c>
      <c r="G22" s="15"/>
    </row>
    <row r="23" spans="1:7" x14ac:dyDescent="0.25">
      <c r="A23" s="12" t="s">
        <v>1508</v>
      </c>
      <c r="B23" s="30" t="s">
        <v>1509</v>
      </c>
      <c r="C23" s="30" t="s">
        <v>1219</v>
      </c>
      <c r="D23" s="13">
        <v>93676</v>
      </c>
      <c r="E23" s="14">
        <v>1445.94</v>
      </c>
      <c r="F23" s="15">
        <v>1.7399999999999999E-2</v>
      </c>
      <c r="G23" s="15"/>
    </row>
    <row r="24" spans="1:7" x14ac:dyDescent="0.25">
      <c r="A24" s="12" t="s">
        <v>1388</v>
      </c>
      <c r="B24" s="30" t="s">
        <v>1841</v>
      </c>
      <c r="C24" s="30" t="s">
        <v>1299</v>
      </c>
      <c r="D24" s="13">
        <v>198381</v>
      </c>
      <c r="E24" s="14">
        <v>1303.76</v>
      </c>
      <c r="F24" s="15">
        <v>1.5699999999999999E-2</v>
      </c>
      <c r="G24" s="15"/>
    </row>
    <row r="25" spans="1:7" x14ac:dyDescent="0.25">
      <c r="A25" s="12" t="s">
        <v>1314</v>
      </c>
      <c r="B25" s="30" t="s">
        <v>1315</v>
      </c>
      <c r="C25" s="30" t="s">
        <v>1251</v>
      </c>
      <c r="D25" s="13">
        <v>80157</v>
      </c>
      <c r="E25" s="14">
        <v>1199.9100000000001</v>
      </c>
      <c r="F25" s="15">
        <v>1.4500000000000001E-2</v>
      </c>
      <c r="G25" s="15"/>
    </row>
    <row r="26" spans="1:7" x14ac:dyDescent="0.25">
      <c r="A26" s="12" t="s">
        <v>1325</v>
      </c>
      <c r="B26" s="30" t="s">
        <v>1326</v>
      </c>
      <c r="C26" s="30" t="s">
        <v>1299</v>
      </c>
      <c r="D26" s="13">
        <v>61218</v>
      </c>
      <c r="E26" s="14">
        <v>1176.21</v>
      </c>
      <c r="F26" s="15">
        <v>1.4200000000000001E-2</v>
      </c>
      <c r="G26" s="15"/>
    </row>
    <row r="27" spans="1:7" x14ac:dyDescent="0.25">
      <c r="A27" s="12" t="s">
        <v>1482</v>
      </c>
      <c r="B27" s="30" t="s">
        <v>1483</v>
      </c>
      <c r="C27" s="30" t="s">
        <v>1193</v>
      </c>
      <c r="D27" s="13">
        <v>65993</v>
      </c>
      <c r="E27" s="14">
        <v>1084.83</v>
      </c>
      <c r="F27" s="15">
        <v>1.3100000000000001E-2</v>
      </c>
      <c r="G27" s="15"/>
    </row>
    <row r="28" spans="1:7" x14ac:dyDescent="0.25">
      <c r="A28" s="12" t="s">
        <v>1297</v>
      </c>
      <c r="B28" s="30" t="s">
        <v>1298</v>
      </c>
      <c r="C28" s="30" t="s">
        <v>1299</v>
      </c>
      <c r="D28" s="13">
        <v>46573</v>
      </c>
      <c r="E28" s="14">
        <v>1002.18</v>
      </c>
      <c r="F28" s="15">
        <v>1.21E-2</v>
      </c>
      <c r="G28" s="15"/>
    </row>
    <row r="29" spans="1:7" x14ac:dyDescent="0.25">
      <c r="A29" s="12" t="s">
        <v>1388</v>
      </c>
      <c r="B29" s="30" t="s">
        <v>1389</v>
      </c>
      <c r="C29" s="30" t="s">
        <v>1299</v>
      </c>
      <c r="D29" s="13">
        <v>94741</v>
      </c>
      <c r="E29" s="14">
        <v>940.59</v>
      </c>
      <c r="F29" s="15">
        <v>1.1299999999999999E-2</v>
      </c>
      <c r="G29" s="15"/>
    </row>
    <row r="30" spans="1:7" x14ac:dyDescent="0.25">
      <c r="A30" s="12" t="s">
        <v>1302</v>
      </c>
      <c r="B30" s="30" t="s">
        <v>1303</v>
      </c>
      <c r="C30" s="30" t="s">
        <v>1274</v>
      </c>
      <c r="D30" s="13">
        <v>9569</v>
      </c>
      <c r="E30" s="14">
        <v>932.9</v>
      </c>
      <c r="F30" s="15">
        <v>1.1299999999999999E-2</v>
      </c>
      <c r="G30" s="15"/>
    </row>
    <row r="31" spans="1:7" x14ac:dyDescent="0.25">
      <c r="A31" s="12" t="s">
        <v>1275</v>
      </c>
      <c r="B31" s="30" t="s">
        <v>1276</v>
      </c>
      <c r="C31" s="30" t="s">
        <v>1196</v>
      </c>
      <c r="D31" s="13">
        <v>450000</v>
      </c>
      <c r="E31" s="14">
        <v>906.75</v>
      </c>
      <c r="F31" s="15">
        <v>1.09E-2</v>
      </c>
      <c r="G31" s="15"/>
    </row>
    <row r="32" spans="1:7" x14ac:dyDescent="0.25">
      <c r="A32" s="12" t="s">
        <v>1842</v>
      </c>
      <c r="B32" s="30" t="s">
        <v>1843</v>
      </c>
      <c r="C32" s="30" t="s">
        <v>1251</v>
      </c>
      <c r="D32" s="13">
        <v>37736</v>
      </c>
      <c r="E32" s="14">
        <v>868.21</v>
      </c>
      <c r="F32" s="15">
        <v>1.0500000000000001E-2</v>
      </c>
      <c r="G32" s="15"/>
    </row>
    <row r="33" spans="1:7" x14ac:dyDescent="0.25">
      <c r="A33" s="12" t="s">
        <v>1499</v>
      </c>
      <c r="B33" s="30" t="s">
        <v>1500</v>
      </c>
      <c r="C33" s="30" t="s">
        <v>1232</v>
      </c>
      <c r="D33" s="13">
        <v>145240</v>
      </c>
      <c r="E33" s="14">
        <v>858.59</v>
      </c>
      <c r="F33" s="15">
        <v>1.04E-2</v>
      </c>
      <c r="G33" s="15"/>
    </row>
    <row r="34" spans="1:7" x14ac:dyDescent="0.25">
      <c r="A34" s="12" t="s">
        <v>1772</v>
      </c>
      <c r="B34" s="30" t="s">
        <v>1773</v>
      </c>
      <c r="C34" s="30" t="s">
        <v>1171</v>
      </c>
      <c r="D34" s="13">
        <v>164132</v>
      </c>
      <c r="E34" s="14">
        <v>854.64</v>
      </c>
      <c r="F34" s="15">
        <v>1.03E-2</v>
      </c>
      <c r="G34" s="15"/>
    </row>
    <row r="35" spans="1:7" x14ac:dyDescent="0.25">
      <c r="A35" s="12" t="s">
        <v>1268</v>
      </c>
      <c r="B35" s="30" t="s">
        <v>1269</v>
      </c>
      <c r="C35" s="30" t="s">
        <v>1254</v>
      </c>
      <c r="D35" s="13">
        <v>37547</v>
      </c>
      <c r="E35" s="14">
        <v>850.2</v>
      </c>
      <c r="F35" s="15">
        <v>1.03E-2</v>
      </c>
      <c r="G35" s="15"/>
    </row>
    <row r="36" spans="1:7" x14ac:dyDescent="0.25">
      <c r="A36" s="12" t="s">
        <v>1430</v>
      </c>
      <c r="B36" s="30" t="s">
        <v>1431</v>
      </c>
      <c r="C36" s="30" t="s">
        <v>1224</v>
      </c>
      <c r="D36" s="13">
        <v>146704</v>
      </c>
      <c r="E36" s="14">
        <v>821.91</v>
      </c>
      <c r="F36" s="15">
        <v>9.9000000000000008E-3</v>
      </c>
      <c r="G36" s="15"/>
    </row>
    <row r="37" spans="1:7" x14ac:dyDescent="0.25">
      <c r="A37" s="12" t="s">
        <v>1758</v>
      </c>
      <c r="B37" s="30" t="s">
        <v>1759</v>
      </c>
      <c r="C37" s="30" t="s">
        <v>1296</v>
      </c>
      <c r="D37" s="13">
        <v>434591</v>
      </c>
      <c r="E37" s="14">
        <v>791.39</v>
      </c>
      <c r="F37" s="15">
        <v>9.4999999999999998E-3</v>
      </c>
      <c r="G37" s="15"/>
    </row>
    <row r="38" spans="1:7" x14ac:dyDescent="0.25">
      <c r="A38" s="12" t="s">
        <v>1474</v>
      </c>
      <c r="B38" s="30" t="s">
        <v>1475</v>
      </c>
      <c r="C38" s="30" t="s">
        <v>1186</v>
      </c>
      <c r="D38" s="13">
        <v>197696</v>
      </c>
      <c r="E38" s="14">
        <v>779.32</v>
      </c>
      <c r="F38" s="15">
        <v>9.4000000000000004E-3</v>
      </c>
      <c r="G38" s="15"/>
    </row>
    <row r="39" spans="1:7" x14ac:dyDescent="0.25">
      <c r="A39" s="12" t="s">
        <v>1398</v>
      </c>
      <c r="B39" s="30" t="s">
        <v>1399</v>
      </c>
      <c r="C39" s="30" t="s">
        <v>1186</v>
      </c>
      <c r="D39" s="13">
        <v>275583</v>
      </c>
      <c r="E39" s="14">
        <v>763.09</v>
      </c>
      <c r="F39" s="15">
        <v>9.1999999999999998E-3</v>
      </c>
      <c r="G39" s="15"/>
    </row>
    <row r="40" spans="1:7" x14ac:dyDescent="0.25">
      <c r="A40" s="12" t="s">
        <v>1844</v>
      </c>
      <c r="B40" s="30" t="s">
        <v>1845</v>
      </c>
      <c r="C40" s="30" t="s">
        <v>1846</v>
      </c>
      <c r="D40" s="13">
        <v>90630</v>
      </c>
      <c r="E40" s="14">
        <v>744.48</v>
      </c>
      <c r="F40" s="15">
        <v>8.9999999999999993E-3</v>
      </c>
      <c r="G40" s="15"/>
    </row>
    <row r="41" spans="1:7" x14ac:dyDescent="0.25">
      <c r="A41" s="12" t="s">
        <v>1187</v>
      </c>
      <c r="B41" s="30" t="s">
        <v>1188</v>
      </c>
      <c r="C41" s="30" t="s">
        <v>1171</v>
      </c>
      <c r="D41" s="13">
        <v>270945</v>
      </c>
      <c r="E41" s="14">
        <v>715.43</v>
      </c>
      <c r="F41" s="15">
        <v>8.6E-3</v>
      </c>
      <c r="G41" s="15"/>
    </row>
    <row r="42" spans="1:7" x14ac:dyDescent="0.25">
      <c r="A42" s="12" t="s">
        <v>1205</v>
      </c>
      <c r="B42" s="30" t="s">
        <v>1206</v>
      </c>
      <c r="C42" s="30" t="s">
        <v>1199</v>
      </c>
      <c r="D42" s="13">
        <v>457368</v>
      </c>
      <c r="E42" s="14">
        <v>712.81</v>
      </c>
      <c r="F42" s="15">
        <v>8.6E-3</v>
      </c>
      <c r="G42" s="15"/>
    </row>
    <row r="43" spans="1:7" x14ac:dyDescent="0.25">
      <c r="A43" s="12" t="s">
        <v>1209</v>
      </c>
      <c r="B43" s="30" t="s">
        <v>1210</v>
      </c>
      <c r="C43" s="30" t="s">
        <v>1171</v>
      </c>
      <c r="D43" s="13">
        <v>467650</v>
      </c>
      <c r="E43" s="14">
        <v>702.41</v>
      </c>
      <c r="F43" s="15">
        <v>8.5000000000000006E-3</v>
      </c>
      <c r="G43" s="15"/>
    </row>
    <row r="44" spans="1:7" x14ac:dyDescent="0.25">
      <c r="A44" s="12" t="s">
        <v>1530</v>
      </c>
      <c r="B44" s="30" t="s">
        <v>1531</v>
      </c>
      <c r="C44" s="30" t="s">
        <v>1251</v>
      </c>
      <c r="D44" s="13">
        <v>26872</v>
      </c>
      <c r="E44" s="14">
        <v>698.83</v>
      </c>
      <c r="F44" s="15">
        <v>8.3999999999999995E-3</v>
      </c>
      <c r="G44" s="15"/>
    </row>
    <row r="45" spans="1:7" x14ac:dyDescent="0.25">
      <c r="A45" s="12" t="s">
        <v>1263</v>
      </c>
      <c r="B45" s="30" t="s">
        <v>1264</v>
      </c>
      <c r="C45" s="30" t="s">
        <v>1174</v>
      </c>
      <c r="D45" s="13">
        <v>115583</v>
      </c>
      <c r="E45" s="14">
        <v>696.27</v>
      </c>
      <c r="F45" s="15">
        <v>8.3999999999999995E-3</v>
      </c>
      <c r="G45" s="15"/>
    </row>
    <row r="46" spans="1:7" x14ac:dyDescent="0.25">
      <c r="A46" s="12" t="s">
        <v>1178</v>
      </c>
      <c r="B46" s="30" t="s">
        <v>1179</v>
      </c>
      <c r="C46" s="30" t="s">
        <v>1180</v>
      </c>
      <c r="D46" s="13">
        <v>157627</v>
      </c>
      <c r="E46" s="14">
        <v>684.26</v>
      </c>
      <c r="F46" s="15">
        <v>8.3000000000000001E-3</v>
      </c>
      <c r="G46" s="15"/>
    </row>
    <row r="47" spans="1:7" x14ac:dyDescent="0.25">
      <c r="A47" s="12" t="s">
        <v>1782</v>
      </c>
      <c r="B47" s="30" t="s">
        <v>1783</v>
      </c>
      <c r="C47" s="30" t="s">
        <v>1505</v>
      </c>
      <c r="D47" s="13">
        <v>13802</v>
      </c>
      <c r="E47" s="14">
        <v>677.85</v>
      </c>
      <c r="F47" s="15">
        <v>8.2000000000000007E-3</v>
      </c>
      <c r="G47" s="15"/>
    </row>
    <row r="48" spans="1:7" x14ac:dyDescent="0.25">
      <c r="A48" s="12" t="s">
        <v>1780</v>
      </c>
      <c r="B48" s="30" t="s">
        <v>1781</v>
      </c>
      <c r="C48" s="30" t="s">
        <v>1387</v>
      </c>
      <c r="D48" s="13">
        <v>23622</v>
      </c>
      <c r="E48" s="14">
        <v>657.35</v>
      </c>
      <c r="F48" s="15">
        <v>7.9000000000000008E-3</v>
      </c>
      <c r="G48" s="15"/>
    </row>
    <row r="49" spans="1:7" x14ac:dyDescent="0.25">
      <c r="A49" s="12" t="s">
        <v>1528</v>
      </c>
      <c r="B49" s="30" t="s">
        <v>1529</v>
      </c>
      <c r="C49" s="30" t="s">
        <v>1486</v>
      </c>
      <c r="D49" s="13">
        <v>52352</v>
      </c>
      <c r="E49" s="14">
        <v>655.34</v>
      </c>
      <c r="F49" s="15">
        <v>7.9000000000000008E-3</v>
      </c>
      <c r="G49" s="15"/>
    </row>
    <row r="50" spans="1:7" x14ac:dyDescent="0.25">
      <c r="A50" s="12" t="s">
        <v>1778</v>
      </c>
      <c r="B50" s="30" t="s">
        <v>1779</v>
      </c>
      <c r="C50" s="30" t="s">
        <v>1193</v>
      </c>
      <c r="D50" s="13">
        <v>15555</v>
      </c>
      <c r="E50" s="14">
        <v>643.77</v>
      </c>
      <c r="F50" s="15">
        <v>7.7999999999999996E-3</v>
      </c>
      <c r="G50" s="15"/>
    </row>
    <row r="51" spans="1:7" x14ac:dyDescent="0.25">
      <c r="A51" s="12" t="s">
        <v>1337</v>
      </c>
      <c r="B51" s="30" t="s">
        <v>1338</v>
      </c>
      <c r="C51" s="30" t="s">
        <v>1339</v>
      </c>
      <c r="D51" s="13">
        <v>340372</v>
      </c>
      <c r="E51" s="14">
        <v>582.89</v>
      </c>
      <c r="F51" s="15">
        <v>7.0000000000000001E-3</v>
      </c>
      <c r="G51" s="15"/>
    </row>
    <row r="52" spans="1:7" x14ac:dyDescent="0.25">
      <c r="A52" s="12" t="s">
        <v>1512</v>
      </c>
      <c r="B52" s="30" t="s">
        <v>1513</v>
      </c>
      <c r="C52" s="30" t="s">
        <v>1293</v>
      </c>
      <c r="D52" s="13">
        <v>20000</v>
      </c>
      <c r="E52" s="14">
        <v>569.35</v>
      </c>
      <c r="F52" s="15">
        <v>6.8999999999999999E-3</v>
      </c>
      <c r="G52" s="15"/>
    </row>
    <row r="53" spans="1:7" x14ac:dyDescent="0.25">
      <c r="A53" s="12" t="s">
        <v>1300</v>
      </c>
      <c r="B53" s="30" t="s">
        <v>1301</v>
      </c>
      <c r="C53" s="30" t="s">
        <v>1251</v>
      </c>
      <c r="D53" s="13">
        <v>11113</v>
      </c>
      <c r="E53" s="14">
        <v>549.20000000000005</v>
      </c>
      <c r="F53" s="15">
        <v>6.6E-3</v>
      </c>
      <c r="G53" s="15"/>
    </row>
    <row r="54" spans="1:7" x14ac:dyDescent="0.25">
      <c r="A54" s="12" t="s">
        <v>1446</v>
      </c>
      <c r="B54" s="30" t="s">
        <v>1447</v>
      </c>
      <c r="C54" s="30" t="s">
        <v>1296</v>
      </c>
      <c r="D54" s="13">
        <v>13878</v>
      </c>
      <c r="E54" s="14">
        <v>547.9</v>
      </c>
      <c r="F54" s="15">
        <v>6.6E-3</v>
      </c>
      <c r="G54" s="15"/>
    </row>
    <row r="55" spans="1:7" x14ac:dyDescent="0.25">
      <c r="A55" s="12" t="s">
        <v>1310</v>
      </c>
      <c r="B55" s="30" t="s">
        <v>1311</v>
      </c>
      <c r="C55" s="30" t="s">
        <v>1174</v>
      </c>
      <c r="D55" s="13">
        <v>303432</v>
      </c>
      <c r="E55" s="14">
        <v>509.01</v>
      </c>
      <c r="F55" s="15">
        <v>6.1000000000000004E-3</v>
      </c>
      <c r="G55" s="15"/>
    </row>
    <row r="56" spans="1:7" x14ac:dyDescent="0.25">
      <c r="A56" s="12" t="s">
        <v>1444</v>
      </c>
      <c r="B56" s="30" t="s">
        <v>1445</v>
      </c>
      <c r="C56" s="30" t="s">
        <v>1193</v>
      </c>
      <c r="D56" s="13">
        <v>21566</v>
      </c>
      <c r="E56" s="14">
        <v>508.91</v>
      </c>
      <c r="F56" s="15">
        <v>6.1000000000000004E-3</v>
      </c>
      <c r="G56" s="15"/>
    </row>
    <row r="57" spans="1:7" x14ac:dyDescent="0.25">
      <c r="A57" s="12" t="s">
        <v>1847</v>
      </c>
      <c r="B57" s="30" t="s">
        <v>1848</v>
      </c>
      <c r="C57" s="30" t="s">
        <v>1287</v>
      </c>
      <c r="D57" s="13">
        <v>29670</v>
      </c>
      <c r="E57" s="14">
        <v>507.94</v>
      </c>
      <c r="F57" s="15">
        <v>6.1000000000000004E-3</v>
      </c>
      <c r="G57" s="15"/>
    </row>
    <row r="58" spans="1:7" x14ac:dyDescent="0.25">
      <c r="A58" s="12" t="s">
        <v>1849</v>
      </c>
      <c r="B58" s="30" t="s">
        <v>1850</v>
      </c>
      <c r="C58" s="30" t="s">
        <v>1486</v>
      </c>
      <c r="D58" s="13">
        <v>18574</v>
      </c>
      <c r="E58" s="14">
        <v>503.42</v>
      </c>
      <c r="F58" s="15">
        <v>6.1000000000000004E-3</v>
      </c>
      <c r="G58" s="15"/>
    </row>
    <row r="59" spans="1:7" x14ac:dyDescent="0.25">
      <c r="A59" s="12" t="s">
        <v>1365</v>
      </c>
      <c r="B59" s="30" t="s">
        <v>1366</v>
      </c>
      <c r="C59" s="30" t="s">
        <v>1299</v>
      </c>
      <c r="D59" s="13">
        <v>12462</v>
      </c>
      <c r="E59" s="14">
        <v>500.89</v>
      </c>
      <c r="F59" s="15">
        <v>6.0000000000000001E-3</v>
      </c>
      <c r="G59" s="15"/>
    </row>
    <row r="60" spans="1:7" x14ac:dyDescent="0.25">
      <c r="A60" s="12" t="s">
        <v>1503</v>
      </c>
      <c r="B60" s="30" t="s">
        <v>1504</v>
      </c>
      <c r="C60" s="30" t="s">
        <v>1505</v>
      </c>
      <c r="D60" s="13">
        <v>18385</v>
      </c>
      <c r="E60" s="14">
        <v>482.12</v>
      </c>
      <c r="F60" s="15">
        <v>5.7999999999999996E-3</v>
      </c>
      <c r="G60" s="15"/>
    </row>
    <row r="61" spans="1:7" x14ac:dyDescent="0.25">
      <c r="A61" s="12" t="s">
        <v>1536</v>
      </c>
      <c r="B61" s="30" t="s">
        <v>1537</v>
      </c>
      <c r="C61" s="30" t="s">
        <v>1251</v>
      </c>
      <c r="D61" s="13">
        <v>7778</v>
      </c>
      <c r="E61" s="14">
        <v>478.96</v>
      </c>
      <c r="F61" s="15">
        <v>5.7999999999999996E-3</v>
      </c>
      <c r="G61" s="15"/>
    </row>
    <row r="62" spans="1:7" x14ac:dyDescent="0.25">
      <c r="A62" s="12" t="s">
        <v>1851</v>
      </c>
      <c r="B62" s="30" t="s">
        <v>1852</v>
      </c>
      <c r="C62" s="30" t="s">
        <v>1219</v>
      </c>
      <c r="D62" s="13">
        <v>32085</v>
      </c>
      <c r="E62" s="14">
        <v>476.91</v>
      </c>
      <c r="F62" s="15">
        <v>5.7999999999999996E-3</v>
      </c>
      <c r="G62" s="15"/>
    </row>
    <row r="63" spans="1:7" x14ac:dyDescent="0.25">
      <c r="A63" s="12" t="s">
        <v>1277</v>
      </c>
      <c r="B63" s="30" t="s">
        <v>1278</v>
      </c>
      <c r="C63" s="30" t="s">
        <v>1279</v>
      </c>
      <c r="D63" s="13">
        <v>15846</v>
      </c>
      <c r="E63" s="14">
        <v>476.37</v>
      </c>
      <c r="F63" s="15">
        <v>5.7000000000000002E-3</v>
      </c>
      <c r="G63" s="15"/>
    </row>
    <row r="64" spans="1:7" x14ac:dyDescent="0.25">
      <c r="A64" s="12" t="s">
        <v>1230</v>
      </c>
      <c r="B64" s="30" t="s">
        <v>1231</v>
      </c>
      <c r="C64" s="30" t="s">
        <v>1232</v>
      </c>
      <c r="D64" s="13">
        <v>50236</v>
      </c>
      <c r="E64" s="14">
        <v>467.04</v>
      </c>
      <c r="F64" s="15">
        <v>5.5999999999999999E-3</v>
      </c>
      <c r="G64" s="15"/>
    </row>
    <row r="65" spans="1:7" x14ac:dyDescent="0.25">
      <c r="A65" s="12" t="s">
        <v>1497</v>
      </c>
      <c r="B65" s="30" t="s">
        <v>1498</v>
      </c>
      <c r="C65" s="30" t="s">
        <v>1251</v>
      </c>
      <c r="D65" s="13">
        <v>45605</v>
      </c>
      <c r="E65" s="14">
        <v>459.4</v>
      </c>
      <c r="F65" s="15">
        <v>5.4999999999999997E-3</v>
      </c>
      <c r="G65" s="15"/>
    </row>
    <row r="66" spans="1:7" x14ac:dyDescent="0.25">
      <c r="A66" s="12" t="s">
        <v>1534</v>
      </c>
      <c r="B66" s="30" t="s">
        <v>1535</v>
      </c>
      <c r="C66" s="30" t="s">
        <v>1397</v>
      </c>
      <c r="D66" s="13">
        <v>40423</v>
      </c>
      <c r="E66" s="14">
        <v>458.5</v>
      </c>
      <c r="F66" s="15">
        <v>5.4999999999999997E-3</v>
      </c>
      <c r="G66" s="15"/>
    </row>
    <row r="67" spans="1:7" x14ac:dyDescent="0.25">
      <c r="A67" s="12" t="s">
        <v>1181</v>
      </c>
      <c r="B67" s="30" t="s">
        <v>1182</v>
      </c>
      <c r="C67" s="30" t="s">
        <v>1183</v>
      </c>
      <c r="D67" s="13">
        <v>170000</v>
      </c>
      <c r="E67" s="14">
        <v>455.69</v>
      </c>
      <c r="F67" s="15">
        <v>5.4999999999999997E-3</v>
      </c>
      <c r="G67" s="15"/>
    </row>
    <row r="68" spans="1:7" x14ac:dyDescent="0.25">
      <c r="A68" s="12" t="s">
        <v>1853</v>
      </c>
      <c r="B68" s="30" t="s">
        <v>1854</v>
      </c>
      <c r="C68" s="30" t="s">
        <v>1855</v>
      </c>
      <c r="D68" s="13">
        <v>1429</v>
      </c>
      <c r="E68" s="14">
        <v>445.75</v>
      </c>
      <c r="F68" s="15">
        <v>5.4000000000000003E-3</v>
      </c>
      <c r="G68" s="15"/>
    </row>
    <row r="69" spans="1:7" x14ac:dyDescent="0.25">
      <c r="A69" s="12" t="s">
        <v>1418</v>
      </c>
      <c r="B69" s="30" t="s">
        <v>1419</v>
      </c>
      <c r="C69" s="30" t="s">
        <v>1293</v>
      </c>
      <c r="D69" s="13">
        <v>11681</v>
      </c>
      <c r="E69" s="14">
        <v>444.09</v>
      </c>
      <c r="F69" s="15">
        <v>5.4000000000000003E-3</v>
      </c>
      <c r="G69" s="15"/>
    </row>
    <row r="70" spans="1:7" x14ac:dyDescent="0.25">
      <c r="A70" s="12" t="s">
        <v>1282</v>
      </c>
      <c r="B70" s="30" t="s">
        <v>1283</v>
      </c>
      <c r="C70" s="30" t="s">
        <v>1284</v>
      </c>
      <c r="D70" s="13">
        <v>38762</v>
      </c>
      <c r="E70" s="14">
        <v>424.91</v>
      </c>
      <c r="F70" s="15">
        <v>5.1000000000000004E-3</v>
      </c>
      <c r="G70" s="15"/>
    </row>
    <row r="71" spans="1:7" x14ac:dyDescent="0.25">
      <c r="A71" s="12" t="s">
        <v>1246</v>
      </c>
      <c r="B71" s="30" t="s">
        <v>1247</v>
      </c>
      <c r="C71" s="30" t="s">
        <v>1248</v>
      </c>
      <c r="D71" s="13">
        <v>355965</v>
      </c>
      <c r="E71" s="14">
        <v>416.84</v>
      </c>
      <c r="F71" s="15">
        <v>5.0000000000000001E-3</v>
      </c>
      <c r="G71" s="15"/>
    </row>
    <row r="72" spans="1:7" x14ac:dyDescent="0.25">
      <c r="A72" s="12" t="s">
        <v>1476</v>
      </c>
      <c r="B72" s="30" t="s">
        <v>1477</v>
      </c>
      <c r="C72" s="30" t="s">
        <v>1251</v>
      </c>
      <c r="D72" s="13">
        <v>23822</v>
      </c>
      <c r="E72" s="14">
        <v>385.15</v>
      </c>
      <c r="F72" s="15">
        <v>4.5999999999999999E-3</v>
      </c>
      <c r="G72" s="15"/>
    </row>
    <row r="73" spans="1:7" x14ac:dyDescent="0.25">
      <c r="A73" s="12" t="s">
        <v>1856</v>
      </c>
      <c r="B73" s="30" t="s">
        <v>1857</v>
      </c>
      <c r="C73" s="30" t="s">
        <v>1232</v>
      </c>
      <c r="D73" s="13">
        <v>193536</v>
      </c>
      <c r="E73" s="14">
        <v>368.3</v>
      </c>
      <c r="F73" s="15">
        <v>4.4000000000000003E-3</v>
      </c>
      <c r="G73" s="15"/>
    </row>
    <row r="74" spans="1:7" x14ac:dyDescent="0.25">
      <c r="A74" s="12" t="s">
        <v>1189</v>
      </c>
      <c r="B74" s="30" t="s">
        <v>1190</v>
      </c>
      <c r="C74" s="30" t="s">
        <v>1171</v>
      </c>
      <c r="D74" s="13">
        <v>23604</v>
      </c>
      <c r="E74" s="14">
        <v>366.57</v>
      </c>
      <c r="F74" s="15">
        <v>4.4000000000000003E-3</v>
      </c>
      <c r="G74" s="15"/>
    </row>
    <row r="75" spans="1:7" x14ac:dyDescent="0.25">
      <c r="A75" s="12" t="s">
        <v>1858</v>
      </c>
      <c r="B75" s="30" t="s">
        <v>1859</v>
      </c>
      <c r="C75" s="30" t="s">
        <v>1248</v>
      </c>
      <c r="D75" s="13">
        <v>272</v>
      </c>
      <c r="E75" s="14">
        <v>362.81</v>
      </c>
      <c r="F75" s="15">
        <v>4.4000000000000003E-3</v>
      </c>
      <c r="G75" s="15"/>
    </row>
    <row r="76" spans="1:7" x14ac:dyDescent="0.25">
      <c r="A76" s="12" t="s">
        <v>1416</v>
      </c>
      <c r="B76" s="30" t="s">
        <v>1417</v>
      </c>
      <c r="C76" s="30" t="s">
        <v>1251</v>
      </c>
      <c r="D76" s="13">
        <v>1332</v>
      </c>
      <c r="E76" s="14">
        <v>361.25</v>
      </c>
      <c r="F76" s="15">
        <v>4.4000000000000003E-3</v>
      </c>
      <c r="G76" s="15"/>
    </row>
    <row r="77" spans="1:7" x14ac:dyDescent="0.25">
      <c r="A77" s="12" t="s">
        <v>1860</v>
      </c>
      <c r="B77" s="30" t="s">
        <v>1861</v>
      </c>
      <c r="C77" s="30" t="s">
        <v>1279</v>
      </c>
      <c r="D77" s="13">
        <v>23970</v>
      </c>
      <c r="E77" s="14">
        <v>358.58</v>
      </c>
      <c r="F77" s="15">
        <v>4.3E-3</v>
      </c>
      <c r="G77" s="15"/>
    </row>
    <row r="78" spans="1:7" x14ac:dyDescent="0.25">
      <c r="A78" s="12" t="s">
        <v>1385</v>
      </c>
      <c r="B78" s="30" t="s">
        <v>1386</v>
      </c>
      <c r="C78" s="30" t="s">
        <v>1387</v>
      </c>
      <c r="D78" s="13">
        <v>39889</v>
      </c>
      <c r="E78" s="14">
        <v>357.8</v>
      </c>
      <c r="F78" s="15">
        <v>4.3E-3</v>
      </c>
      <c r="G78" s="15"/>
    </row>
    <row r="79" spans="1:7" x14ac:dyDescent="0.25">
      <c r="A79" s="12" t="s">
        <v>1392</v>
      </c>
      <c r="B79" s="30" t="s">
        <v>1393</v>
      </c>
      <c r="C79" s="30" t="s">
        <v>1394</v>
      </c>
      <c r="D79" s="13">
        <v>173956</v>
      </c>
      <c r="E79" s="14">
        <v>350.96</v>
      </c>
      <c r="F79" s="15">
        <v>4.1999999999999997E-3</v>
      </c>
      <c r="G79" s="15"/>
    </row>
    <row r="80" spans="1:7" x14ac:dyDescent="0.25">
      <c r="A80" s="12" t="s">
        <v>1390</v>
      </c>
      <c r="B80" s="30" t="s">
        <v>1391</v>
      </c>
      <c r="C80" s="30" t="s">
        <v>1274</v>
      </c>
      <c r="D80" s="13">
        <v>11238</v>
      </c>
      <c r="E80" s="14">
        <v>280.02</v>
      </c>
      <c r="F80" s="15">
        <v>3.3999999999999998E-3</v>
      </c>
      <c r="G80" s="15"/>
    </row>
    <row r="81" spans="1:7" x14ac:dyDescent="0.25">
      <c r="A81" s="12" t="s">
        <v>1432</v>
      </c>
      <c r="B81" s="30" t="s">
        <v>1433</v>
      </c>
      <c r="C81" s="30" t="s">
        <v>1274</v>
      </c>
      <c r="D81" s="13">
        <v>960</v>
      </c>
      <c r="E81" s="14">
        <v>246.56</v>
      </c>
      <c r="F81" s="15">
        <v>3.0000000000000001E-3</v>
      </c>
      <c r="G81" s="15"/>
    </row>
    <row r="82" spans="1:7" x14ac:dyDescent="0.25">
      <c r="A82" s="12" t="s">
        <v>1862</v>
      </c>
      <c r="B82" s="30" t="s">
        <v>1863</v>
      </c>
      <c r="C82" s="30" t="s">
        <v>1239</v>
      </c>
      <c r="D82" s="13">
        <v>28093</v>
      </c>
      <c r="E82" s="14">
        <v>142.05000000000001</v>
      </c>
      <c r="F82" s="15">
        <v>1.6999999999999999E-3</v>
      </c>
      <c r="G82" s="15"/>
    </row>
    <row r="83" spans="1:7" x14ac:dyDescent="0.25">
      <c r="A83" s="12" t="s">
        <v>1864</v>
      </c>
      <c r="B83" s="30" t="s">
        <v>1865</v>
      </c>
      <c r="C83" s="30" t="s">
        <v>1299</v>
      </c>
      <c r="D83" s="13">
        <v>100</v>
      </c>
      <c r="E83" s="14">
        <v>9.15</v>
      </c>
      <c r="F83" s="15">
        <v>1E-4</v>
      </c>
      <c r="G83" s="15"/>
    </row>
    <row r="84" spans="1:7" x14ac:dyDescent="0.25">
      <c r="A84" s="16" t="s">
        <v>126</v>
      </c>
      <c r="B84" s="31"/>
      <c r="C84" s="31"/>
      <c r="D84" s="17"/>
      <c r="E84" s="37">
        <v>79790.880000000005</v>
      </c>
      <c r="F84" s="38">
        <v>0.96230000000000004</v>
      </c>
      <c r="G84" s="20"/>
    </row>
    <row r="85" spans="1:7" x14ac:dyDescent="0.25">
      <c r="A85" s="16" t="s">
        <v>1545</v>
      </c>
      <c r="B85" s="30"/>
      <c r="C85" s="30"/>
      <c r="D85" s="13"/>
      <c r="E85" s="14"/>
      <c r="F85" s="15"/>
      <c r="G85" s="15"/>
    </row>
    <row r="86" spans="1:7" x14ac:dyDescent="0.25">
      <c r="A86" s="16" t="s">
        <v>126</v>
      </c>
      <c r="B86" s="30"/>
      <c r="C86" s="30"/>
      <c r="D86" s="13"/>
      <c r="E86" s="39" t="s">
        <v>120</v>
      </c>
      <c r="F86" s="40" t="s">
        <v>120</v>
      </c>
      <c r="G86" s="15"/>
    </row>
    <row r="87" spans="1:7" x14ac:dyDescent="0.25">
      <c r="A87" s="21" t="s">
        <v>162</v>
      </c>
      <c r="B87" s="32"/>
      <c r="C87" s="32"/>
      <c r="D87" s="22"/>
      <c r="E87" s="27">
        <v>79790.880000000005</v>
      </c>
      <c r="F87" s="28">
        <v>0.96230000000000004</v>
      </c>
      <c r="G87" s="20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6" t="s">
        <v>1546</v>
      </c>
      <c r="B89" s="30"/>
      <c r="C89" s="30"/>
      <c r="D89" s="13"/>
      <c r="E89" s="14"/>
      <c r="F89" s="15"/>
      <c r="G89" s="15"/>
    </row>
    <row r="90" spans="1:7" x14ac:dyDescent="0.25">
      <c r="A90" s="16" t="s">
        <v>1547</v>
      </c>
      <c r="B90" s="30"/>
      <c r="C90" s="30"/>
      <c r="D90" s="13"/>
      <c r="E90" s="14"/>
      <c r="F90" s="15"/>
      <c r="G90" s="15"/>
    </row>
    <row r="91" spans="1:7" x14ac:dyDescent="0.25">
      <c r="A91" s="12" t="s">
        <v>1809</v>
      </c>
      <c r="B91" s="30"/>
      <c r="C91" s="30" t="s">
        <v>1810</v>
      </c>
      <c r="D91" s="13">
        <v>6500</v>
      </c>
      <c r="E91" s="14">
        <v>1461.73</v>
      </c>
      <c r="F91" s="15">
        <v>1.7638000000000001E-2</v>
      </c>
      <c r="G91" s="15"/>
    </row>
    <row r="92" spans="1:7" x14ac:dyDescent="0.25">
      <c r="A92" s="12" t="s">
        <v>1866</v>
      </c>
      <c r="B92" s="30"/>
      <c r="C92" s="30" t="s">
        <v>1299</v>
      </c>
      <c r="D92" s="13">
        <v>10000</v>
      </c>
      <c r="E92" s="14">
        <v>914</v>
      </c>
      <c r="F92" s="15">
        <v>1.1029000000000001E-2</v>
      </c>
      <c r="G92" s="15"/>
    </row>
    <row r="93" spans="1:7" x14ac:dyDescent="0.25">
      <c r="A93" s="16" t="s">
        <v>126</v>
      </c>
      <c r="B93" s="31"/>
      <c r="C93" s="31"/>
      <c r="D93" s="17"/>
      <c r="E93" s="37">
        <v>2375.73</v>
      </c>
      <c r="F93" s="38">
        <v>2.8667000000000002E-2</v>
      </c>
      <c r="G93" s="20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2"/>
      <c r="B95" s="30"/>
      <c r="C95" s="30"/>
      <c r="D95" s="13"/>
      <c r="E95" s="14"/>
      <c r="F95" s="15"/>
      <c r="G95" s="15"/>
    </row>
    <row r="96" spans="1:7" x14ac:dyDescent="0.25">
      <c r="A96" s="12"/>
      <c r="B96" s="30"/>
      <c r="C96" s="30"/>
      <c r="D96" s="13"/>
      <c r="E96" s="14"/>
      <c r="F96" s="15"/>
      <c r="G96" s="15"/>
    </row>
    <row r="97" spans="1:7" x14ac:dyDescent="0.25">
      <c r="A97" s="21" t="s">
        <v>162</v>
      </c>
      <c r="B97" s="32"/>
      <c r="C97" s="32"/>
      <c r="D97" s="22"/>
      <c r="E97" s="18">
        <v>2375.73</v>
      </c>
      <c r="F97" s="19">
        <v>2.8667000000000002E-2</v>
      </c>
      <c r="G97" s="20"/>
    </row>
    <row r="98" spans="1:7" x14ac:dyDescent="0.25">
      <c r="A98" s="12"/>
      <c r="B98" s="30"/>
      <c r="C98" s="30"/>
      <c r="D98" s="13"/>
      <c r="E98" s="14"/>
      <c r="F98" s="15"/>
      <c r="G98" s="15"/>
    </row>
    <row r="99" spans="1:7" x14ac:dyDescent="0.25">
      <c r="A99" s="16" t="s">
        <v>121</v>
      </c>
      <c r="B99" s="30"/>
      <c r="C99" s="30"/>
      <c r="D99" s="13"/>
      <c r="E99" s="14"/>
      <c r="F99" s="15"/>
      <c r="G99" s="15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16" t="s">
        <v>122</v>
      </c>
      <c r="B101" s="30"/>
      <c r="C101" s="30"/>
      <c r="D101" s="13"/>
      <c r="E101" s="14"/>
      <c r="F101" s="15"/>
      <c r="G101" s="15"/>
    </row>
    <row r="102" spans="1:7" x14ac:dyDescent="0.25">
      <c r="A102" s="12" t="s">
        <v>1727</v>
      </c>
      <c r="B102" s="30" t="s">
        <v>1728</v>
      </c>
      <c r="C102" s="30" t="s">
        <v>125</v>
      </c>
      <c r="D102" s="13">
        <v>200000</v>
      </c>
      <c r="E102" s="14">
        <v>199.64</v>
      </c>
      <c r="F102" s="15">
        <v>2.3999999999999998E-3</v>
      </c>
      <c r="G102" s="15">
        <v>6.6514000000000004E-2</v>
      </c>
    </row>
    <row r="103" spans="1:7" x14ac:dyDescent="0.25">
      <c r="A103" s="12" t="s">
        <v>1867</v>
      </c>
      <c r="B103" s="30" t="s">
        <v>1868</v>
      </c>
      <c r="C103" s="30" t="s">
        <v>125</v>
      </c>
      <c r="D103" s="13">
        <v>200000</v>
      </c>
      <c r="E103" s="14">
        <v>197.85</v>
      </c>
      <c r="F103" s="15">
        <v>2.3999999999999998E-3</v>
      </c>
      <c r="G103" s="15">
        <v>6.7252000000000006E-2</v>
      </c>
    </row>
    <row r="104" spans="1:7" x14ac:dyDescent="0.25">
      <c r="A104" s="16" t="s">
        <v>126</v>
      </c>
      <c r="B104" s="31"/>
      <c r="C104" s="31"/>
      <c r="D104" s="17"/>
      <c r="E104" s="37">
        <v>397.49</v>
      </c>
      <c r="F104" s="38">
        <v>4.7999999999999996E-3</v>
      </c>
      <c r="G104" s="20"/>
    </row>
    <row r="105" spans="1:7" x14ac:dyDescent="0.25">
      <c r="A105" s="12"/>
      <c r="B105" s="30"/>
      <c r="C105" s="30"/>
      <c r="D105" s="13"/>
      <c r="E105" s="14"/>
      <c r="F105" s="15"/>
      <c r="G105" s="15"/>
    </row>
    <row r="106" spans="1:7" x14ac:dyDescent="0.25">
      <c r="A106" s="21" t="s">
        <v>162</v>
      </c>
      <c r="B106" s="32"/>
      <c r="C106" s="32"/>
      <c r="D106" s="22"/>
      <c r="E106" s="18">
        <v>397.49</v>
      </c>
      <c r="F106" s="19">
        <v>4.7999999999999996E-3</v>
      </c>
      <c r="G106" s="20"/>
    </row>
    <row r="107" spans="1:7" x14ac:dyDescent="0.25">
      <c r="A107" s="12"/>
      <c r="B107" s="30"/>
      <c r="C107" s="30"/>
      <c r="D107" s="13"/>
      <c r="E107" s="14"/>
      <c r="F107" s="15"/>
      <c r="G107" s="15"/>
    </row>
    <row r="108" spans="1:7" x14ac:dyDescent="0.25">
      <c r="A108" s="12"/>
      <c r="B108" s="30"/>
      <c r="C108" s="30"/>
      <c r="D108" s="13"/>
      <c r="E108" s="14"/>
      <c r="F108" s="15"/>
      <c r="G108" s="15"/>
    </row>
    <row r="109" spans="1:7" x14ac:dyDescent="0.25">
      <c r="A109" s="16" t="s">
        <v>166</v>
      </c>
      <c r="B109" s="30"/>
      <c r="C109" s="30"/>
      <c r="D109" s="13"/>
      <c r="E109" s="14"/>
      <c r="F109" s="15"/>
      <c r="G109" s="15"/>
    </row>
    <row r="110" spans="1:7" x14ac:dyDescent="0.25">
      <c r="A110" s="12" t="s">
        <v>167</v>
      </c>
      <c r="B110" s="30"/>
      <c r="C110" s="30"/>
      <c r="D110" s="13"/>
      <c r="E110" s="14">
        <v>2636.47</v>
      </c>
      <c r="F110" s="15">
        <v>3.1800000000000002E-2</v>
      </c>
      <c r="G110" s="15">
        <v>7.0182999999999995E-2</v>
      </c>
    </row>
    <row r="111" spans="1:7" x14ac:dyDescent="0.25">
      <c r="A111" s="16" t="s">
        <v>126</v>
      </c>
      <c r="B111" s="31"/>
      <c r="C111" s="31"/>
      <c r="D111" s="17"/>
      <c r="E111" s="37">
        <v>2636.47</v>
      </c>
      <c r="F111" s="38">
        <v>3.1800000000000002E-2</v>
      </c>
      <c r="G111" s="20"/>
    </row>
    <row r="112" spans="1:7" x14ac:dyDescent="0.25">
      <c r="A112" s="12"/>
      <c r="B112" s="30"/>
      <c r="C112" s="30"/>
      <c r="D112" s="13"/>
      <c r="E112" s="14"/>
      <c r="F112" s="15"/>
      <c r="G112" s="15"/>
    </row>
    <row r="113" spans="1:7" x14ac:dyDescent="0.25">
      <c r="A113" s="21" t="s">
        <v>162</v>
      </c>
      <c r="B113" s="32"/>
      <c r="C113" s="32"/>
      <c r="D113" s="22"/>
      <c r="E113" s="18">
        <v>2636.47</v>
      </c>
      <c r="F113" s="19">
        <v>3.1800000000000002E-2</v>
      </c>
      <c r="G113" s="20"/>
    </row>
    <row r="114" spans="1:7" x14ac:dyDescent="0.25">
      <c r="A114" s="12" t="s">
        <v>168</v>
      </c>
      <c r="B114" s="30"/>
      <c r="C114" s="30"/>
      <c r="D114" s="13"/>
      <c r="E114" s="14">
        <v>2.0277813</v>
      </c>
      <c r="F114" s="15">
        <v>2.4000000000000001E-5</v>
      </c>
      <c r="G114" s="15"/>
    </row>
    <row r="115" spans="1:7" x14ac:dyDescent="0.25">
      <c r="A115" s="12" t="s">
        <v>169</v>
      </c>
      <c r="B115" s="30"/>
      <c r="C115" s="30"/>
      <c r="D115" s="13"/>
      <c r="E115" s="14">
        <v>44.732218699999997</v>
      </c>
      <c r="F115" s="15">
        <v>1.0759999999999999E-3</v>
      </c>
      <c r="G115" s="15">
        <v>7.0182999999999995E-2</v>
      </c>
    </row>
    <row r="116" spans="1:7" x14ac:dyDescent="0.25">
      <c r="A116" s="25" t="s">
        <v>170</v>
      </c>
      <c r="B116" s="33"/>
      <c r="C116" s="33"/>
      <c r="D116" s="26"/>
      <c r="E116" s="27">
        <v>82871.600000000006</v>
      </c>
      <c r="F116" s="28">
        <v>1</v>
      </c>
      <c r="G116" s="28"/>
    </row>
    <row r="118" spans="1:7" x14ac:dyDescent="0.25">
      <c r="A118" s="1" t="s">
        <v>1749</v>
      </c>
    </row>
    <row r="121" spans="1:7" x14ac:dyDescent="0.25">
      <c r="A121" s="1" t="s">
        <v>173</v>
      </c>
    </row>
    <row r="122" spans="1:7" x14ac:dyDescent="0.25">
      <c r="A122" s="47" t="s">
        <v>174</v>
      </c>
      <c r="B122" s="34" t="s">
        <v>120</v>
      </c>
    </row>
    <row r="123" spans="1:7" x14ac:dyDescent="0.25">
      <c r="A123" t="s">
        <v>175</v>
      </c>
    </row>
    <row r="124" spans="1:7" x14ac:dyDescent="0.25">
      <c r="A124" t="s">
        <v>176</v>
      </c>
      <c r="B124" t="s">
        <v>177</v>
      </c>
      <c r="C124" t="s">
        <v>177</v>
      </c>
    </row>
    <row r="125" spans="1:7" x14ac:dyDescent="0.25">
      <c r="B125" s="48">
        <v>45351</v>
      </c>
      <c r="C125" s="48">
        <v>45382</v>
      </c>
    </row>
    <row r="126" spans="1:7" x14ac:dyDescent="0.25">
      <c r="A126" t="s">
        <v>181</v>
      </c>
      <c r="B126">
        <v>82.32</v>
      </c>
      <c r="C126">
        <v>83.91</v>
      </c>
      <c r="E126" s="2"/>
    </row>
    <row r="127" spans="1:7" x14ac:dyDescent="0.25">
      <c r="A127" t="s">
        <v>182</v>
      </c>
      <c r="B127">
        <v>36.19</v>
      </c>
      <c r="C127">
        <v>35.869999999999997</v>
      </c>
      <c r="E127" s="2"/>
    </row>
    <row r="128" spans="1:7" x14ac:dyDescent="0.25">
      <c r="A128" t="s">
        <v>1869</v>
      </c>
      <c r="B128">
        <v>73.69</v>
      </c>
      <c r="C128">
        <v>75.010000000000005</v>
      </c>
      <c r="E128" s="2"/>
    </row>
    <row r="129" spans="1:5" x14ac:dyDescent="0.25">
      <c r="A129" t="s">
        <v>1870</v>
      </c>
      <c r="B129">
        <v>74.569999999999993</v>
      </c>
      <c r="C129">
        <v>75.900000000000006</v>
      </c>
      <c r="E129" s="2"/>
    </row>
    <row r="130" spans="1:5" x14ac:dyDescent="0.25">
      <c r="A130" t="s">
        <v>1871</v>
      </c>
      <c r="B130">
        <v>72.72</v>
      </c>
      <c r="C130">
        <v>74.03</v>
      </c>
      <c r="E130" s="2"/>
    </row>
    <row r="131" spans="1:5" x14ac:dyDescent="0.25">
      <c r="A131" t="s">
        <v>1872</v>
      </c>
      <c r="B131">
        <v>59.44</v>
      </c>
      <c r="C131">
        <v>60.51</v>
      </c>
      <c r="E131" s="2"/>
    </row>
    <row r="132" spans="1:5" x14ac:dyDescent="0.25">
      <c r="A132" t="s">
        <v>661</v>
      </c>
      <c r="B132">
        <v>73.239999999999995</v>
      </c>
      <c r="C132">
        <v>74.56</v>
      </c>
      <c r="E132" s="2"/>
    </row>
    <row r="133" spans="1:5" x14ac:dyDescent="0.25">
      <c r="A133" t="s">
        <v>662</v>
      </c>
      <c r="B133">
        <v>26.84</v>
      </c>
      <c r="C133">
        <v>26.31</v>
      </c>
      <c r="E133" s="2"/>
    </row>
    <row r="134" spans="1:5" x14ac:dyDescent="0.25">
      <c r="E134" s="2"/>
    </row>
    <row r="135" spans="1:5" x14ac:dyDescent="0.25">
      <c r="A135" t="s">
        <v>665</v>
      </c>
    </row>
    <row r="137" spans="1:5" x14ac:dyDescent="0.25">
      <c r="A137" s="50" t="s">
        <v>666</v>
      </c>
      <c r="B137" s="50" t="s">
        <v>667</v>
      </c>
      <c r="C137" s="50" t="s">
        <v>668</v>
      </c>
      <c r="D137" s="50" t="s">
        <v>669</v>
      </c>
    </row>
    <row r="138" spans="1:5" x14ac:dyDescent="0.25">
      <c r="A138" s="50" t="s">
        <v>1873</v>
      </c>
      <c r="B138" s="50"/>
      <c r="C138" s="50">
        <v>1</v>
      </c>
      <c r="D138" s="50">
        <v>1</v>
      </c>
    </row>
    <row r="139" spans="1:5" x14ac:dyDescent="0.25">
      <c r="A139" s="50" t="s">
        <v>1874</v>
      </c>
      <c r="B139" s="50"/>
      <c r="C139" s="50">
        <v>1</v>
      </c>
      <c r="D139" s="50">
        <v>1</v>
      </c>
    </row>
    <row r="141" spans="1:5" x14ac:dyDescent="0.25">
      <c r="A141" t="s">
        <v>193</v>
      </c>
      <c r="B141" s="34" t="s">
        <v>120</v>
      </c>
    </row>
    <row r="142" spans="1:5" ht="30" customHeight="1" x14ac:dyDescent="0.25">
      <c r="A142" s="47" t="s">
        <v>194</v>
      </c>
      <c r="B142" s="34" t="s">
        <v>120</v>
      </c>
    </row>
    <row r="143" spans="1:5" ht="30" customHeight="1" x14ac:dyDescent="0.25">
      <c r="A143" s="47" t="s">
        <v>195</v>
      </c>
      <c r="B143" s="34" t="s">
        <v>120</v>
      </c>
    </row>
    <row r="144" spans="1:5" x14ac:dyDescent="0.25">
      <c r="A144" t="s">
        <v>1750</v>
      </c>
      <c r="B144" s="49">
        <v>1.374242</v>
      </c>
    </row>
    <row r="145" spans="1:4" ht="45" customHeight="1" x14ac:dyDescent="0.25">
      <c r="A145" s="47" t="s">
        <v>197</v>
      </c>
      <c r="B145" s="34">
        <v>2375.7330000000002</v>
      </c>
    </row>
    <row r="146" spans="1:4" ht="30" customHeight="1" x14ac:dyDescent="0.25">
      <c r="A146" s="47" t="s">
        <v>198</v>
      </c>
      <c r="B146" s="34" t="s">
        <v>120</v>
      </c>
    </row>
    <row r="147" spans="1:4" ht="30" customHeight="1" x14ac:dyDescent="0.25">
      <c r="A147" s="47" t="s">
        <v>199</v>
      </c>
    </row>
    <row r="148" spans="1:4" x14ac:dyDescent="0.25">
      <c r="A148" t="s">
        <v>200</v>
      </c>
    </row>
    <row r="149" spans="1:4" x14ac:dyDescent="0.25">
      <c r="A149" t="s">
        <v>201</v>
      </c>
    </row>
    <row r="151" spans="1:4" ht="69.95" customHeight="1" x14ac:dyDescent="0.25">
      <c r="A151" s="74" t="s">
        <v>211</v>
      </c>
      <c r="B151" s="74" t="s">
        <v>212</v>
      </c>
      <c r="C151" s="74" t="s">
        <v>5</v>
      </c>
      <c r="D151" s="74" t="s">
        <v>6</v>
      </c>
    </row>
    <row r="152" spans="1:4" ht="69.95" customHeight="1" x14ac:dyDescent="0.25">
      <c r="A152" s="74" t="s">
        <v>1875</v>
      </c>
      <c r="B152" s="74"/>
      <c r="C152" s="74" t="s">
        <v>53</v>
      </c>
      <c r="D152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15"/>
  <sheetViews>
    <sheetView showGridLines="0" workbookViewId="0">
      <pane ySplit="4" topLeftCell="A107" activePane="bottomLeft" state="frozen"/>
      <selection pane="bottomLeft" activeCell="B107" sqref="B10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1876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1877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1169</v>
      </c>
      <c r="B8" s="30" t="s">
        <v>1170</v>
      </c>
      <c r="C8" s="30" t="s">
        <v>1171</v>
      </c>
      <c r="D8" s="13">
        <v>696011</v>
      </c>
      <c r="E8" s="14">
        <v>10077.540000000001</v>
      </c>
      <c r="F8" s="15">
        <v>5.96E-2</v>
      </c>
      <c r="G8" s="15"/>
    </row>
    <row r="9" spans="1:8" x14ac:dyDescent="0.25">
      <c r="A9" s="12" t="s">
        <v>1225</v>
      </c>
      <c r="B9" s="30" t="s">
        <v>1226</v>
      </c>
      <c r="C9" s="30" t="s">
        <v>1227</v>
      </c>
      <c r="D9" s="13">
        <v>248743</v>
      </c>
      <c r="E9" s="14">
        <v>9362.44</v>
      </c>
      <c r="F9" s="15">
        <v>5.5399999999999998E-2</v>
      </c>
      <c r="G9" s="15"/>
    </row>
    <row r="10" spans="1:8" x14ac:dyDescent="0.25">
      <c r="A10" s="12" t="s">
        <v>1434</v>
      </c>
      <c r="B10" s="30" t="s">
        <v>1435</v>
      </c>
      <c r="C10" s="30" t="s">
        <v>1171</v>
      </c>
      <c r="D10" s="13">
        <v>838640</v>
      </c>
      <c r="E10" s="14">
        <v>9168.85</v>
      </c>
      <c r="F10" s="15">
        <v>5.4300000000000001E-2</v>
      </c>
      <c r="G10" s="15"/>
    </row>
    <row r="11" spans="1:8" x14ac:dyDescent="0.25">
      <c r="A11" s="12" t="s">
        <v>1172</v>
      </c>
      <c r="B11" s="30" t="s">
        <v>1173</v>
      </c>
      <c r="C11" s="30" t="s">
        <v>1174</v>
      </c>
      <c r="D11" s="13">
        <v>230044</v>
      </c>
      <c r="E11" s="14">
        <v>6836.22</v>
      </c>
      <c r="F11" s="15">
        <v>4.0399999999999998E-2</v>
      </c>
      <c r="G11" s="15"/>
    </row>
    <row r="12" spans="1:8" x14ac:dyDescent="0.25">
      <c r="A12" s="12" t="s">
        <v>1864</v>
      </c>
      <c r="B12" s="30" t="s">
        <v>1865</v>
      </c>
      <c r="C12" s="30" t="s">
        <v>1299</v>
      </c>
      <c r="D12" s="13">
        <v>56621</v>
      </c>
      <c r="E12" s="14">
        <v>5179.7700000000004</v>
      </c>
      <c r="F12" s="15">
        <v>3.0599999999999999E-2</v>
      </c>
      <c r="G12" s="15"/>
    </row>
    <row r="13" spans="1:8" x14ac:dyDescent="0.25">
      <c r="A13" s="12" t="s">
        <v>1184</v>
      </c>
      <c r="B13" s="30" t="s">
        <v>1185</v>
      </c>
      <c r="C13" s="30" t="s">
        <v>1186</v>
      </c>
      <c r="D13" s="13">
        <v>1407951</v>
      </c>
      <c r="E13" s="14">
        <v>4727.8999999999996</v>
      </c>
      <c r="F13" s="15">
        <v>2.8000000000000001E-2</v>
      </c>
      <c r="G13" s="15"/>
    </row>
    <row r="14" spans="1:8" x14ac:dyDescent="0.25">
      <c r="A14" s="12" t="s">
        <v>1178</v>
      </c>
      <c r="B14" s="30" t="s">
        <v>1179</v>
      </c>
      <c r="C14" s="30" t="s">
        <v>1180</v>
      </c>
      <c r="D14" s="13">
        <v>929009</v>
      </c>
      <c r="E14" s="14">
        <v>4032.83</v>
      </c>
      <c r="F14" s="15">
        <v>2.3900000000000001E-2</v>
      </c>
      <c r="G14" s="15"/>
    </row>
    <row r="15" spans="1:8" x14ac:dyDescent="0.25">
      <c r="A15" s="12" t="s">
        <v>1363</v>
      </c>
      <c r="B15" s="30" t="s">
        <v>1364</v>
      </c>
      <c r="C15" s="30" t="s">
        <v>1242</v>
      </c>
      <c r="D15" s="13">
        <v>62870</v>
      </c>
      <c r="E15" s="14">
        <v>3999.07</v>
      </c>
      <c r="F15" s="15">
        <v>2.3699999999999999E-2</v>
      </c>
      <c r="G15" s="15"/>
    </row>
    <row r="16" spans="1:8" x14ac:dyDescent="0.25">
      <c r="A16" s="12" t="s">
        <v>1200</v>
      </c>
      <c r="B16" s="30" t="s">
        <v>1201</v>
      </c>
      <c r="C16" s="30" t="s">
        <v>1171</v>
      </c>
      <c r="D16" s="13">
        <v>530151</v>
      </c>
      <c r="E16" s="14">
        <v>3988.59</v>
      </c>
      <c r="F16" s="15">
        <v>2.3599999999999999E-2</v>
      </c>
      <c r="G16" s="15"/>
    </row>
    <row r="17" spans="1:7" x14ac:dyDescent="0.25">
      <c r="A17" s="12" t="s">
        <v>1277</v>
      </c>
      <c r="B17" s="30" t="s">
        <v>1278</v>
      </c>
      <c r="C17" s="30" t="s">
        <v>1279</v>
      </c>
      <c r="D17" s="13">
        <v>129684</v>
      </c>
      <c r="E17" s="14">
        <v>3898.63</v>
      </c>
      <c r="F17" s="15">
        <v>2.3099999999999999E-2</v>
      </c>
      <c r="G17" s="15"/>
    </row>
    <row r="18" spans="1:7" x14ac:dyDescent="0.25">
      <c r="A18" s="12" t="s">
        <v>1302</v>
      </c>
      <c r="B18" s="30" t="s">
        <v>1303</v>
      </c>
      <c r="C18" s="30" t="s">
        <v>1274</v>
      </c>
      <c r="D18" s="13">
        <v>39455</v>
      </c>
      <c r="E18" s="14">
        <v>3846.53</v>
      </c>
      <c r="F18" s="15">
        <v>2.2800000000000001E-2</v>
      </c>
      <c r="G18" s="15"/>
    </row>
    <row r="19" spans="1:7" x14ac:dyDescent="0.25">
      <c r="A19" s="12" t="s">
        <v>1454</v>
      </c>
      <c r="B19" s="30" t="s">
        <v>1455</v>
      </c>
      <c r="C19" s="30" t="s">
        <v>1219</v>
      </c>
      <c r="D19" s="13">
        <v>91358</v>
      </c>
      <c r="E19" s="14">
        <v>3640.21</v>
      </c>
      <c r="F19" s="15">
        <v>2.1499999999999998E-2</v>
      </c>
      <c r="G19" s="15"/>
    </row>
    <row r="20" spans="1:7" x14ac:dyDescent="0.25">
      <c r="A20" s="12" t="s">
        <v>1489</v>
      </c>
      <c r="B20" s="30" t="s">
        <v>1490</v>
      </c>
      <c r="C20" s="30" t="s">
        <v>1251</v>
      </c>
      <c r="D20" s="13">
        <v>221213</v>
      </c>
      <c r="E20" s="14">
        <v>3584.87</v>
      </c>
      <c r="F20" s="15">
        <v>2.12E-2</v>
      </c>
      <c r="G20" s="15"/>
    </row>
    <row r="21" spans="1:7" x14ac:dyDescent="0.25">
      <c r="A21" s="12" t="s">
        <v>1275</v>
      </c>
      <c r="B21" s="30" t="s">
        <v>1276</v>
      </c>
      <c r="C21" s="30" t="s">
        <v>1196</v>
      </c>
      <c r="D21" s="13">
        <v>1672085</v>
      </c>
      <c r="E21" s="14">
        <v>3369.25</v>
      </c>
      <c r="F21" s="15">
        <v>1.9900000000000001E-2</v>
      </c>
      <c r="G21" s="15"/>
    </row>
    <row r="22" spans="1:7" x14ac:dyDescent="0.25">
      <c r="A22" s="12" t="s">
        <v>1388</v>
      </c>
      <c r="B22" s="30" t="s">
        <v>1389</v>
      </c>
      <c r="C22" s="30" t="s">
        <v>1299</v>
      </c>
      <c r="D22" s="13">
        <v>328508</v>
      </c>
      <c r="E22" s="14">
        <v>3261.43</v>
      </c>
      <c r="F22" s="15">
        <v>1.9300000000000001E-2</v>
      </c>
      <c r="G22" s="15"/>
    </row>
    <row r="23" spans="1:7" x14ac:dyDescent="0.25">
      <c r="A23" s="12" t="s">
        <v>1217</v>
      </c>
      <c r="B23" s="30" t="s">
        <v>1218</v>
      </c>
      <c r="C23" s="30" t="s">
        <v>1219</v>
      </c>
      <c r="D23" s="13">
        <v>58229</v>
      </c>
      <c r="E23" s="14">
        <v>3204.02</v>
      </c>
      <c r="F23" s="15">
        <v>1.9E-2</v>
      </c>
      <c r="G23" s="15"/>
    </row>
    <row r="24" spans="1:7" x14ac:dyDescent="0.25">
      <c r="A24" s="12" t="s">
        <v>1331</v>
      </c>
      <c r="B24" s="30" t="s">
        <v>1332</v>
      </c>
      <c r="C24" s="30" t="s">
        <v>1193</v>
      </c>
      <c r="D24" s="13">
        <v>276916</v>
      </c>
      <c r="E24" s="14">
        <v>3202.81</v>
      </c>
      <c r="F24" s="15">
        <v>1.9E-2</v>
      </c>
      <c r="G24" s="15"/>
    </row>
    <row r="25" spans="1:7" x14ac:dyDescent="0.25">
      <c r="A25" s="12" t="s">
        <v>1323</v>
      </c>
      <c r="B25" s="30" t="s">
        <v>1324</v>
      </c>
      <c r="C25" s="30" t="s">
        <v>1171</v>
      </c>
      <c r="D25" s="13">
        <v>301063</v>
      </c>
      <c r="E25" s="14">
        <v>3152.73</v>
      </c>
      <c r="F25" s="15">
        <v>1.8700000000000001E-2</v>
      </c>
      <c r="G25" s="15"/>
    </row>
    <row r="26" spans="1:7" x14ac:dyDescent="0.25">
      <c r="A26" s="12" t="s">
        <v>1446</v>
      </c>
      <c r="B26" s="30" t="s">
        <v>1447</v>
      </c>
      <c r="C26" s="30" t="s">
        <v>1296</v>
      </c>
      <c r="D26" s="13">
        <v>76548</v>
      </c>
      <c r="E26" s="14">
        <v>3022.12</v>
      </c>
      <c r="F26" s="15">
        <v>1.7899999999999999E-2</v>
      </c>
      <c r="G26" s="15"/>
    </row>
    <row r="27" spans="1:7" x14ac:dyDescent="0.25">
      <c r="A27" s="12" t="s">
        <v>1233</v>
      </c>
      <c r="B27" s="30" t="s">
        <v>1234</v>
      </c>
      <c r="C27" s="30" t="s">
        <v>1219</v>
      </c>
      <c r="D27" s="13">
        <v>74736</v>
      </c>
      <c r="E27" s="14">
        <v>2896.99</v>
      </c>
      <c r="F27" s="15">
        <v>1.7100000000000001E-2</v>
      </c>
      <c r="G27" s="15"/>
    </row>
    <row r="28" spans="1:7" x14ac:dyDescent="0.25">
      <c r="A28" s="12" t="s">
        <v>1878</v>
      </c>
      <c r="B28" s="30" t="s">
        <v>1879</v>
      </c>
      <c r="C28" s="30" t="s">
        <v>1186</v>
      </c>
      <c r="D28" s="13">
        <v>526388</v>
      </c>
      <c r="E28" s="14">
        <v>2784.07</v>
      </c>
      <c r="F28" s="15">
        <v>1.6500000000000001E-2</v>
      </c>
      <c r="G28" s="15"/>
    </row>
    <row r="29" spans="1:7" x14ac:dyDescent="0.25">
      <c r="A29" s="12" t="s">
        <v>1252</v>
      </c>
      <c r="B29" s="30" t="s">
        <v>1253</v>
      </c>
      <c r="C29" s="30" t="s">
        <v>1254</v>
      </c>
      <c r="D29" s="13">
        <v>632077</v>
      </c>
      <c r="E29" s="14">
        <v>2707.5</v>
      </c>
      <c r="F29" s="15">
        <v>1.6E-2</v>
      </c>
      <c r="G29" s="15"/>
    </row>
    <row r="30" spans="1:7" x14ac:dyDescent="0.25">
      <c r="A30" s="12" t="s">
        <v>1758</v>
      </c>
      <c r="B30" s="30" t="s">
        <v>1759</v>
      </c>
      <c r="C30" s="30" t="s">
        <v>1296</v>
      </c>
      <c r="D30" s="13">
        <v>1483936</v>
      </c>
      <c r="E30" s="14">
        <v>2702.25</v>
      </c>
      <c r="F30" s="15">
        <v>1.6E-2</v>
      </c>
      <c r="G30" s="15"/>
    </row>
    <row r="31" spans="1:7" x14ac:dyDescent="0.25">
      <c r="A31" s="12" t="s">
        <v>1246</v>
      </c>
      <c r="B31" s="30" t="s">
        <v>1247</v>
      </c>
      <c r="C31" s="30" t="s">
        <v>1248</v>
      </c>
      <c r="D31" s="13">
        <v>2291603</v>
      </c>
      <c r="E31" s="14">
        <v>2683.47</v>
      </c>
      <c r="F31" s="15">
        <v>1.5900000000000001E-2</v>
      </c>
      <c r="G31" s="15"/>
    </row>
    <row r="32" spans="1:7" x14ac:dyDescent="0.25">
      <c r="A32" s="12" t="s">
        <v>1514</v>
      </c>
      <c r="B32" s="30" t="s">
        <v>1515</v>
      </c>
      <c r="C32" s="30" t="s">
        <v>1387</v>
      </c>
      <c r="D32" s="13">
        <v>112178</v>
      </c>
      <c r="E32" s="14">
        <v>2580.21</v>
      </c>
      <c r="F32" s="15">
        <v>1.5299999999999999E-2</v>
      </c>
      <c r="G32" s="15"/>
    </row>
    <row r="33" spans="1:7" x14ac:dyDescent="0.25">
      <c r="A33" s="12" t="s">
        <v>1189</v>
      </c>
      <c r="B33" s="30" t="s">
        <v>1190</v>
      </c>
      <c r="C33" s="30" t="s">
        <v>1171</v>
      </c>
      <c r="D33" s="13">
        <v>166057</v>
      </c>
      <c r="E33" s="14">
        <v>2578.87</v>
      </c>
      <c r="F33" s="15">
        <v>1.5299999999999999E-2</v>
      </c>
      <c r="G33" s="15"/>
    </row>
    <row r="34" spans="1:7" x14ac:dyDescent="0.25">
      <c r="A34" s="12" t="s">
        <v>1880</v>
      </c>
      <c r="B34" s="30" t="s">
        <v>1881</v>
      </c>
      <c r="C34" s="30" t="s">
        <v>1279</v>
      </c>
      <c r="D34" s="13">
        <v>74046</v>
      </c>
      <c r="E34" s="14">
        <v>2561.84</v>
      </c>
      <c r="F34" s="15">
        <v>1.52E-2</v>
      </c>
      <c r="G34" s="15"/>
    </row>
    <row r="35" spans="1:7" x14ac:dyDescent="0.25">
      <c r="A35" s="12" t="s">
        <v>1306</v>
      </c>
      <c r="B35" s="30" t="s">
        <v>1307</v>
      </c>
      <c r="C35" s="30" t="s">
        <v>1293</v>
      </c>
      <c r="D35" s="13">
        <v>229251</v>
      </c>
      <c r="E35" s="14">
        <v>2529.9</v>
      </c>
      <c r="F35" s="15">
        <v>1.4999999999999999E-2</v>
      </c>
      <c r="G35" s="15"/>
    </row>
    <row r="36" spans="1:7" x14ac:dyDescent="0.25">
      <c r="A36" s="12" t="s">
        <v>1508</v>
      </c>
      <c r="B36" s="30" t="s">
        <v>1509</v>
      </c>
      <c r="C36" s="30" t="s">
        <v>1219</v>
      </c>
      <c r="D36" s="13">
        <v>162017</v>
      </c>
      <c r="E36" s="14">
        <v>2500.81</v>
      </c>
      <c r="F36" s="15">
        <v>1.4800000000000001E-2</v>
      </c>
      <c r="G36" s="15"/>
    </row>
    <row r="37" spans="1:7" x14ac:dyDescent="0.25">
      <c r="A37" s="12" t="s">
        <v>1291</v>
      </c>
      <c r="B37" s="30" t="s">
        <v>1292</v>
      </c>
      <c r="C37" s="30" t="s">
        <v>1293</v>
      </c>
      <c r="D37" s="13">
        <v>31124</v>
      </c>
      <c r="E37" s="14">
        <v>2327.84</v>
      </c>
      <c r="F37" s="15">
        <v>1.38E-2</v>
      </c>
      <c r="G37" s="15"/>
    </row>
    <row r="38" spans="1:7" x14ac:dyDescent="0.25">
      <c r="A38" s="12" t="s">
        <v>1297</v>
      </c>
      <c r="B38" s="30" t="s">
        <v>1298</v>
      </c>
      <c r="C38" s="30" t="s">
        <v>1299</v>
      </c>
      <c r="D38" s="13">
        <v>103178</v>
      </c>
      <c r="E38" s="14">
        <v>2220.2399999999998</v>
      </c>
      <c r="F38" s="15">
        <v>1.3100000000000001E-2</v>
      </c>
      <c r="G38" s="15"/>
    </row>
    <row r="39" spans="1:7" x14ac:dyDescent="0.25">
      <c r="A39" s="12" t="s">
        <v>1444</v>
      </c>
      <c r="B39" s="30" t="s">
        <v>1445</v>
      </c>
      <c r="C39" s="30" t="s">
        <v>1193</v>
      </c>
      <c r="D39" s="13">
        <v>93638</v>
      </c>
      <c r="E39" s="14">
        <v>2209.67</v>
      </c>
      <c r="F39" s="15">
        <v>1.3100000000000001E-2</v>
      </c>
      <c r="G39" s="15"/>
    </row>
    <row r="40" spans="1:7" x14ac:dyDescent="0.25">
      <c r="A40" s="12" t="s">
        <v>1778</v>
      </c>
      <c r="B40" s="30" t="s">
        <v>1779</v>
      </c>
      <c r="C40" s="30" t="s">
        <v>1193</v>
      </c>
      <c r="D40" s="13">
        <v>53072</v>
      </c>
      <c r="E40" s="14">
        <v>2196.4899999999998</v>
      </c>
      <c r="F40" s="15">
        <v>1.2999999999999999E-2</v>
      </c>
      <c r="G40" s="15"/>
    </row>
    <row r="41" spans="1:7" x14ac:dyDescent="0.25">
      <c r="A41" s="12" t="s">
        <v>1426</v>
      </c>
      <c r="B41" s="30" t="s">
        <v>1427</v>
      </c>
      <c r="C41" s="30" t="s">
        <v>1219</v>
      </c>
      <c r="D41" s="13">
        <v>144138</v>
      </c>
      <c r="E41" s="14">
        <v>2159.2600000000002</v>
      </c>
      <c r="F41" s="15">
        <v>1.2800000000000001E-2</v>
      </c>
      <c r="G41" s="15"/>
    </row>
    <row r="42" spans="1:7" x14ac:dyDescent="0.25">
      <c r="A42" s="12" t="s">
        <v>1418</v>
      </c>
      <c r="B42" s="30" t="s">
        <v>1419</v>
      </c>
      <c r="C42" s="30" t="s">
        <v>1293</v>
      </c>
      <c r="D42" s="13">
        <v>53844</v>
      </c>
      <c r="E42" s="14">
        <v>2047.04</v>
      </c>
      <c r="F42" s="15">
        <v>1.21E-2</v>
      </c>
      <c r="G42" s="15"/>
    </row>
    <row r="43" spans="1:7" x14ac:dyDescent="0.25">
      <c r="A43" s="12" t="s">
        <v>1784</v>
      </c>
      <c r="B43" s="30" t="s">
        <v>1785</v>
      </c>
      <c r="C43" s="30" t="s">
        <v>1786</v>
      </c>
      <c r="D43" s="13">
        <v>174795</v>
      </c>
      <c r="E43" s="14">
        <v>1965.13</v>
      </c>
      <c r="F43" s="15">
        <v>1.1599999999999999E-2</v>
      </c>
      <c r="G43" s="15"/>
    </row>
    <row r="44" spans="1:7" x14ac:dyDescent="0.25">
      <c r="A44" s="12" t="s">
        <v>1375</v>
      </c>
      <c r="B44" s="30" t="s">
        <v>1376</v>
      </c>
      <c r="C44" s="30" t="s">
        <v>1193</v>
      </c>
      <c r="D44" s="13">
        <v>26928</v>
      </c>
      <c r="E44" s="14">
        <v>1951</v>
      </c>
      <c r="F44" s="15">
        <v>1.15E-2</v>
      </c>
      <c r="G44" s="15"/>
    </row>
    <row r="45" spans="1:7" x14ac:dyDescent="0.25">
      <c r="A45" s="12" t="s">
        <v>1882</v>
      </c>
      <c r="B45" s="30" t="s">
        <v>1883</v>
      </c>
      <c r="C45" s="30" t="s">
        <v>1251</v>
      </c>
      <c r="D45" s="13">
        <v>108084</v>
      </c>
      <c r="E45" s="14">
        <v>1783.82</v>
      </c>
      <c r="F45" s="15">
        <v>1.06E-2</v>
      </c>
      <c r="G45" s="15"/>
    </row>
    <row r="46" spans="1:7" x14ac:dyDescent="0.25">
      <c r="A46" s="12" t="s">
        <v>1510</v>
      </c>
      <c r="B46" s="30" t="s">
        <v>1511</v>
      </c>
      <c r="C46" s="30" t="s">
        <v>1199</v>
      </c>
      <c r="D46" s="13">
        <v>209713</v>
      </c>
      <c r="E46" s="14">
        <v>1780.78</v>
      </c>
      <c r="F46" s="15">
        <v>1.0500000000000001E-2</v>
      </c>
      <c r="G46" s="15"/>
    </row>
    <row r="47" spans="1:7" x14ac:dyDescent="0.25">
      <c r="A47" s="12" t="s">
        <v>1325</v>
      </c>
      <c r="B47" s="30" t="s">
        <v>1326</v>
      </c>
      <c r="C47" s="30" t="s">
        <v>1299</v>
      </c>
      <c r="D47" s="13">
        <v>90153</v>
      </c>
      <c r="E47" s="14">
        <v>1732.15</v>
      </c>
      <c r="F47" s="15">
        <v>1.0200000000000001E-2</v>
      </c>
      <c r="G47" s="15"/>
    </row>
    <row r="48" spans="1:7" x14ac:dyDescent="0.25">
      <c r="A48" s="12" t="s">
        <v>1430</v>
      </c>
      <c r="B48" s="30" t="s">
        <v>1431</v>
      </c>
      <c r="C48" s="30" t="s">
        <v>1224</v>
      </c>
      <c r="D48" s="13">
        <v>301655</v>
      </c>
      <c r="E48" s="14">
        <v>1690.02</v>
      </c>
      <c r="F48" s="15">
        <v>0.01</v>
      </c>
      <c r="G48" s="15"/>
    </row>
    <row r="49" spans="1:7" x14ac:dyDescent="0.25">
      <c r="A49" s="12" t="s">
        <v>1314</v>
      </c>
      <c r="B49" s="30" t="s">
        <v>1315</v>
      </c>
      <c r="C49" s="30" t="s">
        <v>1251</v>
      </c>
      <c r="D49" s="13">
        <v>110223</v>
      </c>
      <c r="E49" s="14">
        <v>1649.98</v>
      </c>
      <c r="F49" s="15">
        <v>9.7999999999999997E-3</v>
      </c>
      <c r="G49" s="15"/>
    </row>
    <row r="50" spans="1:7" x14ac:dyDescent="0.25">
      <c r="A50" s="12" t="s">
        <v>1472</v>
      </c>
      <c r="B50" s="30" t="s">
        <v>1473</v>
      </c>
      <c r="C50" s="30" t="s">
        <v>1219</v>
      </c>
      <c r="D50" s="13">
        <v>31927</v>
      </c>
      <c r="E50" s="14">
        <v>1576.68</v>
      </c>
      <c r="F50" s="15">
        <v>9.2999999999999992E-3</v>
      </c>
      <c r="G50" s="15"/>
    </row>
    <row r="51" spans="1:7" x14ac:dyDescent="0.25">
      <c r="A51" s="12" t="s">
        <v>1884</v>
      </c>
      <c r="B51" s="30" t="s">
        <v>1885</v>
      </c>
      <c r="C51" s="30" t="s">
        <v>1505</v>
      </c>
      <c r="D51" s="13">
        <v>320214</v>
      </c>
      <c r="E51" s="14">
        <v>1570.49</v>
      </c>
      <c r="F51" s="15">
        <v>9.2999999999999992E-3</v>
      </c>
      <c r="G51" s="15"/>
    </row>
    <row r="52" spans="1:7" x14ac:dyDescent="0.25">
      <c r="A52" s="12" t="s">
        <v>1886</v>
      </c>
      <c r="B52" s="30" t="s">
        <v>1887</v>
      </c>
      <c r="C52" s="30" t="s">
        <v>1196</v>
      </c>
      <c r="D52" s="13">
        <v>89553</v>
      </c>
      <c r="E52" s="14">
        <v>1568.88</v>
      </c>
      <c r="F52" s="15">
        <v>9.2999999999999992E-3</v>
      </c>
      <c r="G52" s="15"/>
    </row>
    <row r="53" spans="1:7" x14ac:dyDescent="0.25">
      <c r="A53" s="12" t="s">
        <v>1762</v>
      </c>
      <c r="B53" s="30" t="s">
        <v>1763</v>
      </c>
      <c r="C53" s="30" t="s">
        <v>1293</v>
      </c>
      <c r="D53" s="13">
        <v>134944</v>
      </c>
      <c r="E53" s="14">
        <v>1558.4</v>
      </c>
      <c r="F53" s="15">
        <v>9.1999999999999998E-3</v>
      </c>
      <c r="G53" s="15"/>
    </row>
    <row r="54" spans="1:7" x14ac:dyDescent="0.25">
      <c r="A54" s="12" t="s">
        <v>1207</v>
      </c>
      <c r="B54" s="30" t="s">
        <v>1208</v>
      </c>
      <c r="C54" s="30" t="s">
        <v>1193</v>
      </c>
      <c r="D54" s="13">
        <v>394152</v>
      </c>
      <c r="E54" s="14">
        <v>1538.18</v>
      </c>
      <c r="F54" s="15">
        <v>9.1000000000000004E-3</v>
      </c>
      <c r="G54" s="15"/>
    </row>
    <row r="55" spans="1:7" x14ac:dyDescent="0.25">
      <c r="A55" s="12" t="s">
        <v>1503</v>
      </c>
      <c r="B55" s="30" t="s">
        <v>1504</v>
      </c>
      <c r="C55" s="30" t="s">
        <v>1505</v>
      </c>
      <c r="D55" s="13">
        <v>56960</v>
      </c>
      <c r="E55" s="14">
        <v>1493.69</v>
      </c>
      <c r="F55" s="15">
        <v>8.8000000000000005E-3</v>
      </c>
      <c r="G55" s="15"/>
    </row>
    <row r="56" spans="1:7" x14ac:dyDescent="0.25">
      <c r="A56" s="12" t="s">
        <v>1888</v>
      </c>
      <c r="B56" s="30" t="s">
        <v>1889</v>
      </c>
      <c r="C56" s="30" t="s">
        <v>1171</v>
      </c>
      <c r="D56" s="13">
        <v>655550</v>
      </c>
      <c r="E56" s="14">
        <v>1197.69</v>
      </c>
      <c r="F56" s="15">
        <v>7.1000000000000004E-3</v>
      </c>
      <c r="G56" s="15"/>
    </row>
    <row r="57" spans="1:7" x14ac:dyDescent="0.25">
      <c r="A57" s="12" t="s">
        <v>1860</v>
      </c>
      <c r="B57" s="30" t="s">
        <v>1861</v>
      </c>
      <c r="C57" s="30" t="s">
        <v>1279</v>
      </c>
      <c r="D57" s="13">
        <v>79075</v>
      </c>
      <c r="E57" s="14">
        <v>1182.92</v>
      </c>
      <c r="F57" s="15">
        <v>7.0000000000000001E-3</v>
      </c>
      <c r="G57" s="15"/>
    </row>
    <row r="58" spans="1:7" x14ac:dyDescent="0.25">
      <c r="A58" s="12" t="s">
        <v>1209</v>
      </c>
      <c r="B58" s="30" t="s">
        <v>1210</v>
      </c>
      <c r="C58" s="30" t="s">
        <v>1171</v>
      </c>
      <c r="D58" s="13">
        <v>770961</v>
      </c>
      <c r="E58" s="14">
        <v>1157.98</v>
      </c>
      <c r="F58" s="15">
        <v>6.8999999999999999E-3</v>
      </c>
      <c r="G58" s="15"/>
    </row>
    <row r="59" spans="1:7" x14ac:dyDescent="0.25">
      <c r="A59" s="12" t="s">
        <v>1890</v>
      </c>
      <c r="B59" s="30" t="s">
        <v>1891</v>
      </c>
      <c r="C59" s="30" t="s">
        <v>1293</v>
      </c>
      <c r="D59" s="13">
        <v>29726</v>
      </c>
      <c r="E59" s="14">
        <v>1087.29</v>
      </c>
      <c r="F59" s="15">
        <v>6.4000000000000003E-3</v>
      </c>
      <c r="G59" s="15"/>
    </row>
    <row r="60" spans="1:7" x14ac:dyDescent="0.25">
      <c r="A60" s="12" t="s">
        <v>1772</v>
      </c>
      <c r="B60" s="30" t="s">
        <v>1773</v>
      </c>
      <c r="C60" s="30" t="s">
        <v>1171</v>
      </c>
      <c r="D60" s="13">
        <v>200506</v>
      </c>
      <c r="E60" s="14">
        <v>1044.03</v>
      </c>
      <c r="F60" s="15">
        <v>6.1999999999999998E-3</v>
      </c>
      <c r="G60" s="15"/>
    </row>
    <row r="61" spans="1:7" x14ac:dyDescent="0.25">
      <c r="A61" s="12" t="s">
        <v>1892</v>
      </c>
      <c r="B61" s="30" t="s">
        <v>1893</v>
      </c>
      <c r="C61" s="30" t="s">
        <v>1227</v>
      </c>
      <c r="D61" s="13">
        <v>20612</v>
      </c>
      <c r="E61" s="14">
        <v>1032.76</v>
      </c>
      <c r="F61" s="15">
        <v>6.1000000000000004E-3</v>
      </c>
      <c r="G61" s="15"/>
    </row>
    <row r="62" spans="1:7" x14ac:dyDescent="0.25">
      <c r="A62" s="12" t="s">
        <v>1220</v>
      </c>
      <c r="B62" s="30" t="s">
        <v>1221</v>
      </c>
      <c r="C62" s="30" t="s">
        <v>1204</v>
      </c>
      <c r="D62" s="13">
        <v>75664</v>
      </c>
      <c r="E62" s="14">
        <v>929.61</v>
      </c>
      <c r="F62" s="15">
        <v>5.4999999999999997E-3</v>
      </c>
      <c r="G62" s="15"/>
    </row>
    <row r="63" spans="1:7" x14ac:dyDescent="0.25">
      <c r="A63" s="12" t="s">
        <v>1894</v>
      </c>
      <c r="B63" s="30" t="s">
        <v>1895</v>
      </c>
      <c r="C63" s="30" t="s">
        <v>1397</v>
      </c>
      <c r="D63" s="13">
        <v>53432</v>
      </c>
      <c r="E63" s="14">
        <v>923.17</v>
      </c>
      <c r="F63" s="15">
        <v>5.4999999999999997E-3</v>
      </c>
      <c r="G63" s="15"/>
    </row>
    <row r="64" spans="1:7" x14ac:dyDescent="0.25">
      <c r="A64" s="12" t="s">
        <v>1329</v>
      </c>
      <c r="B64" s="30" t="s">
        <v>1330</v>
      </c>
      <c r="C64" s="30" t="s">
        <v>1219</v>
      </c>
      <c r="D64" s="13">
        <v>71299</v>
      </c>
      <c r="E64" s="14">
        <v>889.88</v>
      </c>
      <c r="F64" s="15">
        <v>5.3E-3</v>
      </c>
      <c r="G64" s="15"/>
    </row>
    <row r="65" spans="1:7" x14ac:dyDescent="0.25">
      <c r="A65" s="12" t="s">
        <v>1896</v>
      </c>
      <c r="B65" s="30" t="s">
        <v>1897</v>
      </c>
      <c r="C65" s="30" t="s">
        <v>1248</v>
      </c>
      <c r="D65" s="13">
        <v>44770</v>
      </c>
      <c r="E65" s="14">
        <v>817.95</v>
      </c>
      <c r="F65" s="15">
        <v>4.7999999999999996E-3</v>
      </c>
      <c r="G65" s="15"/>
    </row>
    <row r="66" spans="1:7" x14ac:dyDescent="0.25">
      <c r="A66" s="12" t="s">
        <v>1898</v>
      </c>
      <c r="B66" s="30" t="s">
        <v>1899</v>
      </c>
      <c r="C66" s="30" t="s">
        <v>1846</v>
      </c>
      <c r="D66" s="13">
        <v>36503</v>
      </c>
      <c r="E66" s="14">
        <v>680.45</v>
      </c>
      <c r="F66" s="15">
        <v>4.0000000000000001E-3</v>
      </c>
      <c r="G66" s="15"/>
    </row>
    <row r="67" spans="1:7" x14ac:dyDescent="0.25">
      <c r="A67" s="12" t="s">
        <v>1268</v>
      </c>
      <c r="B67" s="30" t="s">
        <v>1269</v>
      </c>
      <c r="C67" s="30" t="s">
        <v>1254</v>
      </c>
      <c r="D67" s="13">
        <v>29315</v>
      </c>
      <c r="E67" s="14">
        <v>663.79</v>
      </c>
      <c r="F67" s="15">
        <v>3.8999999999999998E-3</v>
      </c>
      <c r="G67" s="15"/>
    </row>
    <row r="68" spans="1:7" x14ac:dyDescent="0.25">
      <c r="A68" s="12" t="s">
        <v>1318</v>
      </c>
      <c r="B68" s="30" t="s">
        <v>1319</v>
      </c>
      <c r="C68" s="30" t="s">
        <v>1320</v>
      </c>
      <c r="D68" s="13">
        <v>90072</v>
      </c>
      <c r="E68" s="14">
        <v>599.47</v>
      </c>
      <c r="F68" s="15">
        <v>3.5000000000000001E-3</v>
      </c>
      <c r="G68" s="15"/>
    </row>
    <row r="69" spans="1:7" x14ac:dyDescent="0.25">
      <c r="A69" s="12" t="s">
        <v>1392</v>
      </c>
      <c r="B69" s="30" t="s">
        <v>1393</v>
      </c>
      <c r="C69" s="30" t="s">
        <v>1394</v>
      </c>
      <c r="D69" s="13">
        <v>197330</v>
      </c>
      <c r="E69" s="14">
        <v>398.11</v>
      </c>
      <c r="F69" s="15">
        <v>2.3999999999999998E-3</v>
      </c>
      <c r="G69" s="15"/>
    </row>
    <row r="70" spans="1:7" x14ac:dyDescent="0.25">
      <c r="A70" s="16" t="s">
        <v>126</v>
      </c>
      <c r="B70" s="31"/>
      <c r="C70" s="31"/>
      <c r="D70" s="17"/>
      <c r="E70" s="37">
        <v>165706.56</v>
      </c>
      <c r="F70" s="38">
        <v>0.98070000000000002</v>
      </c>
      <c r="G70" s="20"/>
    </row>
    <row r="71" spans="1:7" x14ac:dyDescent="0.25">
      <c r="A71" s="16" t="s">
        <v>1545</v>
      </c>
      <c r="B71" s="30"/>
      <c r="C71" s="30"/>
      <c r="D71" s="13"/>
      <c r="E71" s="14"/>
      <c r="F71" s="15"/>
      <c r="G71" s="15"/>
    </row>
    <row r="72" spans="1:7" x14ac:dyDescent="0.25">
      <c r="A72" s="16" t="s">
        <v>126</v>
      </c>
      <c r="B72" s="30"/>
      <c r="C72" s="30"/>
      <c r="D72" s="13"/>
      <c r="E72" s="39" t="s">
        <v>120</v>
      </c>
      <c r="F72" s="40" t="s">
        <v>120</v>
      </c>
      <c r="G72" s="15"/>
    </row>
    <row r="73" spans="1:7" x14ac:dyDescent="0.25">
      <c r="A73" s="21" t="s">
        <v>162</v>
      </c>
      <c r="B73" s="32"/>
      <c r="C73" s="32"/>
      <c r="D73" s="22"/>
      <c r="E73" s="27">
        <v>165706.56</v>
      </c>
      <c r="F73" s="28">
        <v>0.98070000000000002</v>
      </c>
      <c r="G73" s="20"/>
    </row>
    <row r="74" spans="1:7" x14ac:dyDescent="0.25">
      <c r="A74" s="12"/>
      <c r="B74" s="30"/>
      <c r="C74" s="30"/>
      <c r="D74" s="13"/>
      <c r="E74" s="14"/>
      <c r="F74" s="15"/>
      <c r="G74" s="15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6" t="s">
        <v>846</v>
      </c>
      <c r="B76" s="30"/>
      <c r="C76" s="30"/>
      <c r="D76" s="13"/>
      <c r="E76" s="14"/>
      <c r="F76" s="15"/>
      <c r="G76" s="15"/>
    </row>
    <row r="77" spans="1:7" x14ac:dyDescent="0.25">
      <c r="A77" s="12" t="s">
        <v>1747</v>
      </c>
      <c r="B77" s="30" t="s">
        <v>1748</v>
      </c>
      <c r="C77" s="30"/>
      <c r="D77" s="13">
        <v>51428.154000000002</v>
      </c>
      <c r="E77" s="14">
        <v>1603.71</v>
      </c>
      <c r="F77" s="15">
        <v>9.4999999999999998E-3</v>
      </c>
      <c r="G77" s="15"/>
    </row>
    <row r="78" spans="1:7" x14ac:dyDescent="0.25">
      <c r="A78" s="12"/>
      <c r="B78" s="30"/>
      <c r="C78" s="30"/>
      <c r="D78" s="13"/>
      <c r="E78" s="14"/>
      <c r="F78" s="15"/>
      <c r="G78" s="15"/>
    </row>
    <row r="79" spans="1:7" x14ac:dyDescent="0.25">
      <c r="A79" s="21" t="s">
        <v>162</v>
      </c>
      <c r="B79" s="32"/>
      <c r="C79" s="32"/>
      <c r="D79" s="22"/>
      <c r="E79" s="18">
        <v>1603.71</v>
      </c>
      <c r="F79" s="19">
        <v>9.4999999999999998E-3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16" t="s">
        <v>166</v>
      </c>
      <c r="B81" s="30"/>
      <c r="C81" s="30"/>
      <c r="D81" s="13"/>
      <c r="E81" s="14"/>
      <c r="F81" s="15"/>
      <c r="G81" s="15"/>
    </row>
    <row r="82" spans="1:7" x14ac:dyDescent="0.25">
      <c r="A82" s="12" t="s">
        <v>167</v>
      </c>
      <c r="B82" s="30"/>
      <c r="C82" s="30"/>
      <c r="D82" s="13"/>
      <c r="E82" s="14">
        <v>2128.9499999999998</v>
      </c>
      <c r="F82" s="15">
        <v>1.26E-2</v>
      </c>
      <c r="G82" s="15">
        <v>7.0182999999999995E-2</v>
      </c>
    </row>
    <row r="83" spans="1:7" x14ac:dyDescent="0.25">
      <c r="A83" s="16" t="s">
        <v>126</v>
      </c>
      <c r="B83" s="31"/>
      <c r="C83" s="31"/>
      <c r="D83" s="17"/>
      <c r="E83" s="37">
        <v>2128.9499999999998</v>
      </c>
      <c r="F83" s="38">
        <v>1.26E-2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21" t="s">
        <v>162</v>
      </c>
      <c r="B85" s="32"/>
      <c r="C85" s="32"/>
      <c r="D85" s="22"/>
      <c r="E85" s="18">
        <v>2128.9499999999998</v>
      </c>
      <c r="F85" s="19">
        <v>1.26E-2</v>
      </c>
      <c r="G85" s="20"/>
    </row>
    <row r="86" spans="1:7" x14ac:dyDescent="0.25">
      <c r="A86" s="12" t="s">
        <v>168</v>
      </c>
      <c r="B86" s="30"/>
      <c r="C86" s="30"/>
      <c r="D86" s="13"/>
      <c r="E86" s="14">
        <v>1.6374390999999999</v>
      </c>
      <c r="F86" s="15">
        <v>9.0000000000000002E-6</v>
      </c>
      <c r="G86" s="15"/>
    </row>
    <row r="87" spans="1:7" x14ac:dyDescent="0.25">
      <c r="A87" s="12" t="s">
        <v>169</v>
      </c>
      <c r="B87" s="30"/>
      <c r="C87" s="30"/>
      <c r="D87" s="13"/>
      <c r="E87" s="23">
        <v>-432.08743909999998</v>
      </c>
      <c r="F87" s="24">
        <v>-2.8089999999999999E-3</v>
      </c>
      <c r="G87" s="15">
        <v>7.0182999999999995E-2</v>
      </c>
    </row>
    <row r="88" spans="1:7" x14ac:dyDescent="0.25">
      <c r="A88" s="25" t="s">
        <v>170</v>
      </c>
      <c r="B88" s="33"/>
      <c r="C88" s="33"/>
      <c r="D88" s="26"/>
      <c r="E88" s="27">
        <v>169008.77</v>
      </c>
      <c r="F88" s="28">
        <v>1</v>
      </c>
      <c r="G88" s="28"/>
    </row>
    <row r="93" spans="1:7" x14ac:dyDescent="0.25">
      <c r="A93" s="1" t="s">
        <v>173</v>
      </c>
    </row>
    <row r="94" spans="1:7" x14ac:dyDescent="0.25">
      <c r="A94" s="47" t="s">
        <v>174</v>
      </c>
      <c r="B94" s="34" t="s">
        <v>120</v>
      </c>
    </row>
    <row r="95" spans="1:7" x14ac:dyDescent="0.25">
      <c r="A95" t="s">
        <v>175</v>
      </c>
    </row>
    <row r="96" spans="1:7" x14ac:dyDescent="0.25">
      <c r="A96" t="s">
        <v>176</v>
      </c>
      <c r="B96" t="s">
        <v>177</v>
      </c>
      <c r="C96" t="s">
        <v>177</v>
      </c>
    </row>
    <row r="97" spans="1:5" x14ac:dyDescent="0.25">
      <c r="B97" s="48">
        <v>45351</v>
      </c>
      <c r="C97" s="48">
        <v>45382</v>
      </c>
    </row>
    <row r="98" spans="1:5" x14ac:dyDescent="0.25">
      <c r="A98" t="s">
        <v>181</v>
      </c>
      <c r="B98">
        <v>35.701000000000001</v>
      </c>
      <c r="C98">
        <v>36.296999999999997</v>
      </c>
      <c r="E98" s="2"/>
    </row>
    <row r="99" spans="1:5" x14ac:dyDescent="0.25">
      <c r="A99" t="s">
        <v>182</v>
      </c>
      <c r="B99">
        <v>29.31</v>
      </c>
      <c r="C99">
        <v>29.798999999999999</v>
      </c>
      <c r="E99" s="2"/>
    </row>
    <row r="100" spans="1:5" x14ac:dyDescent="0.25">
      <c r="A100" t="s">
        <v>661</v>
      </c>
      <c r="B100">
        <v>31.524999999999999</v>
      </c>
      <c r="C100">
        <v>32.008000000000003</v>
      </c>
      <c r="E100" s="2"/>
    </row>
    <row r="101" spans="1:5" x14ac:dyDescent="0.25">
      <c r="A101" t="s">
        <v>662</v>
      </c>
      <c r="B101">
        <v>25.885000000000002</v>
      </c>
      <c r="C101">
        <v>26.280999999999999</v>
      </c>
      <c r="E101" s="2"/>
    </row>
    <row r="102" spans="1:5" x14ac:dyDescent="0.25">
      <c r="E102" s="2"/>
    </row>
    <row r="103" spans="1:5" x14ac:dyDescent="0.25">
      <c r="A103" t="s">
        <v>192</v>
      </c>
      <c r="B103" s="34" t="s">
        <v>120</v>
      </c>
    </row>
    <row r="104" spans="1:5" x14ac:dyDescent="0.25">
      <c r="A104" t="s">
        <v>193</v>
      </c>
      <c r="B104" s="34" t="s">
        <v>120</v>
      </c>
    </row>
    <row r="105" spans="1:5" ht="30" customHeight="1" x14ac:dyDescent="0.25">
      <c r="A105" s="47" t="s">
        <v>194</v>
      </c>
      <c r="B105" s="34" t="s">
        <v>120</v>
      </c>
    </row>
    <row r="106" spans="1:5" ht="30" customHeight="1" x14ac:dyDescent="0.25">
      <c r="A106" s="47" t="s">
        <v>195</v>
      </c>
      <c r="B106" s="34" t="s">
        <v>120</v>
      </c>
    </row>
    <row r="107" spans="1:5" x14ac:dyDescent="0.25">
      <c r="A107" t="s">
        <v>1750</v>
      </c>
      <c r="B107" s="49">
        <v>0.433172</v>
      </c>
    </row>
    <row r="108" spans="1:5" ht="45" customHeight="1" x14ac:dyDescent="0.25">
      <c r="A108" s="47" t="s">
        <v>197</v>
      </c>
      <c r="B108" s="34" t="s">
        <v>120</v>
      </c>
    </row>
    <row r="109" spans="1:5" ht="30" customHeight="1" x14ac:dyDescent="0.25">
      <c r="A109" s="47" t="s">
        <v>198</v>
      </c>
      <c r="B109" s="34" t="s">
        <v>120</v>
      </c>
    </row>
    <row r="110" spans="1:5" ht="30" customHeight="1" x14ac:dyDescent="0.25">
      <c r="A110" s="47" t="s">
        <v>199</v>
      </c>
    </row>
    <row r="111" spans="1:5" x14ac:dyDescent="0.25">
      <c r="A111" t="s">
        <v>200</v>
      </c>
    </row>
    <row r="112" spans="1:5" x14ac:dyDescent="0.25">
      <c r="A112" t="s">
        <v>201</v>
      </c>
    </row>
    <row r="114" spans="1:4" ht="69.95" customHeight="1" x14ac:dyDescent="0.25">
      <c r="A114" s="74" t="s">
        <v>211</v>
      </c>
      <c r="B114" s="74" t="s">
        <v>212</v>
      </c>
      <c r="C114" s="74" t="s">
        <v>5</v>
      </c>
      <c r="D114" s="74" t="s">
        <v>6</v>
      </c>
    </row>
    <row r="115" spans="1:4" ht="69.95" customHeight="1" x14ac:dyDescent="0.25">
      <c r="A115" s="74" t="s">
        <v>1900</v>
      </c>
      <c r="B115" s="74"/>
      <c r="C115" s="74" t="s">
        <v>55</v>
      </c>
      <c r="D11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35"/>
  <sheetViews>
    <sheetView showGridLines="0" workbookViewId="0">
      <pane ySplit="4" topLeftCell="A127" activePane="bottomLeft" state="frozen"/>
      <selection pane="bottomLeft" activeCell="B127" sqref="B12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1901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1902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1225</v>
      </c>
      <c r="B8" s="30" t="s">
        <v>1226</v>
      </c>
      <c r="C8" s="30" t="s">
        <v>1227</v>
      </c>
      <c r="D8" s="13">
        <v>51257</v>
      </c>
      <c r="E8" s="14">
        <v>1929.26</v>
      </c>
      <c r="F8" s="15">
        <v>5.8599999999999999E-2</v>
      </c>
      <c r="G8" s="15"/>
    </row>
    <row r="9" spans="1:8" x14ac:dyDescent="0.25">
      <c r="A9" s="12" t="s">
        <v>1169</v>
      </c>
      <c r="B9" s="30" t="s">
        <v>1170</v>
      </c>
      <c r="C9" s="30" t="s">
        <v>1171</v>
      </c>
      <c r="D9" s="13">
        <v>132882</v>
      </c>
      <c r="E9" s="14">
        <v>1924</v>
      </c>
      <c r="F9" s="15">
        <v>5.8400000000000001E-2</v>
      </c>
      <c r="G9" s="15"/>
    </row>
    <row r="10" spans="1:8" x14ac:dyDescent="0.25">
      <c r="A10" s="12" t="s">
        <v>1434</v>
      </c>
      <c r="B10" s="30" t="s">
        <v>1435</v>
      </c>
      <c r="C10" s="30" t="s">
        <v>1171</v>
      </c>
      <c r="D10" s="13">
        <v>167677</v>
      </c>
      <c r="E10" s="14">
        <v>1833.21</v>
      </c>
      <c r="F10" s="15">
        <v>5.5599999999999997E-2</v>
      </c>
      <c r="G10" s="15"/>
    </row>
    <row r="11" spans="1:8" x14ac:dyDescent="0.25">
      <c r="A11" s="12" t="s">
        <v>1172</v>
      </c>
      <c r="B11" s="30" t="s">
        <v>1173</v>
      </c>
      <c r="C11" s="30" t="s">
        <v>1174</v>
      </c>
      <c r="D11" s="13">
        <v>54330</v>
      </c>
      <c r="E11" s="14">
        <v>1614.52</v>
      </c>
      <c r="F11" s="15">
        <v>4.9000000000000002E-2</v>
      </c>
      <c r="G11" s="15"/>
    </row>
    <row r="12" spans="1:8" x14ac:dyDescent="0.25">
      <c r="A12" s="12" t="s">
        <v>1200</v>
      </c>
      <c r="B12" s="30" t="s">
        <v>1201</v>
      </c>
      <c r="C12" s="30" t="s">
        <v>1171</v>
      </c>
      <c r="D12" s="13">
        <v>149214</v>
      </c>
      <c r="E12" s="14">
        <v>1122.6099999999999</v>
      </c>
      <c r="F12" s="15">
        <v>3.4099999999999998E-2</v>
      </c>
      <c r="G12" s="15"/>
    </row>
    <row r="13" spans="1:8" x14ac:dyDescent="0.25">
      <c r="A13" s="12" t="s">
        <v>1302</v>
      </c>
      <c r="B13" s="30" t="s">
        <v>1303</v>
      </c>
      <c r="C13" s="30" t="s">
        <v>1274</v>
      </c>
      <c r="D13" s="13">
        <v>9300</v>
      </c>
      <c r="E13" s="14">
        <v>906.67</v>
      </c>
      <c r="F13" s="15">
        <v>2.75E-2</v>
      </c>
      <c r="G13" s="15"/>
    </row>
    <row r="14" spans="1:8" x14ac:dyDescent="0.25">
      <c r="A14" s="12" t="s">
        <v>1446</v>
      </c>
      <c r="B14" s="30" t="s">
        <v>1447</v>
      </c>
      <c r="C14" s="30" t="s">
        <v>1296</v>
      </c>
      <c r="D14" s="13">
        <v>22899</v>
      </c>
      <c r="E14" s="14">
        <v>904.05</v>
      </c>
      <c r="F14" s="15">
        <v>2.7400000000000001E-2</v>
      </c>
      <c r="G14" s="15"/>
    </row>
    <row r="15" spans="1:8" x14ac:dyDescent="0.25">
      <c r="A15" s="12" t="s">
        <v>1323</v>
      </c>
      <c r="B15" s="30" t="s">
        <v>1324</v>
      </c>
      <c r="C15" s="30" t="s">
        <v>1171</v>
      </c>
      <c r="D15" s="13">
        <v>86178</v>
      </c>
      <c r="E15" s="14">
        <v>902.46</v>
      </c>
      <c r="F15" s="15">
        <v>2.7400000000000001E-2</v>
      </c>
      <c r="G15" s="15"/>
    </row>
    <row r="16" spans="1:8" x14ac:dyDescent="0.25">
      <c r="A16" s="12" t="s">
        <v>1489</v>
      </c>
      <c r="B16" s="30" t="s">
        <v>1490</v>
      </c>
      <c r="C16" s="30" t="s">
        <v>1251</v>
      </c>
      <c r="D16" s="13">
        <v>50230</v>
      </c>
      <c r="E16" s="14">
        <v>814</v>
      </c>
      <c r="F16" s="15">
        <v>2.47E-2</v>
      </c>
      <c r="G16" s="15"/>
    </row>
    <row r="17" spans="1:7" x14ac:dyDescent="0.25">
      <c r="A17" s="12" t="s">
        <v>1220</v>
      </c>
      <c r="B17" s="30" t="s">
        <v>1221</v>
      </c>
      <c r="C17" s="30" t="s">
        <v>1204</v>
      </c>
      <c r="D17" s="13">
        <v>61438</v>
      </c>
      <c r="E17" s="14">
        <v>754.83</v>
      </c>
      <c r="F17" s="15">
        <v>2.29E-2</v>
      </c>
      <c r="G17" s="15"/>
    </row>
    <row r="18" spans="1:7" x14ac:dyDescent="0.25">
      <c r="A18" s="12" t="s">
        <v>1252</v>
      </c>
      <c r="B18" s="30" t="s">
        <v>1253</v>
      </c>
      <c r="C18" s="30" t="s">
        <v>1254</v>
      </c>
      <c r="D18" s="13">
        <v>175158</v>
      </c>
      <c r="E18" s="14">
        <v>750.29</v>
      </c>
      <c r="F18" s="15">
        <v>2.2800000000000001E-2</v>
      </c>
      <c r="G18" s="15"/>
    </row>
    <row r="19" spans="1:7" x14ac:dyDescent="0.25">
      <c r="A19" s="12" t="s">
        <v>1233</v>
      </c>
      <c r="B19" s="30" t="s">
        <v>1234</v>
      </c>
      <c r="C19" s="30" t="s">
        <v>1219</v>
      </c>
      <c r="D19" s="13">
        <v>18428</v>
      </c>
      <c r="E19" s="14">
        <v>714.32</v>
      </c>
      <c r="F19" s="15">
        <v>2.1700000000000001E-2</v>
      </c>
      <c r="G19" s="15"/>
    </row>
    <row r="20" spans="1:7" x14ac:dyDescent="0.25">
      <c r="A20" s="12" t="s">
        <v>1426</v>
      </c>
      <c r="B20" s="30" t="s">
        <v>1427</v>
      </c>
      <c r="C20" s="30" t="s">
        <v>1219</v>
      </c>
      <c r="D20" s="13">
        <v>47648</v>
      </c>
      <c r="E20" s="14">
        <v>713.79</v>
      </c>
      <c r="F20" s="15">
        <v>2.1700000000000001E-2</v>
      </c>
      <c r="G20" s="15"/>
    </row>
    <row r="21" spans="1:7" x14ac:dyDescent="0.25">
      <c r="A21" s="12" t="s">
        <v>1184</v>
      </c>
      <c r="B21" s="30" t="s">
        <v>1185</v>
      </c>
      <c r="C21" s="30" t="s">
        <v>1186</v>
      </c>
      <c r="D21" s="13">
        <v>183670</v>
      </c>
      <c r="E21" s="14">
        <v>616.76</v>
      </c>
      <c r="F21" s="15">
        <v>1.8700000000000001E-2</v>
      </c>
      <c r="G21" s="15"/>
    </row>
    <row r="22" spans="1:7" x14ac:dyDescent="0.25">
      <c r="A22" s="12" t="s">
        <v>1189</v>
      </c>
      <c r="B22" s="30" t="s">
        <v>1190</v>
      </c>
      <c r="C22" s="30" t="s">
        <v>1171</v>
      </c>
      <c r="D22" s="13">
        <v>34433</v>
      </c>
      <c r="E22" s="14">
        <v>534.74</v>
      </c>
      <c r="F22" s="15">
        <v>1.6199999999999999E-2</v>
      </c>
      <c r="G22" s="15"/>
    </row>
    <row r="23" spans="1:7" x14ac:dyDescent="0.25">
      <c r="A23" s="12" t="s">
        <v>1246</v>
      </c>
      <c r="B23" s="30" t="s">
        <v>1247</v>
      </c>
      <c r="C23" s="30" t="s">
        <v>1248</v>
      </c>
      <c r="D23" s="13">
        <v>449586</v>
      </c>
      <c r="E23" s="14">
        <v>526.47</v>
      </c>
      <c r="F23" s="15">
        <v>1.6E-2</v>
      </c>
      <c r="G23" s="15"/>
    </row>
    <row r="24" spans="1:7" x14ac:dyDescent="0.25">
      <c r="A24" s="12" t="s">
        <v>1314</v>
      </c>
      <c r="B24" s="30" t="s">
        <v>1315</v>
      </c>
      <c r="C24" s="30" t="s">
        <v>1251</v>
      </c>
      <c r="D24" s="13">
        <v>35069</v>
      </c>
      <c r="E24" s="14">
        <v>524.97</v>
      </c>
      <c r="F24" s="15">
        <v>1.5900000000000001E-2</v>
      </c>
      <c r="G24" s="15"/>
    </row>
    <row r="25" spans="1:7" x14ac:dyDescent="0.25">
      <c r="A25" s="12" t="s">
        <v>1275</v>
      </c>
      <c r="B25" s="30" t="s">
        <v>1276</v>
      </c>
      <c r="C25" s="30" t="s">
        <v>1196</v>
      </c>
      <c r="D25" s="13">
        <v>260125</v>
      </c>
      <c r="E25" s="14">
        <v>524.15</v>
      </c>
      <c r="F25" s="15">
        <v>1.5900000000000001E-2</v>
      </c>
      <c r="G25" s="15"/>
    </row>
    <row r="26" spans="1:7" x14ac:dyDescent="0.25">
      <c r="A26" s="12" t="s">
        <v>1277</v>
      </c>
      <c r="B26" s="30" t="s">
        <v>1278</v>
      </c>
      <c r="C26" s="30" t="s">
        <v>1279</v>
      </c>
      <c r="D26" s="13">
        <v>16816</v>
      </c>
      <c r="E26" s="14">
        <v>505.53</v>
      </c>
      <c r="F26" s="15">
        <v>1.5299999999999999E-2</v>
      </c>
      <c r="G26" s="15"/>
    </row>
    <row r="27" spans="1:7" x14ac:dyDescent="0.25">
      <c r="A27" s="12" t="s">
        <v>1454</v>
      </c>
      <c r="B27" s="30" t="s">
        <v>1455</v>
      </c>
      <c r="C27" s="30" t="s">
        <v>1219</v>
      </c>
      <c r="D27" s="13">
        <v>12084</v>
      </c>
      <c r="E27" s="14">
        <v>481.49</v>
      </c>
      <c r="F27" s="15">
        <v>1.46E-2</v>
      </c>
      <c r="G27" s="15"/>
    </row>
    <row r="28" spans="1:7" x14ac:dyDescent="0.25">
      <c r="A28" s="12" t="s">
        <v>1363</v>
      </c>
      <c r="B28" s="30" t="s">
        <v>1364</v>
      </c>
      <c r="C28" s="30" t="s">
        <v>1242</v>
      </c>
      <c r="D28" s="13">
        <v>7290</v>
      </c>
      <c r="E28" s="14">
        <v>463.71</v>
      </c>
      <c r="F28" s="15">
        <v>1.41E-2</v>
      </c>
      <c r="G28" s="15"/>
    </row>
    <row r="29" spans="1:7" x14ac:dyDescent="0.25">
      <c r="A29" s="12" t="s">
        <v>1388</v>
      </c>
      <c r="B29" s="30" t="s">
        <v>1389</v>
      </c>
      <c r="C29" s="30" t="s">
        <v>1299</v>
      </c>
      <c r="D29" s="13">
        <v>46177</v>
      </c>
      <c r="E29" s="14">
        <v>458.45</v>
      </c>
      <c r="F29" s="15">
        <v>1.3899999999999999E-2</v>
      </c>
      <c r="G29" s="15"/>
    </row>
    <row r="30" spans="1:7" x14ac:dyDescent="0.25">
      <c r="A30" s="12" t="s">
        <v>1754</v>
      </c>
      <c r="B30" s="30" t="s">
        <v>1755</v>
      </c>
      <c r="C30" s="30" t="s">
        <v>1299</v>
      </c>
      <c r="D30" s="13">
        <v>3114</v>
      </c>
      <c r="E30" s="14">
        <v>392.37</v>
      </c>
      <c r="F30" s="15">
        <v>1.1900000000000001E-2</v>
      </c>
      <c r="G30" s="15"/>
    </row>
    <row r="31" spans="1:7" x14ac:dyDescent="0.25">
      <c r="A31" s="12" t="s">
        <v>1331</v>
      </c>
      <c r="B31" s="30" t="s">
        <v>1332</v>
      </c>
      <c r="C31" s="30" t="s">
        <v>1193</v>
      </c>
      <c r="D31" s="13">
        <v>33193</v>
      </c>
      <c r="E31" s="14">
        <v>383.91</v>
      </c>
      <c r="F31" s="15">
        <v>1.17E-2</v>
      </c>
      <c r="G31" s="15"/>
    </row>
    <row r="32" spans="1:7" x14ac:dyDescent="0.25">
      <c r="A32" s="12" t="s">
        <v>1187</v>
      </c>
      <c r="B32" s="30" t="s">
        <v>1188</v>
      </c>
      <c r="C32" s="30" t="s">
        <v>1171</v>
      </c>
      <c r="D32" s="13">
        <v>138501</v>
      </c>
      <c r="E32" s="14">
        <v>365.71</v>
      </c>
      <c r="F32" s="15">
        <v>1.11E-2</v>
      </c>
      <c r="G32" s="15"/>
    </row>
    <row r="33" spans="1:7" x14ac:dyDescent="0.25">
      <c r="A33" s="12" t="s">
        <v>1884</v>
      </c>
      <c r="B33" s="30" t="s">
        <v>1885</v>
      </c>
      <c r="C33" s="30" t="s">
        <v>1505</v>
      </c>
      <c r="D33" s="13">
        <v>74140</v>
      </c>
      <c r="E33" s="14">
        <v>363.62</v>
      </c>
      <c r="F33" s="15">
        <v>1.0999999999999999E-2</v>
      </c>
      <c r="G33" s="15"/>
    </row>
    <row r="34" spans="1:7" x14ac:dyDescent="0.25">
      <c r="A34" s="12" t="s">
        <v>1268</v>
      </c>
      <c r="B34" s="30" t="s">
        <v>1269</v>
      </c>
      <c r="C34" s="30" t="s">
        <v>1254</v>
      </c>
      <c r="D34" s="13">
        <v>15887</v>
      </c>
      <c r="E34" s="14">
        <v>359.74</v>
      </c>
      <c r="F34" s="15">
        <v>1.09E-2</v>
      </c>
      <c r="G34" s="15"/>
    </row>
    <row r="35" spans="1:7" x14ac:dyDescent="0.25">
      <c r="A35" s="12" t="s">
        <v>1882</v>
      </c>
      <c r="B35" s="30" t="s">
        <v>1883</v>
      </c>
      <c r="C35" s="30" t="s">
        <v>1251</v>
      </c>
      <c r="D35" s="13">
        <v>20896</v>
      </c>
      <c r="E35" s="14">
        <v>344.87</v>
      </c>
      <c r="F35" s="15">
        <v>1.0500000000000001E-2</v>
      </c>
      <c r="G35" s="15"/>
    </row>
    <row r="36" spans="1:7" x14ac:dyDescent="0.25">
      <c r="A36" s="12" t="s">
        <v>1325</v>
      </c>
      <c r="B36" s="30" t="s">
        <v>1326</v>
      </c>
      <c r="C36" s="30" t="s">
        <v>1299</v>
      </c>
      <c r="D36" s="13">
        <v>17931</v>
      </c>
      <c r="E36" s="14">
        <v>344.52</v>
      </c>
      <c r="F36" s="15">
        <v>1.0500000000000001E-2</v>
      </c>
      <c r="G36" s="15"/>
    </row>
    <row r="37" spans="1:7" x14ac:dyDescent="0.25">
      <c r="A37" s="12" t="s">
        <v>1444</v>
      </c>
      <c r="B37" s="30" t="s">
        <v>1445</v>
      </c>
      <c r="C37" s="30" t="s">
        <v>1193</v>
      </c>
      <c r="D37" s="13">
        <v>14419</v>
      </c>
      <c r="E37" s="14">
        <v>340.26</v>
      </c>
      <c r="F37" s="15">
        <v>1.03E-2</v>
      </c>
      <c r="G37" s="15"/>
    </row>
    <row r="38" spans="1:7" x14ac:dyDescent="0.25">
      <c r="A38" s="12" t="s">
        <v>1472</v>
      </c>
      <c r="B38" s="30" t="s">
        <v>1473</v>
      </c>
      <c r="C38" s="30" t="s">
        <v>1219</v>
      </c>
      <c r="D38" s="13">
        <v>6677</v>
      </c>
      <c r="E38" s="14">
        <v>329.74</v>
      </c>
      <c r="F38" s="15">
        <v>0.01</v>
      </c>
      <c r="G38" s="15"/>
    </row>
    <row r="39" spans="1:7" x14ac:dyDescent="0.25">
      <c r="A39" s="12" t="s">
        <v>1888</v>
      </c>
      <c r="B39" s="30" t="s">
        <v>1889</v>
      </c>
      <c r="C39" s="30" t="s">
        <v>1171</v>
      </c>
      <c r="D39" s="13">
        <v>171645</v>
      </c>
      <c r="E39" s="14">
        <v>313.60000000000002</v>
      </c>
      <c r="F39" s="15">
        <v>9.4999999999999998E-3</v>
      </c>
      <c r="G39" s="15"/>
    </row>
    <row r="40" spans="1:7" x14ac:dyDescent="0.25">
      <c r="A40" s="12" t="s">
        <v>1508</v>
      </c>
      <c r="B40" s="30" t="s">
        <v>1509</v>
      </c>
      <c r="C40" s="30" t="s">
        <v>1219</v>
      </c>
      <c r="D40" s="13">
        <v>19563</v>
      </c>
      <c r="E40" s="14">
        <v>301.95999999999998</v>
      </c>
      <c r="F40" s="15">
        <v>9.1999999999999998E-3</v>
      </c>
      <c r="G40" s="15"/>
    </row>
    <row r="41" spans="1:7" x14ac:dyDescent="0.25">
      <c r="A41" s="12" t="s">
        <v>1772</v>
      </c>
      <c r="B41" s="30" t="s">
        <v>1773</v>
      </c>
      <c r="C41" s="30" t="s">
        <v>1171</v>
      </c>
      <c r="D41" s="13">
        <v>56714</v>
      </c>
      <c r="E41" s="14">
        <v>295.31</v>
      </c>
      <c r="F41" s="15">
        <v>8.9999999999999993E-3</v>
      </c>
      <c r="G41" s="15"/>
    </row>
    <row r="42" spans="1:7" x14ac:dyDescent="0.25">
      <c r="A42" s="12" t="s">
        <v>1518</v>
      </c>
      <c r="B42" s="30" t="s">
        <v>1519</v>
      </c>
      <c r="C42" s="30" t="s">
        <v>1290</v>
      </c>
      <c r="D42" s="13">
        <v>40421</v>
      </c>
      <c r="E42" s="14">
        <v>283.98</v>
      </c>
      <c r="F42" s="15">
        <v>8.6E-3</v>
      </c>
      <c r="G42" s="15"/>
    </row>
    <row r="43" spans="1:7" x14ac:dyDescent="0.25">
      <c r="A43" s="12" t="s">
        <v>1903</v>
      </c>
      <c r="B43" s="30" t="s">
        <v>1904</v>
      </c>
      <c r="C43" s="30" t="s">
        <v>1251</v>
      </c>
      <c r="D43" s="13">
        <v>17540</v>
      </c>
      <c r="E43" s="14">
        <v>266.75</v>
      </c>
      <c r="F43" s="15">
        <v>8.0999999999999996E-3</v>
      </c>
      <c r="G43" s="15"/>
    </row>
    <row r="44" spans="1:7" x14ac:dyDescent="0.25">
      <c r="A44" s="12" t="s">
        <v>1209</v>
      </c>
      <c r="B44" s="30" t="s">
        <v>1210</v>
      </c>
      <c r="C44" s="30" t="s">
        <v>1171</v>
      </c>
      <c r="D44" s="13">
        <v>175899</v>
      </c>
      <c r="E44" s="14">
        <v>264.2</v>
      </c>
      <c r="F44" s="15">
        <v>8.0000000000000002E-3</v>
      </c>
      <c r="G44" s="15"/>
    </row>
    <row r="45" spans="1:7" x14ac:dyDescent="0.25">
      <c r="A45" s="12" t="s">
        <v>1217</v>
      </c>
      <c r="B45" s="30" t="s">
        <v>1218</v>
      </c>
      <c r="C45" s="30" t="s">
        <v>1219</v>
      </c>
      <c r="D45" s="13">
        <v>4726</v>
      </c>
      <c r="E45" s="14">
        <v>260.05</v>
      </c>
      <c r="F45" s="15">
        <v>7.9000000000000008E-3</v>
      </c>
      <c r="G45" s="15"/>
    </row>
    <row r="46" spans="1:7" x14ac:dyDescent="0.25">
      <c r="A46" s="12" t="s">
        <v>1297</v>
      </c>
      <c r="B46" s="30" t="s">
        <v>1298</v>
      </c>
      <c r="C46" s="30" t="s">
        <v>1299</v>
      </c>
      <c r="D46" s="13">
        <v>12028</v>
      </c>
      <c r="E46" s="14">
        <v>258.82</v>
      </c>
      <c r="F46" s="15">
        <v>7.9000000000000008E-3</v>
      </c>
      <c r="G46" s="15"/>
    </row>
    <row r="47" spans="1:7" x14ac:dyDescent="0.25">
      <c r="A47" s="12" t="s">
        <v>1844</v>
      </c>
      <c r="B47" s="30" t="s">
        <v>1845</v>
      </c>
      <c r="C47" s="30" t="s">
        <v>1846</v>
      </c>
      <c r="D47" s="13">
        <v>30195</v>
      </c>
      <c r="E47" s="14">
        <v>248.04</v>
      </c>
      <c r="F47" s="15">
        <v>7.4999999999999997E-3</v>
      </c>
      <c r="G47" s="15"/>
    </row>
    <row r="48" spans="1:7" x14ac:dyDescent="0.25">
      <c r="A48" s="12" t="s">
        <v>1905</v>
      </c>
      <c r="B48" s="30" t="s">
        <v>1906</v>
      </c>
      <c r="C48" s="30" t="s">
        <v>1193</v>
      </c>
      <c r="D48" s="13">
        <v>39480</v>
      </c>
      <c r="E48" s="14">
        <v>246.28</v>
      </c>
      <c r="F48" s="15">
        <v>7.4999999999999997E-3</v>
      </c>
      <c r="G48" s="15"/>
    </row>
    <row r="49" spans="1:7" x14ac:dyDescent="0.25">
      <c r="A49" s="12" t="s">
        <v>1335</v>
      </c>
      <c r="B49" s="30" t="s">
        <v>1336</v>
      </c>
      <c r="C49" s="30" t="s">
        <v>1239</v>
      </c>
      <c r="D49" s="13">
        <v>16311</v>
      </c>
      <c r="E49" s="14">
        <v>244.71</v>
      </c>
      <c r="F49" s="15">
        <v>7.4000000000000003E-3</v>
      </c>
      <c r="G49" s="15"/>
    </row>
    <row r="50" spans="1:7" x14ac:dyDescent="0.25">
      <c r="A50" s="12" t="s">
        <v>1880</v>
      </c>
      <c r="B50" s="30" t="s">
        <v>1881</v>
      </c>
      <c r="C50" s="30" t="s">
        <v>1279</v>
      </c>
      <c r="D50" s="13">
        <v>6787</v>
      </c>
      <c r="E50" s="14">
        <v>234.82</v>
      </c>
      <c r="F50" s="15">
        <v>7.1000000000000004E-3</v>
      </c>
      <c r="G50" s="15"/>
    </row>
    <row r="51" spans="1:7" x14ac:dyDescent="0.25">
      <c r="A51" s="12" t="s">
        <v>1178</v>
      </c>
      <c r="B51" s="30" t="s">
        <v>1179</v>
      </c>
      <c r="C51" s="30" t="s">
        <v>1180</v>
      </c>
      <c r="D51" s="13">
        <v>53668</v>
      </c>
      <c r="E51" s="14">
        <v>232.97</v>
      </c>
      <c r="F51" s="15">
        <v>7.1000000000000004E-3</v>
      </c>
      <c r="G51" s="15"/>
    </row>
    <row r="52" spans="1:7" x14ac:dyDescent="0.25">
      <c r="A52" s="12" t="s">
        <v>1418</v>
      </c>
      <c r="B52" s="30" t="s">
        <v>1419</v>
      </c>
      <c r="C52" s="30" t="s">
        <v>1293</v>
      </c>
      <c r="D52" s="13">
        <v>6110</v>
      </c>
      <c r="E52" s="14">
        <v>232.29</v>
      </c>
      <c r="F52" s="15">
        <v>7.1000000000000004E-3</v>
      </c>
      <c r="G52" s="15"/>
    </row>
    <row r="53" spans="1:7" x14ac:dyDescent="0.25">
      <c r="A53" s="12" t="s">
        <v>1375</v>
      </c>
      <c r="B53" s="30" t="s">
        <v>1376</v>
      </c>
      <c r="C53" s="30" t="s">
        <v>1193</v>
      </c>
      <c r="D53" s="13">
        <v>3123</v>
      </c>
      <c r="E53" s="14">
        <v>226.27</v>
      </c>
      <c r="F53" s="15">
        <v>6.8999999999999999E-3</v>
      </c>
      <c r="G53" s="15"/>
    </row>
    <row r="54" spans="1:7" x14ac:dyDescent="0.25">
      <c r="A54" s="12" t="s">
        <v>1886</v>
      </c>
      <c r="B54" s="30" t="s">
        <v>1887</v>
      </c>
      <c r="C54" s="30" t="s">
        <v>1196</v>
      </c>
      <c r="D54" s="13">
        <v>12667</v>
      </c>
      <c r="E54" s="14">
        <v>221.91</v>
      </c>
      <c r="F54" s="15">
        <v>6.7000000000000002E-3</v>
      </c>
      <c r="G54" s="15"/>
    </row>
    <row r="55" spans="1:7" x14ac:dyDescent="0.25">
      <c r="A55" s="12" t="s">
        <v>1329</v>
      </c>
      <c r="B55" s="30" t="s">
        <v>1330</v>
      </c>
      <c r="C55" s="30" t="s">
        <v>1219</v>
      </c>
      <c r="D55" s="13">
        <v>17608</v>
      </c>
      <c r="E55" s="14">
        <v>219.77</v>
      </c>
      <c r="F55" s="15">
        <v>6.7000000000000002E-3</v>
      </c>
      <c r="G55" s="15"/>
    </row>
    <row r="56" spans="1:7" x14ac:dyDescent="0.25">
      <c r="A56" s="12" t="s">
        <v>1756</v>
      </c>
      <c r="B56" s="30" t="s">
        <v>1757</v>
      </c>
      <c r="C56" s="30" t="s">
        <v>1387</v>
      </c>
      <c r="D56" s="13">
        <v>23092</v>
      </c>
      <c r="E56" s="14">
        <v>215.98</v>
      </c>
      <c r="F56" s="15">
        <v>6.6E-3</v>
      </c>
      <c r="G56" s="15"/>
    </row>
    <row r="57" spans="1:7" x14ac:dyDescent="0.25">
      <c r="A57" s="12" t="s">
        <v>1774</v>
      </c>
      <c r="B57" s="30" t="s">
        <v>1775</v>
      </c>
      <c r="C57" s="30" t="s">
        <v>1193</v>
      </c>
      <c r="D57" s="13">
        <v>14785</v>
      </c>
      <c r="E57" s="14">
        <v>213.11</v>
      </c>
      <c r="F57" s="15">
        <v>6.4999999999999997E-3</v>
      </c>
      <c r="G57" s="15"/>
    </row>
    <row r="58" spans="1:7" x14ac:dyDescent="0.25">
      <c r="A58" s="12" t="s">
        <v>1306</v>
      </c>
      <c r="B58" s="30" t="s">
        <v>1307</v>
      </c>
      <c r="C58" s="30" t="s">
        <v>1293</v>
      </c>
      <c r="D58" s="13">
        <v>19098</v>
      </c>
      <c r="E58" s="14">
        <v>210.76</v>
      </c>
      <c r="F58" s="15">
        <v>6.4000000000000003E-3</v>
      </c>
      <c r="G58" s="15"/>
    </row>
    <row r="59" spans="1:7" x14ac:dyDescent="0.25">
      <c r="A59" s="12" t="s">
        <v>1510</v>
      </c>
      <c r="B59" s="30" t="s">
        <v>1511</v>
      </c>
      <c r="C59" s="30" t="s">
        <v>1199</v>
      </c>
      <c r="D59" s="13">
        <v>24703</v>
      </c>
      <c r="E59" s="14">
        <v>209.77</v>
      </c>
      <c r="F59" s="15">
        <v>6.4000000000000003E-3</v>
      </c>
      <c r="G59" s="15"/>
    </row>
    <row r="60" spans="1:7" x14ac:dyDescent="0.25">
      <c r="A60" s="12" t="s">
        <v>1438</v>
      </c>
      <c r="B60" s="30" t="s">
        <v>1439</v>
      </c>
      <c r="C60" s="30" t="s">
        <v>1279</v>
      </c>
      <c r="D60" s="13">
        <v>10465</v>
      </c>
      <c r="E60" s="14">
        <v>208.38</v>
      </c>
      <c r="F60" s="15">
        <v>6.3E-3</v>
      </c>
      <c r="G60" s="15"/>
    </row>
    <row r="61" spans="1:7" x14ac:dyDescent="0.25">
      <c r="A61" s="12" t="s">
        <v>1308</v>
      </c>
      <c r="B61" s="30" t="s">
        <v>1309</v>
      </c>
      <c r="C61" s="30" t="s">
        <v>1219</v>
      </c>
      <c r="D61" s="13">
        <v>8383</v>
      </c>
      <c r="E61" s="14">
        <v>200.19</v>
      </c>
      <c r="F61" s="15">
        <v>6.1000000000000004E-3</v>
      </c>
      <c r="G61" s="15"/>
    </row>
    <row r="62" spans="1:7" x14ac:dyDescent="0.25">
      <c r="A62" s="12" t="s">
        <v>1864</v>
      </c>
      <c r="B62" s="30" t="s">
        <v>1865</v>
      </c>
      <c r="C62" s="30" t="s">
        <v>1299</v>
      </c>
      <c r="D62" s="13">
        <v>2131</v>
      </c>
      <c r="E62" s="14">
        <v>194.95</v>
      </c>
      <c r="F62" s="15">
        <v>5.8999999999999999E-3</v>
      </c>
      <c r="G62" s="15"/>
    </row>
    <row r="63" spans="1:7" x14ac:dyDescent="0.25">
      <c r="A63" s="12" t="s">
        <v>1892</v>
      </c>
      <c r="B63" s="30" t="s">
        <v>1893</v>
      </c>
      <c r="C63" s="30" t="s">
        <v>1227</v>
      </c>
      <c r="D63" s="13">
        <v>3865</v>
      </c>
      <c r="E63" s="14">
        <v>193.66</v>
      </c>
      <c r="F63" s="15">
        <v>5.8999999999999999E-3</v>
      </c>
      <c r="G63" s="15"/>
    </row>
    <row r="64" spans="1:7" x14ac:dyDescent="0.25">
      <c r="A64" s="12" t="s">
        <v>1762</v>
      </c>
      <c r="B64" s="30" t="s">
        <v>1763</v>
      </c>
      <c r="C64" s="30" t="s">
        <v>1293</v>
      </c>
      <c r="D64" s="13">
        <v>16242</v>
      </c>
      <c r="E64" s="14">
        <v>187.57</v>
      </c>
      <c r="F64" s="15">
        <v>5.7000000000000002E-3</v>
      </c>
      <c r="G64" s="15"/>
    </row>
    <row r="65" spans="1:7" x14ac:dyDescent="0.25">
      <c r="A65" s="12" t="s">
        <v>1514</v>
      </c>
      <c r="B65" s="30" t="s">
        <v>1515</v>
      </c>
      <c r="C65" s="30" t="s">
        <v>1387</v>
      </c>
      <c r="D65" s="13">
        <v>8018</v>
      </c>
      <c r="E65" s="14">
        <v>184.42</v>
      </c>
      <c r="F65" s="15">
        <v>5.5999999999999999E-3</v>
      </c>
      <c r="G65" s="15"/>
    </row>
    <row r="66" spans="1:7" x14ac:dyDescent="0.25">
      <c r="A66" s="12" t="s">
        <v>1907</v>
      </c>
      <c r="B66" s="30" t="s">
        <v>1908</v>
      </c>
      <c r="C66" s="30" t="s">
        <v>1193</v>
      </c>
      <c r="D66" s="13">
        <v>20850</v>
      </c>
      <c r="E66" s="14">
        <v>175.25</v>
      </c>
      <c r="F66" s="15">
        <v>5.3E-3</v>
      </c>
      <c r="G66" s="15"/>
    </row>
    <row r="67" spans="1:7" x14ac:dyDescent="0.25">
      <c r="A67" s="12" t="s">
        <v>1909</v>
      </c>
      <c r="B67" s="30" t="s">
        <v>1910</v>
      </c>
      <c r="C67" s="30" t="s">
        <v>1193</v>
      </c>
      <c r="D67" s="13">
        <v>49507</v>
      </c>
      <c r="E67" s="14">
        <v>175.13</v>
      </c>
      <c r="F67" s="15">
        <v>5.3E-3</v>
      </c>
      <c r="G67" s="15"/>
    </row>
    <row r="68" spans="1:7" x14ac:dyDescent="0.25">
      <c r="A68" s="12" t="s">
        <v>1532</v>
      </c>
      <c r="B68" s="30" t="s">
        <v>1533</v>
      </c>
      <c r="C68" s="30" t="s">
        <v>1357</v>
      </c>
      <c r="D68" s="13">
        <v>4212</v>
      </c>
      <c r="E68" s="14">
        <v>162.9</v>
      </c>
      <c r="F68" s="15">
        <v>4.8999999999999998E-3</v>
      </c>
      <c r="G68" s="15"/>
    </row>
    <row r="69" spans="1:7" x14ac:dyDescent="0.25">
      <c r="A69" s="12" t="s">
        <v>1383</v>
      </c>
      <c r="B69" s="30" t="s">
        <v>1384</v>
      </c>
      <c r="C69" s="30" t="s">
        <v>1248</v>
      </c>
      <c r="D69" s="13">
        <v>6413</v>
      </c>
      <c r="E69" s="14">
        <v>148.61000000000001</v>
      </c>
      <c r="F69" s="15">
        <v>4.4999999999999997E-3</v>
      </c>
      <c r="G69" s="15"/>
    </row>
    <row r="70" spans="1:7" x14ac:dyDescent="0.25">
      <c r="A70" s="12" t="s">
        <v>1402</v>
      </c>
      <c r="B70" s="30" t="s">
        <v>1403</v>
      </c>
      <c r="C70" s="30" t="s">
        <v>1193</v>
      </c>
      <c r="D70" s="13">
        <v>52021</v>
      </c>
      <c r="E70" s="14">
        <v>145.03</v>
      </c>
      <c r="F70" s="15">
        <v>4.4000000000000003E-3</v>
      </c>
      <c r="G70" s="15"/>
    </row>
    <row r="71" spans="1:7" x14ac:dyDescent="0.25">
      <c r="A71" s="12" t="s">
        <v>1911</v>
      </c>
      <c r="B71" s="30" t="s">
        <v>1912</v>
      </c>
      <c r="C71" s="30" t="s">
        <v>1193</v>
      </c>
      <c r="D71" s="13">
        <v>127408</v>
      </c>
      <c r="E71" s="14">
        <v>144.54</v>
      </c>
      <c r="F71" s="15">
        <v>4.4000000000000003E-3</v>
      </c>
      <c r="G71" s="15"/>
    </row>
    <row r="72" spans="1:7" x14ac:dyDescent="0.25">
      <c r="A72" s="12" t="s">
        <v>1860</v>
      </c>
      <c r="B72" s="30" t="s">
        <v>1861</v>
      </c>
      <c r="C72" s="30" t="s">
        <v>1279</v>
      </c>
      <c r="D72" s="13">
        <v>9269</v>
      </c>
      <c r="E72" s="14">
        <v>138.66</v>
      </c>
      <c r="F72" s="15">
        <v>4.1999999999999997E-3</v>
      </c>
      <c r="G72" s="15"/>
    </row>
    <row r="73" spans="1:7" x14ac:dyDescent="0.25">
      <c r="A73" s="12" t="s">
        <v>1913</v>
      </c>
      <c r="B73" s="30" t="s">
        <v>1914</v>
      </c>
      <c r="C73" s="30" t="s">
        <v>1193</v>
      </c>
      <c r="D73" s="13">
        <v>14109</v>
      </c>
      <c r="E73" s="14">
        <v>126.67</v>
      </c>
      <c r="F73" s="15">
        <v>3.8E-3</v>
      </c>
      <c r="G73" s="15"/>
    </row>
    <row r="74" spans="1:7" x14ac:dyDescent="0.25">
      <c r="A74" s="12" t="s">
        <v>1780</v>
      </c>
      <c r="B74" s="30" t="s">
        <v>1781</v>
      </c>
      <c r="C74" s="30" t="s">
        <v>1387</v>
      </c>
      <c r="D74" s="13">
        <v>4276</v>
      </c>
      <c r="E74" s="14">
        <v>118.99</v>
      </c>
      <c r="F74" s="15">
        <v>3.5999999999999999E-3</v>
      </c>
      <c r="G74" s="15"/>
    </row>
    <row r="75" spans="1:7" x14ac:dyDescent="0.25">
      <c r="A75" s="12" t="s">
        <v>1484</v>
      </c>
      <c r="B75" s="30" t="s">
        <v>1485</v>
      </c>
      <c r="C75" s="30" t="s">
        <v>1486</v>
      </c>
      <c r="D75" s="13">
        <v>21834</v>
      </c>
      <c r="E75" s="14">
        <v>114.22</v>
      </c>
      <c r="F75" s="15">
        <v>3.5000000000000001E-3</v>
      </c>
      <c r="G75" s="15"/>
    </row>
    <row r="76" spans="1:7" x14ac:dyDescent="0.25">
      <c r="A76" s="12" t="s">
        <v>1915</v>
      </c>
      <c r="B76" s="30" t="s">
        <v>1916</v>
      </c>
      <c r="C76" s="30" t="s">
        <v>1287</v>
      </c>
      <c r="D76" s="13">
        <v>4368</v>
      </c>
      <c r="E76" s="14">
        <v>109.89</v>
      </c>
      <c r="F76" s="15">
        <v>3.3E-3</v>
      </c>
      <c r="G76" s="15"/>
    </row>
    <row r="77" spans="1:7" x14ac:dyDescent="0.25">
      <c r="A77" s="12" t="s">
        <v>1917</v>
      </c>
      <c r="B77" s="30" t="s">
        <v>1918</v>
      </c>
      <c r="C77" s="30" t="s">
        <v>1171</v>
      </c>
      <c r="D77" s="13">
        <v>116585</v>
      </c>
      <c r="E77" s="14">
        <v>107.9</v>
      </c>
      <c r="F77" s="15">
        <v>3.3E-3</v>
      </c>
      <c r="G77" s="15"/>
    </row>
    <row r="78" spans="1:7" x14ac:dyDescent="0.25">
      <c r="A78" s="12" t="s">
        <v>1768</v>
      </c>
      <c r="B78" s="30" t="s">
        <v>1769</v>
      </c>
      <c r="C78" s="30" t="s">
        <v>1248</v>
      </c>
      <c r="D78" s="13">
        <v>15701</v>
      </c>
      <c r="E78" s="14">
        <v>107.51</v>
      </c>
      <c r="F78" s="15">
        <v>3.3E-3</v>
      </c>
      <c r="G78" s="15"/>
    </row>
    <row r="79" spans="1:7" x14ac:dyDescent="0.25">
      <c r="A79" s="12" t="s">
        <v>1894</v>
      </c>
      <c r="B79" s="30" t="s">
        <v>1895</v>
      </c>
      <c r="C79" s="30" t="s">
        <v>1397</v>
      </c>
      <c r="D79" s="13">
        <v>6122</v>
      </c>
      <c r="E79" s="14">
        <v>105.77</v>
      </c>
      <c r="F79" s="15">
        <v>3.2000000000000002E-3</v>
      </c>
      <c r="G79" s="15"/>
    </row>
    <row r="80" spans="1:7" x14ac:dyDescent="0.25">
      <c r="A80" s="12" t="s">
        <v>1878</v>
      </c>
      <c r="B80" s="30" t="s">
        <v>1879</v>
      </c>
      <c r="C80" s="30" t="s">
        <v>1186</v>
      </c>
      <c r="D80" s="13">
        <v>19002</v>
      </c>
      <c r="E80" s="14">
        <v>100.5</v>
      </c>
      <c r="F80" s="15">
        <v>3.0999999999999999E-3</v>
      </c>
      <c r="G80" s="15"/>
    </row>
    <row r="81" spans="1:7" x14ac:dyDescent="0.25">
      <c r="A81" s="12" t="s">
        <v>1764</v>
      </c>
      <c r="B81" s="30" t="s">
        <v>1765</v>
      </c>
      <c r="C81" s="30" t="s">
        <v>1290</v>
      </c>
      <c r="D81" s="13">
        <v>12016</v>
      </c>
      <c r="E81" s="14">
        <v>98.52</v>
      </c>
      <c r="F81" s="15">
        <v>3.0000000000000001E-3</v>
      </c>
      <c r="G81" s="15"/>
    </row>
    <row r="82" spans="1:7" x14ac:dyDescent="0.25">
      <c r="A82" s="12" t="s">
        <v>1420</v>
      </c>
      <c r="B82" s="30" t="s">
        <v>1421</v>
      </c>
      <c r="C82" s="30" t="s">
        <v>1239</v>
      </c>
      <c r="D82" s="13">
        <v>15552</v>
      </c>
      <c r="E82" s="14">
        <v>94.66</v>
      </c>
      <c r="F82" s="15">
        <v>2.8999999999999998E-3</v>
      </c>
      <c r="G82" s="15"/>
    </row>
    <row r="83" spans="1:7" x14ac:dyDescent="0.25">
      <c r="A83" s="12" t="s">
        <v>1919</v>
      </c>
      <c r="B83" s="30" t="s">
        <v>1920</v>
      </c>
      <c r="C83" s="30" t="s">
        <v>1251</v>
      </c>
      <c r="D83" s="13">
        <v>3973</v>
      </c>
      <c r="E83" s="14">
        <v>88.63</v>
      </c>
      <c r="F83" s="15">
        <v>2.7000000000000001E-3</v>
      </c>
      <c r="G83" s="15"/>
    </row>
    <row r="84" spans="1:7" x14ac:dyDescent="0.25">
      <c r="A84" s="12" t="s">
        <v>1487</v>
      </c>
      <c r="B84" s="30" t="s">
        <v>1488</v>
      </c>
      <c r="C84" s="30" t="s">
        <v>1193</v>
      </c>
      <c r="D84" s="13">
        <v>10500</v>
      </c>
      <c r="E84" s="14">
        <v>79.06</v>
      </c>
      <c r="F84" s="15">
        <v>2.3999999999999998E-3</v>
      </c>
      <c r="G84" s="15"/>
    </row>
    <row r="85" spans="1:7" x14ac:dyDescent="0.25">
      <c r="A85" s="12" t="s">
        <v>1921</v>
      </c>
      <c r="B85" s="30" t="s">
        <v>1922</v>
      </c>
      <c r="C85" s="30" t="s">
        <v>1227</v>
      </c>
      <c r="D85" s="13">
        <v>11214</v>
      </c>
      <c r="E85" s="14">
        <v>77.849999999999994</v>
      </c>
      <c r="F85" s="15">
        <v>2.3999999999999998E-3</v>
      </c>
      <c r="G85" s="15"/>
    </row>
    <row r="86" spans="1:7" x14ac:dyDescent="0.25">
      <c r="A86" s="12" t="s">
        <v>1923</v>
      </c>
      <c r="B86" s="30" t="s">
        <v>1924</v>
      </c>
      <c r="C86" s="30" t="s">
        <v>1183</v>
      </c>
      <c r="D86" s="13">
        <v>12850</v>
      </c>
      <c r="E86" s="14">
        <v>77.13</v>
      </c>
      <c r="F86" s="15">
        <v>2.3E-3</v>
      </c>
      <c r="G86" s="15"/>
    </row>
    <row r="87" spans="1:7" x14ac:dyDescent="0.25">
      <c r="A87" s="12" t="s">
        <v>1406</v>
      </c>
      <c r="B87" s="30" t="s">
        <v>1407</v>
      </c>
      <c r="C87" s="30" t="s">
        <v>1171</v>
      </c>
      <c r="D87" s="13">
        <v>13225</v>
      </c>
      <c r="E87" s="14">
        <v>76.84</v>
      </c>
      <c r="F87" s="15">
        <v>2.3E-3</v>
      </c>
      <c r="G87" s="15"/>
    </row>
    <row r="88" spans="1:7" x14ac:dyDescent="0.25">
      <c r="A88" s="12" t="s">
        <v>1925</v>
      </c>
      <c r="B88" s="30" t="s">
        <v>1926</v>
      </c>
      <c r="C88" s="30" t="s">
        <v>1171</v>
      </c>
      <c r="D88" s="13">
        <v>48297</v>
      </c>
      <c r="E88" s="14">
        <v>74.14</v>
      </c>
      <c r="F88" s="15">
        <v>2.3E-3</v>
      </c>
      <c r="G88" s="15"/>
    </row>
    <row r="89" spans="1:7" x14ac:dyDescent="0.25">
      <c r="A89" s="12" t="s">
        <v>1522</v>
      </c>
      <c r="B89" s="30" t="s">
        <v>1523</v>
      </c>
      <c r="C89" s="30" t="s">
        <v>1387</v>
      </c>
      <c r="D89" s="13">
        <v>1</v>
      </c>
      <c r="E89" s="14">
        <v>0.01</v>
      </c>
      <c r="F89" s="15">
        <v>0</v>
      </c>
      <c r="G89" s="15"/>
    </row>
    <row r="90" spans="1:7" x14ac:dyDescent="0.25">
      <c r="A90" s="16" t="s">
        <v>126</v>
      </c>
      <c r="B90" s="31"/>
      <c r="C90" s="31"/>
      <c r="D90" s="17"/>
      <c r="E90" s="37">
        <v>31763.95</v>
      </c>
      <c r="F90" s="38">
        <v>0.96430000000000005</v>
      </c>
      <c r="G90" s="20"/>
    </row>
    <row r="91" spans="1:7" x14ac:dyDescent="0.25">
      <c r="A91" s="16" t="s">
        <v>1545</v>
      </c>
      <c r="B91" s="30"/>
      <c r="C91" s="30"/>
      <c r="D91" s="13"/>
      <c r="E91" s="14"/>
      <c r="F91" s="15"/>
      <c r="G91" s="15"/>
    </row>
    <row r="92" spans="1:7" x14ac:dyDescent="0.25">
      <c r="A92" s="16" t="s">
        <v>126</v>
      </c>
      <c r="B92" s="30"/>
      <c r="C92" s="30"/>
      <c r="D92" s="13"/>
      <c r="E92" s="39" t="s">
        <v>120</v>
      </c>
      <c r="F92" s="40" t="s">
        <v>120</v>
      </c>
      <c r="G92" s="15"/>
    </row>
    <row r="93" spans="1:7" x14ac:dyDescent="0.25">
      <c r="A93" s="21" t="s">
        <v>162</v>
      </c>
      <c r="B93" s="32"/>
      <c r="C93" s="32"/>
      <c r="D93" s="22"/>
      <c r="E93" s="27">
        <v>31763.95</v>
      </c>
      <c r="F93" s="28">
        <v>0.96430000000000005</v>
      </c>
      <c r="G93" s="20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2"/>
      <c r="B95" s="30"/>
      <c r="C95" s="30"/>
      <c r="D95" s="13"/>
      <c r="E95" s="14"/>
      <c r="F95" s="15"/>
      <c r="G95" s="15"/>
    </row>
    <row r="96" spans="1:7" x14ac:dyDescent="0.25">
      <c r="A96" s="16" t="s">
        <v>846</v>
      </c>
      <c r="B96" s="30"/>
      <c r="C96" s="30"/>
      <c r="D96" s="13"/>
      <c r="E96" s="14"/>
      <c r="F96" s="15"/>
      <c r="G96" s="15"/>
    </row>
    <row r="97" spans="1:7" x14ac:dyDescent="0.25">
      <c r="A97" s="12" t="s">
        <v>1747</v>
      </c>
      <c r="B97" s="30" t="s">
        <v>1748</v>
      </c>
      <c r="C97" s="30"/>
      <c r="D97" s="13">
        <v>9642.7780000000002</v>
      </c>
      <c r="E97" s="14">
        <v>300.7</v>
      </c>
      <c r="F97" s="15">
        <v>9.1000000000000004E-3</v>
      </c>
      <c r="G97" s="15"/>
    </row>
    <row r="98" spans="1:7" x14ac:dyDescent="0.25">
      <c r="A98" s="12"/>
      <c r="B98" s="30"/>
      <c r="C98" s="30"/>
      <c r="D98" s="13"/>
      <c r="E98" s="14"/>
      <c r="F98" s="15"/>
      <c r="G98" s="15"/>
    </row>
    <row r="99" spans="1:7" x14ac:dyDescent="0.25">
      <c r="A99" s="21" t="s">
        <v>162</v>
      </c>
      <c r="B99" s="32"/>
      <c r="C99" s="32"/>
      <c r="D99" s="22"/>
      <c r="E99" s="18">
        <v>300.7</v>
      </c>
      <c r="F99" s="19">
        <v>9.1000000000000004E-3</v>
      </c>
      <c r="G99" s="20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16" t="s">
        <v>166</v>
      </c>
      <c r="B101" s="30"/>
      <c r="C101" s="30"/>
      <c r="D101" s="13"/>
      <c r="E101" s="14"/>
      <c r="F101" s="15"/>
      <c r="G101" s="15"/>
    </row>
    <row r="102" spans="1:7" x14ac:dyDescent="0.25">
      <c r="A102" s="12" t="s">
        <v>167</v>
      </c>
      <c r="B102" s="30"/>
      <c r="C102" s="30"/>
      <c r="D102" s="13"/>
      <c r="E102" s="14">
        <v>993.05</v>
      </c>
      <c r="F102" s="15">
        <v>3.0099999999999998E-2</v>
      </c>
      <c r="G102" s="15">
        <v>7.0182999999999995E-2</v>
      </c>
    </row>
    <row r="103" spans="1:7" x14ac:dyDescent="0.25">
      <c r="A103" s="16" t="s">
        <v>126</v>
      </c>
      <c r="B103" s="31"/>
      <c r="C103" s="31"/>
      <c r="D103" s="17"/>
      <c r="E103" s="37">
        <v>993.05</v>
      </c>
      <c r="F103" s="38">
        <v>3.0099999999999998E-2</v>
      </c>
      <c r="G103" s="20"/>
    </row>
    <row r="104" spans="1:7" x14ac:dyDescent="0.25">
      <c r="A104" s="12"/>
      <c r="B104" s="30"/>
      <c r="C104" s="30"/>
      <c r="D104" s="13"/>
      <c r="E104" s="14"/>
      <c r="F104" s="15"/>
      <c r="G104" s="15"/>
    </row>
    <row r="105" spans="1:7" x14ac:dyDescent="0.25">
      <c r="A105" s="21" t="s">
        <v>162</v>
      </c>
      <c r="B105" s="32"/>
      <c r="C105" s="32"/>
      <c r="D105" s="22"/>
      <c r="E105" s="18">
        <v>993.05</v>
      </c>
      <c r="F105" s="19">
        <v>3.0099999999999998E-2</v>
      </c>
      <c r="G105" s="20"/>
    </row>
    <row r="106" spans="1:7" x14ac:dyDescent="0.25">
      <c r="A106" s="12" t="s">
        <v>168</v>
      </c>
      <c r="B106" s="30"/>
      <c r="C106" s="30"/>
      <c r="D106" s="13"/>
      <c r="E106" s="14">
        <v>0.76377969999999995</v>
      </c>
      <c r="F106" s="15">
        <v>2.3E-5</v>
      </c>
      <c r="G106" s="15"/>
    </row>
    <row r="107" spans="1:7" x14ac:dyDescent="0.25">
      <c r="A107" s="12" t="s">
        <v>169</v>
      </c>
      <c r="B107" s="30"/>
      <c r="C107" s="30"/>
      <c r="D107" s="13"/>
      <c r="E107" s="23">
        <v>-110.4337797</v>
      </c>
      <c r="F107" s="24">
        <v>-3.5230000000000001E-3</v>
      </c>
      <c r="G107" s="15">
        <v>7.0182999999999995E-2</v>
      </c>
    </row>
    <row r="108" spans="1:7" x14ac:dyDescent="0.25">
      <c r="A108" s="25" t="s">
        <v>170</v>
      </c>
      <c r="B108" s="33"/>
      <c r="C108" s="33"/>
      <c r="D108" s="26"/>
      <c r="E108" s="27">
        <v>32948.03</v>
      </c>
      <c r="F108" s="28">
        <v>1</v>
      </c>
      <c r="G108" s="28"/>
    </row>
    <row r="113" spans="1:5" x14ac:dyDescent="0.25">
      <c r="A113" s="1" t="s">
        <v>173</v>
      </c>
    </row>
    <row r="114" spans="1:5" x14ac:dyDescent="0.25">
      <c r="A114" s="47" t="s">
        <v>174</v>
      </c>
      <c r="B114" s="34" t="s">
        <v>120</v>
      </c>
    </row>
    <row r="115" spans="1:5" x14ac:dyDescent="0.25">
      <c r="A115" t="s">
        <v>175</v>
      </c>
    </row>
    <row r="116" spans="1:5" x14ac:dyDescent="0.25">
      <c r="A116" t="s">
        <v>176</v>
      </c>
      <c r="B116" t="s">
        <v>177</v>
      </c>
      <c r="C116" t="s">
        <v>177</v>
      </c>
    </row>
    <row r="117" spans="1:5" x14ac:dyDescent="0.25">
      <c r="B117" s="48">
        <v>45351</v>
      </c>
      <c r="C117" s="48">
        <v>45382</v>
      </c>
    </row>
    <row r="118" spans="1:5" x14ac:dyDescent="0.25">
      <c r="A118" t="s">
        <v>181</v>
      </c>
      <c r="B118">
        <v>108.25</v>
      </c>
      <c r="C118">
        <v>109.65</v>
      </c>
      <c r="E118" s="2"/>
    </row>
    <row r="119" spans="1:5" x14ac:dyDescent="0.25">
      <c r="A119" t="s">
        <v>182</v>
      </c>
      <c r="B119">
        <v>36.6</v>
      </c>
      <c r="C119">
        <v>37.08</v>
      </c>
      <c r="E119" s="2"/>
    </row>
    <row r="120" spans="1:5" x14ac:dyDescent="0.25">
      <c r="A120" t="s">
        <v>661</v>
      </c>
      <c r="B120">
        <v>93.62</v>
      </c>
      <c r="C120">
        <v>94.7</v>
      </c>
      <c r="E120" s="2"/>
    </row>
    <row r="121" spans="1:5" x14ac:dyDescent="0.25">
      <c r="A121" t="s">
        <v>662</v>
      </c>
      <c r="B121">
        <v>25.06</v>
      </c>
      <c r="C121">
        <v>25.35</v>
      </c>
      <c r="E121" s="2"/>
    </row>
    <row r="122" spans="1:5" x14ac:dyDescent="0.25">
      <c r="E122" s="2"/>
    </row>
    <row r="123" spans="1:5" x14ac:dyDescent="0.25">
      <c r="A123" t="s">
        <v>192</v>
      </c>
      <c r="B123" s="34" t="s">
        <v>120</v>
      </c>
    </row>
    <row r="124" spans="1:5" x14ac:dyDescent="0.25">
      <c r="A124" t="s">
        <v>193</v>
      </c>
      <c r="B124" s="34" t="s">
        <v>120</v>
      </c>
    </row>
    <row r="125" spans="1:5" ht="30" customHeight="1" x14ac:dyDescent="0.25">
      <c r="A125" s="47" t="s">
        <v>194</v>
      </c>
      <c r="B125" s="34" t="s">
        <v>120</v>
      </c>
    </row>
    <row r="126" spans="1:5" ht="30" customHeight="1" x14ac:dyDescent="0.25">
      <c r="A126" s="47" t="s">
        <v>195</v>
      </c>
      <c r="B126" s="34" t="s">
        <v>120</v>
      </c>
    </row>
    <row r="127" spans="1:5" x14ac:dyDescent="0.25">
      <c r="A127" t="s">
        <v>1750</v>
      </c>
      <c r="B127" s="49">
        <v>0.30276700000000001</v>
      </c>
    </row>
    <row r="128" spans="1:5" ht="45" customHeight="1" x14ac:dyDescent="0.25">
      <c r="A128" s="47" t="s">
        <v>197</v>
      </c>
      <c r="B128" s="34" t="s">
        <v>120</v>
      </c>
    </row>
    <row r="129" spans="1:4" ht="30" customHeight="1" x14ac:dyDescent="0.25">
      <c r="A129" s="47" t="s">
        <v>198</v>
      </c>
      <c r="B129" s="34" t="s">
        <v>120</v>
      </c>
    </row>
    <row r="130" spans="1:4" ht="30" customHeight="1" x14ac:dyDescent="0.25">
      <c r="A130" s="47" t="s">
        <v>199</v>
      </c>
    </row>
    <row r="131" spans="1:4" x14ac:dyDescent="0.25">
      <c r="A131" t="s">
        <v>200</v>
      </c>
    </row>
    <row r="132" spans="1:4" x14ac:dyDescent="0.25">
      <c r="A132" t="s">
        <v>201</v>
      </c>
    </row>
    <row r="134" spans="1:4" ht="69.95" customHeight="1" x14ac:dyDescent="0.25">
      <c r="A134" s="74" t="s">
        <v>211</v>
      </c>
      <c r="B134" s="74" t="s">
        <v>212</v>
      </c>
      <c r="C134" s="74" t="s">
        <v>5</v>
      </c>
      <c r="D134" s="74" t="s">
        <v>6</v>
      </c>
    </row>
    <row r="135" spans="1:4" ht="69.95" customHeight="1" x14ac:dyDescent="0.25">
      <c r="A135" s="74" t="s">
        <v>1927</v>
      </c>
      <c r="B135" s="74"/>
      <c r="C135" s="74" t="s">
        <v>55</v>
      </c>
      <c r="D13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3"/>
  <sheetViews>
    <sheetView showGridLines="0" workbookViewId="0">
      <pane ySplit="4" topLeftCell="A92" activePane="bottomLeft" state="frozen"/>
      <selection pane="bottomLeft" activeCell="A106" sqref="A10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1928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1929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1434</v>
      </c>
      <c r="B8" s="30" t="s">
        <v>1435</v>
      </c>
      <c r="C8" s="30" t="s">
        <v>1171</v>
      </c>
      <c r="D8" s="13">
        <v>920644</v>
      </c>
      <c r="E8" s="14">
        <v>10065.4</v>
      </c>
      <c r="F8" s="15">
        <v>3.5299999999999998E-2</v>
      </c>
      <c r="G8" s="15"/>
    </row>
    <row r="9" spans="1:8" x14ac:dyDescent="0.25">
      <c r="A9" s="12" t="s">
        <v>1225</v>
      </c>
      <c r="B9" s="30" t="s">
        <v>1226</v>
      </c>
      <c r="C9" s="30" t="s">
        <v>1227</v>
      </c>
      <c r="D9" s="13">
        <v>228117</v>
      </c>
      <c r="E9" s="14">
        <v>8586.1</v>
      </c>
      <c r="F9" s="15">
        <v>3.0099999999999998E-2</v>
      </c>
      <c r="G9" s="15"/>
    </row>
    <row r="10" spans="1:8" x14ac:dyDescent="0.25">
      <c r="A10" s="12" t="s">
        <v>1169</v>
      </c>
      <c r="B10" s="30" t="s">
        <v>1170</v>
      </c>
      <c r="C10" s="30" t="s">
        <v>1171</v>
      </c>
      <c r="D10" s="13">
        <v>578913</v>
      </c>
      <c r="E10" s="14">
        <v>8382.08</v>
      </c>
      <c r="F10" s="15">
        <v>2.9399999999999999E-2</v>
      </c>
      <c r="G10" s="15"/>
    </row>
    <row r="11" spans="1:8" x14ac:dyDescent="0.25">
      <c r="A11" s="12" t="s">
        <v>1200</v>
      </c>
      <c r="B11" s="30" t="s">
        <v>1201</v>
      </c>
      <c r="C11" s="30" t="s">
        <v>1171</v>
      </c>
      <c r="D11" s="13">
        <v>900747</v>
      </c>
      <c r="E11" s="14">
        <v>6776.77</v>
      </c>
      <c r="F11" s="15">
        <v>2.3800000000000002E-2</v>
      </c>
      <c r="G11" s="15"/>
    </row>
    <row r="12" spans="1:8" x14ac:dyDescent="0.25">
      <c r="A12" s="12" t="s">
        <v>1454</v>
      </c>
      <c r="B12" s="30" t="s">
        <v>1455</v>
      </c>
      <c r="C12" s="30" t="s">
        <v>1219</v>
      </c>
      <c r="D12" s="13">
        <v>157926</v>
      </c>
      <c r="E12" s="14">
        <v>6292.64</v>
      </c>
      <c r="F12" s="15">
        <v>2.2100000000000002E-2</v>
      </c>
      <c r="G12" s="15"/>
    </row>
    <row r="13" spans="1:8" x14ac:dyDescent="0.25">
      <c r="A13" s="12" t="s">
        <v>1172</v>
      </c>
      <c r="B13" s="30" t="s">
        <v>1173</v>
      </c>
      <c r="C13" s="30" t="s">
        <v>1174</v>
      </c>
      <c r="D13" s="13">
        <v>210478</v>
      </c>
      <c r="E13" s="14">
        <v>6254.77</v>
      </c>
      <c r="F13" s="15">
        <v>2.1999999999999999E-2</v>
      </c>
      <c r="G13" s="15"/>
    </row>
    <row r="14" spans="1:8" x14ac:dyDescent="0.25">
      <c r="A14" s="12" t="s">
        <v>1428</v>
      </c>
      <c r="B14" s="30" t="s">
        <v>1429</v>
      </c>
      <c r="C14" s="30" t="s">
        <v>1219</v>
      </c>
      <c r="D14" s="13">
        <v>800000</v>
      </c>
      <c r="E14" s="14">
        <v>5936</v>
      </c>
      <c r="F14" s="15">
        <v>2.0799999999999999E-2</v>
      </c>
      <c r="G14" s="15"/>
    </row>
    <row r="15" spans="1:8" x14ac:dyDescent="0.25">
      <c r="A15" s="12" t="s">
        <v>1291</v>
      </c>
      <c r="B15" s="30" t="s">
        <v>1292</v>
      </c>
      <c r="C15" s="30" t="s">
        <v>1293</v>
      </c>
      <c r="D15" s="13">
        <v>76729</v>
      </c>
      <c r="E15" s="14">
        <v>5738.75</v>
      </c>
      <c r="F15" s="15">
        <v>2.01E-2</v>
      </c>
      <c r="G15" s="15"/>
    </row>
    <row r="16" spans="1:8" x14ac:dyDescent="0.25">
      <c r="A16" s="12" t="s">
        <v>1246</v>
      </c>
      <c r="B16" s="30" t="s">
        <v>1247</v>
      </c>
      <c r="C16" s="30" t="s">
        <v>1248</v>
      </c>
      <c r="D16" s="13">
        <v>4892344</v>
      </c>
      <c r="E16" s="14">
        <v>5728.93</v>
      </c>
      <c r="F16" s="15">
        <v>2.01E-2</v>
      </c>
      <c r="G16" s="15"/>
    </row>
    <row r="17" spans="1:7" x14ac:dyDescent="0.25">
      <c r="A17" s="12" t="s">
        <v>1209</v>
      </c>
      <c r="B17" s="30" t="s">
        <v>1210</v>
      </c>
      <c r="C17" s="30" t="s">
        <v>1171</v>
      </c>
      <c r="D17" s="13">
        <v>3623665</v>
      </c>
      <c r="E17" s="14">
        <v>5442.74</v>
      </c>
      <c r="F17" s="15">
        <v>1.9099999999999999E-2</v>
      </c>
      <c r="G17" s="15"/>
    </row>
    <row r="18" spans="1:7" x14ac:dyDescent="0.25">
      <c r="A18" s="12" t="s">
        <v>1252</v>
      </c>
      <c r="B18" s="30" t="s">
        <v>1253</v>
      </c>
      <c r="C18" s="30" t="s">
        <v>1254</v>
      </c>
      <c r="D18" s="13">
        <v>1216675</v>
      </c>
      <c r="E18" s="14">
        <v>5211.63</v>
      </c>
      <c r="F18" s="15">
        <v>1.83E-2</v>
      </c>
      <c r="G18" s="15"/>
    </row>
    <row r="19" spans="1:7" x14ac:dyDescent="0.25">
      <c r="A19" s="12" t="s">
        <v>1178</v>
      </c>
      <c r="B19" s="30" t="s">
        <v>1179</v>
      </c>
      <c r="C19" s="30" t="s">
        <v>1180</v>
      </c>
      <c r="D19" s="13">
        <v>1194293</v>
      </c>
      <c r="E19" s="14">
        <v>5184.43</v>
      </c>
      <c r="F19" s="15">
        <v>1.8200000000000001E-2</v>
      </c>
      <c r="G19" s="15"/>
    </row>
    <row r="20" spans="1:7" x14ac:dyDescent="0.25">
      <c r="A20" s="12" t="s">
        <v>1446</v>
      </c>
      <c r="B20" s="30" t="s">
        <v>1447</v>
      </c>
      <c r="C20" s="30" t="s">
        <v>1296</v>
      </c>
      <c r="D20" s="13">
        <v>129592</v>
      </c>
      <c r="E20" s="14">
        <v>5116.29</v>
      </c>
      <c r="F20" s="15">
        <v>1.7999999999999999E-2</v>
      </c>
      <c r="G20" s="15"/>
    </row>
    <row r="21" spans="1:7" x14ac:dyDescent="0.25">
      <c r="A21" s="12" t="s">
        <v>1758</v>
      </c>
      <c r="B21" s="30" t="s">
        <v>1759</v>
      </c>
      <c r="C21" s="30" t="s">
        <v>1296</v>
      </c>
      <c r="D21" s="13">
        <v>2655874</v>
      </c>
      <c r="E21" s="14">
        <v>4836.3500000000004</v>
      </c>
      <c r="F21" s="15">
        <v>1.7000000000000001E-2</v>
      </c>
      <c r="G21" s="15"/>
    </row>
    <row r="22" spans="1:7" x14ac:dyDescent="0.25">
      <c r="A22" s="12" t="s">
        <v>1930</v>
      </c>
      <c r="B22" s="30" t="s">
        <v>1931</v>
      </c>
      <c r="C22" s="30" t="s">
        <v>1242</v>
      </c>
      <c r="D22" s="13">
        <v>11923112</v>
      </c>
      <c r="E22" s="14">
        <v>4816.9399999999996</v>
      </c>
      <c r="F22" s="15">
        <v>1.6899999999999998E-2</v>
      </c>
      <c r="G22" s="15"/>
    </row>
    <row r="23" spans="1:7" x14ac:dyDescent="0.25">
      <c r="A23" s="12" t="s">
        <v>1764</v>
      </c>
      <c r="B23" s="30" t="s">
        <v>1765</v>
      </c>
      <c r="C23" s="30" t="s">
        <v>1290</v>
      </c>
      <c r="D23" s="13">
        <v>565710</v>
      </c>
      <c r="E23" s="14">
        <v>4638.26</v>
      </c>
      <c r="F23" s="15">
        <v>1.6299999999999999E-2</v>
      </c>
      <c r="G23" s="15"/>
    </row>
    <row r="24" spans="1:7" x14ac:dyDescent="0.25">
      <c r="A24" s="12" t="s">
        <v>1275</v>
      </c>
      <c r="B24" s="30" t="s">
        <v>1276</v>
      </c>
      <c r="C24" s="30" t="s">
        <v>1196</v>
      </c>
      <c r="D24" s="13">
        <v>2274040</v>
      </c>
      <c r="E24" s="14">
        <v>4582.1899999999996</v>
      </c>
      <c r="F24" s="15">
        <v>1.61E-2</v>
      </c>
      <c r="G24" s="15"/>
    </row>
    <row r="25" spans="1:7" x14ac:dyDescent="0.25">
      <c r="A25" s="12" t="s">
        <v>1772</v>
      </c>
      <c r="B25" s="30" t="s">
        <v>1773</v>
      </c>
      <c r="C25" s="30" t="s">
        <v>1171</v>
      </c>
      <c r="D25" s="13">
        <v>868132</v>
      </c>
      <c r="E25" s="14">
        <v>4520.3599999999997</v>
      </c>
      <c r="F25" s="15">
        <v>1.5900000000000001E-2</v>
      </c>
      <c r="G25" s="15"/>
    </row>
    <row r="26" spans="1:7" x14ac:dyDescent="0.25">
      <c r="A26" s="12" t="s">
        <v>1510</v>
      </c>
      <c r="B26" s="30" t="s">
        <v>1511</v>
      </c>
      <c r="C26" s="30" t="s">
        <v>1199</v>
      </c>
      <c r="D26" s="13">
        <v>524168</v>
      </c>
      <c r="E26" s="14">
        <v>4450.97</v>
      </c>
      <c r="F26" s="15">
        <v>1.5599999999999999E-2</v>
      </c>
      <c r="G26" s="15"/>
    </row>
    <row r="27" spans="1:7" x14ac:dyDescent="0.25">
      <c r="A27" s="12" t="s">
        <v>1489</v>
      </c>
      <c r="B27" s="30" t="s">
        <v>1490</v>
      </c>
      <c r="C27" s="30" t="s">
        <v>1251</v>
      </c>
      <c r="D27" s="13">
        <v>269488</v>
      </c>
      <c r="E27" s="14">
        <v>4367.1899999999996</v>
      </c>
      <c r="F27" s="15">
        <v>1.5299999999999999E-2</v>
      </c>
      <c r="G27" s="15"/>
    </row>
    <row r="28" spans="1:7" x14ac:dyDescent="0.25">
      <c r="A28" s="12" t="s">
        <v>1277</v>
      </c>
      <c r="B28" s="30" t="s">
        <v>1278</v>
      </c>
      <c r="C28" s="30" t="s">
        <v>1279</v>
      </c>
      <c r="D28" s="13">
        <v>143278</v>
      </c>
      <c r="E28" s="14">
        <v>4307.29</v>
      </c>
      <c r="F28" s="15">
        <v>1.5100000000000001E-2</v>
      </c>
      <c r="G28" s="15"/>
    </row>
    <row r="29" spans="1:7" x14ac:dyDescent="0.25">
      <c r="A29" s="12" t="s">
        <v>1388</v>
      </c>
      <c r="B29" s="30" t="s">
        <v>1389</v>
      </c>
      <c r="C29" s="30" t="s">
        <v>1299</v>
      </c>
      <c r="D29" s="13">
        <v>432487</v>
      </c>
      <c r="E29" s="14">
        <v>4293.7299999999996</v>
      </c>
      <c r="F29" s="15">
        <v>1.5100000000000001E-2</v>
      </c>
      <c r="G29" s="15"/>
    </row>
    <row r="30" spans="1:7" x14ac:dyDescent="0.25">
      <c r="A30" s="12" t="s">
        <v>1187</v>
      </c>
      <c r="B30" s="30" t="s">
        <v>1188</v>
      </c>
      <c r="C30" s="30" t="s">
        <v>1171</v>
      </c>
      <c r="D30" s="13">
        <v>1574966</v>
      </c>
      <c r="E30" s="14">
        <v>4158.7</v>
      </c>
      <c r="F30" s="15">
        <v>1.46E-2</v>
      </c>
      <c r="G30" s="15"/>
    </row>
    <row r="31" spans="1:7" x14ac:dyDescent="0.25">
      <c r="A31" s="12" t="s">
        <v>1487</v>
      </c>
      <c r="B31" s="30" t="s">
        <v>1488</v>
      </c>
      <c r="C31" s="30" t="s">
        <v>1193</v>
      </c>
      <c r="D31" s="13">
        <v>530924</v>
      </c>
      <c r="E31" s="14">
        <v>3997.59</v>
      </c>
      <c r="F31" s="15">
        <v>1.4E-2</v>
      </c>
      <c r="G31" s="15"/>
    </row>
    <row r="32" spans="1:7" x14ac:dyDescent="0.25">
      <c r="A32" s="12" t="s">
        <v>1363</v>
      </c>
      <c r="B32" s="30" t="s">
        <v>1364</v>
      </c>
      <c r="C32" s="30" t="s">
        <v>1242</v>
      </c>
      <c r="D32" s="13">
        <v>61270</v>
      </c>
      <c r="E32" s="14">
        <v>3897.29</v>
      </c>
      <c r="F32" s="15">
        <v>1.37E-2</v>
      </c>
      <c r="G32" s="15"/>
    </row>
    <row r="33" spans="1:7" x14ac:dyDescent="0.25">
      <c r="A33" s="12" t="s">
        <v>1220</v>
      </c>
      <c r="B33" s="30" t="s">
        <v>1221</v>
      </c>
      <c r="C33" s="30" t="s">
        <v>1204</v>
      </c>
      <c r="D33" s="13">
        <v>315632</v>
      </c>
      <c r="E33" s="14">
        <v>3877.85</v>
      </c>
      <c r="F33" s="15">
        <v>1.3599999999999999E-2</v>
      </c>
      <c r="G33" s="15"/>
    </row>
    <row r="34" spans="1:7" x14ac:dyDescent="0.25">
      <c r="A34" s="12" t="s">
        <v>1331</v>
      </c>
      <c r="B34" s="30" t="s">
        <v>1332</v>
      </c>
      <c r="C34" s="30" t="s">
        <v>1193</v>
      </c>
      <c r="D34" s="13">
        <v>331865</v>
      </c>
      <c r="E34" s="14">
        <v>3838.35</v>
      </c>
      <c r="F34" s="15">
        <v>1.35E-2</v>
      </c>
      <c r="G34" s="15"/>
    </row>
    <row r="35" spans="1:7" x14ac:dyDescent="0.25">
      <c r="A35" s="12" t="s">
        <v>1932</v>
      </c>
      <c r="B35" s="30" t="s">
        <v>1933</v>
      </c>
      <c r="C35" s="30" t="s">
        <v>1248</v>
      </c>
      <c r="D35" s="13">
        <v>542402</v>
      </c>
      <c r="E35" s="14">
        <v>3829.09</v>
      </c>
      <c r="F35" s="15">
        <v>1.34E-2</v>
      </c>
      <c r="G35" s="15"/>
    </row>
    <row r="36" spans="1:7" x14ac:dyDescent="0.25">
      <c r="A36" s="12" t="s">
        <v>1460</v>
      </c>
      <c r="B36" s="30" t="s">
        <v>1461</v>
      </c>
      <c r="C36" s="30" t="s">
        <v>1232</v>
      </c>
      <c r="D36" s="13">
        <v>843799</v>
      </c>
      <c r="E36" s="14">
        <v>3787.39</v>
      </c>
      <c r="F36" s="15">
        <v>1.3299999999999999E-2</v>
      </c>
      <c r="G36" s="15"/>
    </row>
    <row r="37" spans="1:7" x14ac:dyDescent="0.25">
      <c r="A37" s="12" t="s">
        <v>1768</v>
      </c>
      <c r="B37" s="30" t="s">
        <v>1769</v>
      </c>
      <c r="C37" s="30" t="s">
        <v>1248</v>
      </c>
      <c r="D37" s="13">
        <v>531885</v>
      </c>
      <c r="E37" s="14">
        <v>3642.08</v>
      </c>
      <c r="F37" s="15">
        <v>1.2800000000000001E-2</v>
      </c>
      <c r="G37" s="15"/>
    </row>
    <row r="38" spans="1:7" x14ac:dyDescent="0.25">
      <c r="A38" s="12" t="s">
        <v>1860</v>
      </c>
      <c r="B38" s="30" t="s">
        <v>1861</v>
      </c>
      <c r="C38" s="30" t="s">
        <v>1279</v>
      </c>
      <c r="D38" s="13">
        <v>241666</v>
      </c>
      <c r="E38" s="14">
        <v>3615.2</v>
      </c>
      <c r="F38" s="15">
        <v>1.2699999999999999E-2</v>
      </c>
      <c r="G38" s="15"/>
    </row>
    <row r="39" spans="1:7" x14ac:dyDescent="0.25">
      <c r="A39" s="12" t="s">
        <v>1217</v>
      </c>
      <c r="B39" s="30" t="s">
        <v>1218</v>
      </c>
      <c r="C39" s="30" t="s">
        <v>1219</v>
      </c>
      <c r="D39" s="13">
        <v>65234</v>
      </c>
      <c r="E39" s="14">
        <v>3589.47</v>
      </c>
      <c r="F39" s="15">
        <v>1.26E-2</v>
      </c>
      <c r="G39" s="15"/>
    </row>
    <row r="40" spans="1:7" x14ac:dyDescent="0.25">
      <c r="A40" s="12" t="s">
        <v>1306</v>
      </c>
      <c r="B40" s="30" t="s">
        <v>1307</v>
      </c>
      <c r="C40" s="30" t="s">
        <v>1293</v>
      </c>
      <c r="D40" s="13">
        <v>323199</v>
      </c>
      <c r="E40" s="14">
        <v>3566.66</v>
      </c>
      <c r="F40" s="15">
        <v>1.2500000000000001E-2</v>
      </c>
      <c r="G40" s="15"/>
    </row>
    <row r="41" spans="1:7" x14ac:dyDescent="0.25">
      <c r="A41" s="12" t="s">
        <v>1780</v>
      </c>
      <c r="B41" s="30" t="s">
        <v>1781</v>
      </c>
      <c r="C41" s="30" t="s">
        <v>1387</v>
      </c>
      <c r="D41" s="13">
        <v>121873</v>
      </c>
      <c r="E41" s="14">
        <v>3391.48</v>
      </c>
      <c r="F41" s="15">
        <v>1.1900000000000001E-2</v>
      </c>
      <c r="G41" s="15"/>
    </row>
    <row r="42" spans="1:7" x14ac:dyDescent="0.25">
      <c r="A42" s="12" t="s">
        <v>1329</v>
      </c>
      <c r="B42" s="30" t="s">
        <v>1330</v>
      </c>
      <c r="C42" s="30" t="s">
        <v>1219</v>
      </c>
      <c r="D42" s="13">
        <v>270080</v>
      </c>
      <c r="E42" s="14">
        <v>3370.87</v>
      </c>
      <c r="F42" s="15">
        <v>1.18E-2</v>
      </c>
      <c r="G42" s="15"/>
    </row>
    <row r="43" spans="1:7" x14ac:dyDescent="0.25">
      <c r="A43" s="12" t="s">
        <v>1880</v>
      </c>
      <c r="B43" s="30" t="s">
        <v>1881</v>
      </c>
      <c r="C43" s="30" t="s">
        <v>1279</v>
      </c>
      <c r="D43" s="13">
        <v>96674</v>
      </c>
      <c r="E43" s="14">
        <v>3344.73</v>
      </c>
      <c r="F43" s="15">
        <v>1.17E-2</v>
      </c>
      <c r="G43" s="15"/>
    </row>
    <row r="44" spans="1:7" x14ac:dyDescent="0.25">
      <c r="A44" s="12" t="s">
        <v>1375</v>
      </c>
      <c r="B44" s="30" t="s">
        <v>1376</v>
      </c>
      <c r="C44" s="30" t="s">
        <v>1193</v>
      </c>
      <c r="D44" s="13">
        <v>46017</v>
      </c>
      <c r="E44" s="14">
        <v>3334.05</v>
      </c>
      <c r="F44" s="15">
        <v>1.17E-2</v>
      </c>
      <c r="G44" s="15"/>
    </row>
    <row r="45" spans="1:7" x14ac:dyDescent="0.25">
      <c r="A45" s="12" t="s">
        <v>1302</v>
      </c>
      <c r="B45" s="30" t="s">
        <v>1303</v>
      </c>
      <c r="C45" s="30" t="s">
        <v>1274</v>
      </c>
      <c r="D45" s="13">
        <v>34098</v>
      </c>
      <c r="E45" s="14">
        <v>3324.27</v>
      </c>
      <c r="F45" s="15">
        <v>1.17E-2</v>
      </c>
      <c r="G45" s="15"/>
    </row>
    <row r="46" spans="1:7" x14ac:dyDescent="0.25">
      <c r="A46" s="12" t="s">
        <v>1379</v>
      </c>
      <c r="B46" s="30" t="s">
        <v>1380</v>
      </c>
      <c r="C46" s="30" t="s">
        <v>1274</v>
      </c>
      <c r="D46" s="13">
        <v>169350</v>
      </c>
      <c r="E46" s="14">
        <v>3289.03</v>
      </c>
      <c r="F46" s="15">
        <v>1.15E-2</v>
      </c>
      <c r="G46" s="15"/>
    </row>
    <row r="47" spans="1:7" x14ac:dyDescent="0.25">
      <c r="A47" s="12" t="s">
        <v>1430</v>
      </c>
      <c r="B47" s="30" t="s">
        <v>1431</v>
      </c>
      <c r="C47" s="30" t="s">
        <v>1224</v>
      </c>
      <c r="D47" s="13">
        <v>568237</v>
      </c>
      <c r="E47" s="14">
        <v>3183.55</v>
      </c>
      <c r="F47" s="15">
        <v>1.12E-2</v>
      </c>
      <c r="G47" s="15"/>
    </row>
    <row r="48" spans="1:7" x14ac:dyDescent="0.25">
      <c r="A48" s="12" t="s">
        <v>1207</v>
      </c>
      <c r="B48" s="30" t="s">
        <v>1208</v>
      </c>
      <c r="C48" s="30" t="s">
        <v>1193</v>
      </c>
      <c r="D48" s="13">
        <v>810985</v>
      </c>
      <c r="E48" s="14">
        <v>3164.87</v>
      </c>
      <c r="F48" s="15">
        <v>1.11E-2</v>
      </c>
      <c r="G48" s="15"/>
    </row>
    <row r="49" spans="1:7" x14ac:dyDescent="0.25">
      <c r="A49" s="12" t="s">
        <v>1444</v>
      </c>
      <c r="B49" s="30" t="s">
        <v>1445</v>
      </c>
      <c r="C49" s="30" t="s">
        <v>1193</v>
      </c>
      <c r="D49" s="13">
        <v>132973</v>
      </c>
      <c r="E49" s="14">
        <v>3137.9</v>
      </c>
      <c r="F49" s="15">
        <v>1.0999999999999999E-2</v>
      </c>
      <c r="G49" s="15"/>
    </row>
    <row r="50" spans="1:7" x14ac:dyDescent="0.25">
      <c r="A50" s="12" t="s">
        <v>1184</v>
      </c>
      <c r="B50" s="30" t="s">
        <v>1185</v>
      </c>
      <c r="C50" s="30" t="s">
        <v>1186</v>
      </c>
      <c r="D50" s="13">
        <v>934370</v>
      </c>
      <c r="E50" s="14">
        <v>3137.61</v>
      </c>
      <c r="F50" s="15">
        <v>1.0999999999999999E-2</v>
      </c>
      <c r="G50" s="15"/>
    </row>
    <row r="51" spans="1:7" x14ac:dyDescent="0.25">
      <c r="A51" s="12" t="s">
        <v>1756</v>
      </c>
      <c r="B51" s="30" t="s">
        <v>1757</v>
      </c>
      <c r="C51" s="30" t="s">
        <v>1387</v>
      </c>
      <c r="D51" s="13">
        <v>334022</v>
      </c>
      <c r="E51" s="14">
        <v>3124.11</v>
      </c>
      <c r="F51" s="15">
        <v>1.0999999999999999E-2</v>
      </c>
      <c r="G51" s="15"/>
    </row>
    <row r="52" spans="1:7" x14ac:dyDescent="0.25">
      <c r="A52" s="12" t="s">
        <v>1325</v>
      </c>
      <c r="B52" s="30" t="s">
        <v>1326</v>
      </c>
      <c r="C52" s="30" t="s">
        <v>1299</v>
      </c>
      <c r="D52" s="13">
        <v>161053</v>
      </c>
      <c r="E52" s="14">
        <v>3094.39</v>
      </c>
      <c r="F52" s="15">
        <v>1.09E-2</v>
      </c>
      <c r="G52" s="15"/>
    </row>
    <row r="53" spans="1:7" x14ac:dyDescent="0.25">
      <c r="A53" s="12" t="s">
        <v>1762</v>
      </c>
      <c r="B53" s="30" t="s">
        <v>1763</v>
      </c>
      <c r="C53" s="30" t="s">
        <v>1293</v>
      </c>
      <c r="D53" s="13">
        <v>267364</v>
      </c>
      <c r="E53" s="14">
        <v>3087.65</v>
      </c>
      <c r="F53" s="15">
        <v>1.0800000000000001E-2</v>
      </c>
      <c r="G53" s="15"/>
    </row>
    <row r="54" spans="1:7" x14ac:dyDescent="0.25">
      <c r="A54" s="12" t="s">
        <v>1532</v>
      </c>
      <c r="B54" s="30" t="s">
        <v>1533</v>
      </c>
      <c r="C54" s="30" t="s">
        <v>1357</v>
      </c>
      <c r="D54" s="13">
        <v>78321</v>
      </c>
      <c r="E54" s="14">
        <v>3029.1</v>
      </c>
      <c r="F54" s="15">
        <v>1.06E-2</v>
      </c>
      <c r="G54" s="15"/>
    </row>
    <row r="55" spans="1:7" x14ac:dyDescent="0.25">
      <c r="A55" s="12" t="s">
        <v>1297</v>
      </c>
      <c r="B55" s="30" t="s">
        <v>1298</v>
      </c>
      <c r="C55" s="30" t="s">
        <v>1299</v>
      </c>
      <c r="D55" s="13">
        <v>140236</v>
      </c>
      <c r="E55" s="14">
        <v>3017.67</v>
      </c>
      <c r="F55" s="15">
        <v>1.06E-2</v>
      </c>
      <c r="G55" s="15"/>
    </row>
    <row r="56" spans="1:7" x14ac:dyDescent="0.25">
      <c r="A56" s="12" t="s">
        <v>1189</v>
      </c>
      <c r="B56" s="30" t="s">
        <v>1190</v>
      </c>
      <c r="C56" s="30" t="s">
        <v>1171</v>
      </c>
      <c r="D56" s="13">
        <v>193081</v>
      </c>
      <c r="E56" s="14">
        <v>2998.55</v>
      </c>
      <c r="F56" s="15">
        <v>1.0500000000000001E-2</v>
      </c>
      <c r="G56" s="15"/>
    </row>
    <row r="57" spans="1:7" x14ac:dyDescent="0.25">
      <c r="A57" s="12" t="s">
        <v>1518</v>
      </c>
      <c r="B57" s="30" t="s">
        <v>1519</v>
      </c>
      <c r="C57" s="30" t="s">
        <v>1290</v>
      </c>
      <c r="D57" s="13">
        <v>426070</v>
      </c>
      <c r="E57" s="14">
        <v>2993.35</v>
      </c>
      <c r="F57" s="15">
        <v>1.0500000000000001E-2</v>
      </c>
      <c r="G57" s="15"/>
    </row>
    <row r="58" spans="1:7" x14ac:dyDescent="0.25">
      <c r="A58" s="12" t="s">
        <v>1402</v>
      </c>
      <c r="B58" s="30" t="s">
        <v>1403</v>
      </c>
      <c r="C58" s="30" t="s">
        <v>1193</v>
      </c>
      <c r="D58" s="13">
        <v>1042925</v>
      </c>
      <c r="E58" s="14">
        <v>2907.67</v>
      </c>
      <c r="F58" s="15">
        <v>1.0200000000000001E-2</v>
      </c>
      <c r="G58" s="15"/>
    </row>
    <row r="59" spans="1:7" x14ac:dyDescent="0.25">
      <c r="A59" s="12" t="s">
        <v>1436</v>
      </c>
      <c r="B59" s="30" t="s">
        <v>1437</v>
      </c>
      <c r="C59" s="30" t="s">
        <v>1320</v>
      </c>
      <c r="D59" s="13">
        <v>92929</v>
      </c>
      <c r="E59" s="14">
        <v>2894.09</v>
      </c>
      <c r="F59" s="15">
        <v>1.0200000000000001E-2</v>
      </c>
      <c r="G59" s="15"/>
    </row>
    <row r="60" spans="1:7" x14ac:dyDescent="0.25">
      <c r="A60" s="12" t="s">
        <v>1335</v>
      </c>
      <c r="B60" s="30" t="s">
        <v>1336</v>
      </c>
      <c r="C60" s="30" t="s">
        <v>1239</v>
      </c>
      <c r="D60" s="13">
        <v>188169</v>
      </c>
      <c r="E60" s="14">
        <v>2823.01</v>
      </c>
      <c r="F60" s="15">
        <v>9.9000000000000008E-3</v>
      </c>
      <c r="G60" s="15"/>
    </row>
    <row r="61" spans="1:7" x14ac:dyDescent="0.25">
      <c r="A61" s="12" t="s">
        <v>1934</v>
      </c>
      <c r="B61" s="30" t="s">
        <v>1935</v>
      </c>
      <c r="C61" s="30" t="s">
        <v>1290</v>
      </c>
      <c r="D61" s="13">
        <v>653693</v>
      </c>
      <c r="E61" s="14">
        <v>2746.82</v>
      </c>
      <c r="F61" s="15">
        <v>9.5999999999999992E-3</v>
      </c>
      <c r="G61" s="15"/>
    </row>
    <row r="62" spans="1:7" x14ac:dyDescent="0.25">
      <c r="A62" s="12" t="s">
        <v>1308</v>
      </c>
      <c r="B62" s="30" t="s">
        <v>1309</v>
      </c>
      <c r="C62" s="30" t="s">
        <v>1219</v>
      </c>
      <c r="D62" s="13">
        <v>114816</v>
      </c>
      <c r="E62" s="14">
        <v>2741.86</v>
      </c>
      <c r="F62" s="15">
        <v>9.5999999999999992E-3</v>
      </c>
      <c r="G62" s="15"/>
    </row>
    <row r="63" spans="1:7" x14ac:dyDescent="0.25">
      <c r="A63" s="12" t="s">
        <v>1936</v>
      </c>
      <c r="B63" s="30" t="s">
        <v>1937</v>
      </c>
      <c r="C63" s="30" t="s">
        <v>1293</v>
      </c>
      <c r="D63" s="13">
        <v>410411</v>
      </c>
      <c r="E63" s="14">
        <v>2626.84</v>
      </c>
      <c r="F63" s="15">
        <v>9.1999999999999998E-3</v>
      </c>
      <c r="G63" s="15"/>
    </row>
    <row r="64" spans="1:7" x14ac:dyDescent="0.25">
      <c r="A64" s="12" t="s">
        <v>1472</v>
      </c>
      <c r="B64" s="30" t="s">
        <v>1473</v>
      </c>
      <c r="C64" s="30" t="s">
        <v>1219</v>
      </c>
      <c r="D64" s="13">
        <v>52963</v>
      </c>
      <c r="E64" s="14">
        <v>2615.52</v>
      </c>
      <c r="F64" s="15">
        <v>9.1999999999999998E-3</v>
      </c>
      <c r="G64" s="15"/>
    </row>
    <row r="65" spans="1:7" x14ac:dyDescent="0.25">
      <c r="A65" s="12" t="s">
        <v>1418</v>
      </c>
      <c r="B65" s="30" t="s">
        <v>1419</v>
      </c>
      <c r="C65" s="30" t="s">
        <v>1293</v>
      </c>
      <c r="D65" s="13">
        <v>68102</v>
      </c>
      <c r="E65" s="14">
        <v>2589.1</v>
      </c>
      <c r="F65" s="15">
        <v>9.1000000000000004E-3</v>
      </c>
      <c r="G65" s="15"/>
    </row>
    <row r="66" spans="1:7" x14ac:dyDescent="0.25">
      <c r="A66" s="12" t="s">
        <v>1426</v>
      </c>
      <c r="B66" s="30" t="s">
        <v>1427</v>
      </c>
      <c r="C66" s="30" t="s">
        <v>1219</v>
      </c>
      <c r="D66" s="13">
        <v>170167</v>
      </c>
      <c r="E66" s="14">
        <v>2549.19</v>
      </c>
      <c r="F66" s="15">
        <v>8.8999999999999999E-3</v>
      </c>
      <c r="G66" s="15"/>
    </row>
    <row r="67" spans="1:7" x14ac:dyDescent="0.25">
      <c r="A67" s="12" t="s">
        <v>1938</v>
      </c>
      <c r="B67" s="30" t="s">
        <v>1939</v>
      </c>
      <c r="C67" s="30" t="s">
        <v>1279</v>
      </c>
      <c r="D67" s="13">
        <v>132680</v>
      </c>
      <c r="E67" s="14">
        <v>2522.1799999999998</v>
      </c>
      <c r="F67" s="15">
        <v>8.8999999999999999E-3</v>
      </c>
      <c r="G67" s="15"/>
    </row>
    <row r="68" spans="1:7" x14ac:dyDescent="0.25">
      <c r="A68" s="12" t="s">
        <v>1371</v>
      </c>
      <c r="B68" s="30" t="s">
        <v>1372</v>
      </c>
      <c r="C68" s="30" t="s">
        <v>1274</v>
      </c>
      <c r="D68" s="13">
        <v>61595</v>
      </c>
      <c r="E68" s="14">
        <v>2510.6999999999998</v>
      </c>
      <c r="F68" s="15">
        <v>8.8000000000000005E-3</v>
      </c>
      <c r="G68" s="15"/>
    </row>
    <row r="69" spans="1:7" x14ac:dyDescent="0.25">
      <c r="A69" s="12" t="s">
        <v>1878</v>
      </c>
      <c r="B69" s="30" t="s">
        <v>1879</v>
      </c>
      <c r="C69" s="30" t="s">
        <v>1186</v>
      </c>
      <c r="D69" s="13">
        <v>461925</v>
      </c>
      <c r="E69" s="14">
        <v>2443.12</v>
      </c>
      <c r="F69" s="15">
        <v>8.6E-3</v>
      </c>
      <c r="G69" s="15"/>
    </row>
    <row r="70" spans="1:7" x14ac:dyDescent="0.25">
      <c r="A70" s="12" t="s">
        <v>1940</v>
      </c>
      <c r="B70" s="30" t="s">
        <v>1941</v>
      </c>
      <c r="C70" s="30" t="s">
        <v>1251</v>
      </c>
      <c r="D70" s="13">
        <v>190570</v>
      </c>
      <c r="E70" s="14">
        <v>2358.11</v>
      </c>
      <c r="F70" s="15">
        <v>8.3000000000000001E-3</v>
      </c>
      <c r="G70" s="15"/>
    </row>
    <row r="71" spans="1:7" x14ac:dyDescent="0.25">
      <c r="A71" s="12" t="s">
        <v>1942</v>
      </c>
      <c r="B71" s="30" t="s">
        <v>1943</v>
      </c>
      <c r="C71" s="30" t="s">
        <v>1293</v>
      </c>
      <c r="D71" s="13">
        <v>202479</v>
      </c>
      <c r="E71" s="14">
        <v>2336.5100000000002</v>
      </c>
      <c r="F71" s="15">
        <v>8.2000000000000007E-3</v>
      </c>
      <c r="G71" s="15"/>
    </row>
    <row r="72" spans="1:7" x14ac:dyDescent="0.25">
      <c r="A72" s="12" t="s">
        <v>1890</v>
      </c>
      <c r="B72" s="30" t="s">
        <v>1891</v>
      </c>
      <c r="C72" s="30" t="s">
        <v>1293</v>
      </c>
      <c r="D72" s="13">
        <v>62549</v>
      </c>
      <c r="E72" s="14">
        <v>2287.85</v>
      </c>
      <c r="F72" s="15">
        <v>8.0000000000000002E-3</v>
      </c>
      <c r="G72" s="15"/>
    </row>
    <row r="73" spans="1:7" x14ac:dyDescent="0.25">
      <c r="A73" s="12" t="s">
        <v>1892</v>
      </c>
      <c r="B73" s="30" t="s">
        <v>1893</v>
      </c>
      <c r="C73" s="30" t="s">
        <v>1227</v>
      </c>
      <c r="D73" s="13">
        <v>45000</v>
      </c>
      <c r="E73" s="14">
        <v>2254.73</v>
      </c>
      <c r="F73" s="15">
        <v>7.9000000000000008E-3</v>
      </c>
      <c r="G73" s="15"/>
    </row>
    <row r="74" spans="1:7" x14ac:dyDescent="0.25">
      <c r="A74" s="12" t="s">
        <v>1894</v>
      </c>
      <c r="B74" s="30" t="s">
        <v>1895</v>
      </c>
      <c r="C74" s="30" t="s">
        <v>1397</v>
      </c>
      <c r="D74" s="13">
        <v>129702</v>
      </c>
      <c r="E74" s="14">
        <v>2240.9299999999998</v>
      </c>
      <c r="F74" s="15">
        <v>7.9000000000000008E-3</v>
      </c>
      <c r="G74" s="15"/>
    </row>
    <row r="75" spans="1:7" x14ac:dyDescent="0.25">
      <c r="A75" s="12" t="s">
        <v>1404</v>
      </c>
      <c r="B75" s="30" t="s">
        <v>1405</v>
      </c>
      <c r="C75" s="30" t="s">
        <v>1239</v>
      </c>
      <c r="D75" s="13">
        <v>220750</v>
      </c>
      <c r="E75" s="14">
        <v>2212.36</v>
      </c>
      <c r="F75" s="15">
        <v>7.7999999999999996E-3</v>
      </c>
      <c r="G75" s="15"/>
    </row>
    <row r="76" spans="1:7" x14ac:dyDescent="0.25">
      <c r="A76" s="12" t="s">
        <v>1903</v>
      </c>
      <c r="B76" s="30" t="s">
        <v>1904</v>
      </c>
      <c r="C76" s="30" t="s">
        <v>1251</v>
      </c>
      <c r="D76" s="13">
        <v>138974</v>
      </c>
      <c r="E76" s="14">
        <v>2113.52</v>
      </c>
      <c r="F76" s="15">
        <v>7.4000000000000003E-3</v>
      </c>
      <c r="G76" s="15"/>
    </row>
    <row r="77" spans="1:7" x14ac:dyDescent="0.25">
      <c r="A77" s="12" t="s">
        <v>1438</v>
      </c>
      <c r="B77" s="30" t="s">
        <v>1439</v>
      </c>
      <c r="C77" s="30" t="s">
        <v>1279</v>
      </c>
      <c r="D77" s="13">
        <v>105405</v>
      </c>
      <c r="E77" s="14">
        <v>2098.88</v>
      </c>
      <c r="F77" s="15">
        <v>7.4000000000000003E-3</v>
      </c>
      <c r="G77" s="15"/>
    </row>
    <row r="78" spans="1:7" x14ac:dyDescent="0.25">
      <c r="A78" s="12" t="s">
        <v>1905</v>
      </c>
      <c r="B78" s="30" t="s">
        <v>1906</v>
      </c>
      <c r="C78" s="30" t="s">
        <v>1193</v>
      </c>
      <c r="D78" s="13">
        <v>304443</v>
      </c>
      <c r="E78" s="14">
        <v>1899.12</v>
      </c>
      <c r="F78" s="15">
        <v>6.7000000000000002E-3</v>
      </c>
      <c r="G78" s="15"/>
    </row>
    <row r="79" spans="1:7" x14ac:dyDescent="0.25">
      <c r="A79" s="12" t="s">
        <v>1774</v>
      </c>
      <c r="B79" s="30" t="s">
        <v>1775</v>
      </c>
      <c r="C79" s="30" t="s">
        <v>1193</v>
      </c>
      <c r="D79" s="13">
        <v>115906</v>
      </c>
      <c r="E79" s="14">
        <v>1670.67</v>
      </c>
      <c r="F79" s="15">
        <v>5.8999999999999999E-3</v>
      </c>
      <c r="G79" s="15"/>
    </row>
    <row r="80" spans="1:7" x14ac:dyDescent="0.25">
      <c r="A80" s="12" t="s">
        <v>1944</v>
      </c>
      <c r="B80" s="30" t="s">
        <v>1945</v>
      </c>
      <c r="C80" s="30" t="s">
        <v>1846</v>
      </c>
      <c r="D80" s="13">
        <v>124437</v>
      </c>
      <c r="E80" s="14">
        <v>1537.92</v>
      </c>
      <c r="F80" s="15">
        <v>5.4000000000000003E-3</v>
      </c>
      <c r="G80" s="15"/>
    </row>
    <row r="81" spans="1:7" x14ac:dyDescent="0.25">
      <c r="A81" s="12" t="s">
        <v>1778</v>
      </c>
      <c r="B81" s="30" t="s">
        <v>1779</v>
      </c>
      <c r="C81" s="30" t="s">
        <v>1193</v>
      </c>
      <c r="D81" s="13">
        <v>25129</v>
      </c>
      <c r="E81" s="14">
        <v>1040.01</v>
      </c>
      <c r="F81" s="15">
        <v>3.7000000000000002E-3</v>
      </c>
      <c r="G81" s="15"/>
    </row>
    <row r="82" spans="1:7" x14ac:dyDescent="0.25">
      <c r="A82" s="12" t="s">
        <v>1946</v>
      </c>
      <c r="B82" s="30" t="s">
        <v>1947</v>
      </c>
      <c r="C82" s="30" t="s">
        <v>1362</v>
      </c>
      <c r="D82" s="13">
        <v>27000</v>
      </c>
      <c r="E82" s="14">
        <v>275.56</v>
      </c>
      <c r="F82" s="15">
        <v>1E-3</v>
      </c>
      <c r="G82" s="15"/>
    </row>
    <row r="83" spans="1:7" x14ac:dyDescent="0.25">
      <c r="A83" s="16" t="s">
        <v>126</v>
      </c>
      <c r="B83" s="31"/>
      <c r="C83" s="31"/>
      <c r="D83" s="17"/>
      <c r="E83" s="37">
        <v>277648.93</v>
      </c>
      <c r="F83" s="38">
        <v>0.97460000000000002</v>
      </c>
      <c r="G83" s="20"/>
    </row>
    <row r="84" spans="1:7" x14ac:dyDescent="0.25">
      <c r="A84" s="16" t="s">
        <v>1545</v>
      </c>
      <c r="B84" s="30"/>
      <c r="C84" s="30"/>
      <c r="D84" s="13"/>
      <c r="E84" s="14"/>
      <c r="F84" s="15"/>
      <c r="G84" s="15"/>
    </row>
    <row r="85" spans="1:7" x14ac:dyDescent="0.25">
      <c r="A85" s="16" t="s">
        <v>126</v>
      </c>
      <c r="B85" s="30"/>
      <c r="C85" s="30"/>
      <c r="D85" s="13"/>
      <c r="E85" s="39" t="s">
        <v>120</v>
      </c>
      <c r="F85" s="40" t="s">
        <v>120</v>
      </c>
      <c r="G85" s="15"/>
    </row>
    <row r="86" spans="1:7" x14ac:dyDescent="0.25">
      <c r="A86" s="21" t="s">
        <v>162</v>
      </c>
      <c r="B86" s="32"/>
      <c r="C86" s="32"/>
      <c r="D86" s="22"/>
      <c r="E86" s="27">
        <v>277648.93</v>
      </c>
      <c r="F86" s="28">
        <v>0.97460000000000002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6" t="s">
        <v>166</v>
      </c>
      <c r="B89" s="30"/>
      <c r="C89" s="30"/>
      <c r="D89" s="13"/>
      <c r="E89" s="14"/>
      <c r="F89" s="15"/>
      <c r="G89" s="15"/>
    </row>
    <row r="90" spans="1:7" x14ac:dyDescent="0.25">
      <c r="A90" s="12" t="s">
        <v>167</v>
      </c>
      <c r="B90" s="30"/>
      <c r="C90" s="30"/>
      <c r="D90" s="13"/>
      <c r="E90" s="14">
        <v>8545.7800000000007</v>
      </c>
      <c r="F90" s="15">
        <v>0.03</v>
      </c>
      <c r="G90" s="15">
        <v>7.0182999999999995E-2</v>
      </c>
    </row>
    <row r="91" spans="1:7" x14ac:dyDescent="0.25">
      <c r="A91" s="16" t="s">
        <v>126</v>
      </c>
      <c r="B91" s="31"/>
      <c r="C91" s="31"/>
      <c r="D91" s="17"/>
      <c r="E91" s="37">
        <v>8545.7800000000007</v>
      </c>
      <c r="F91" s="38">
        <v>0.03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21" t="s">
        <v>162</v>
      </c>
      <c r="B93" s="32"/>
      <c r="C93" s="32"/>
      <c r="D93" s="22"/>
      <c r="E93" s="18">
        <v>8545.7800000000007</v>
      </c>
      <c r="F93" s="19">
        <v>0.03</v>
      </c>
      <c r="G93" s="20"/>
    </row>
    <row r="94" spans="1:7" x14ac:dyDescent="0.25">
      <c r="A94" s="12" t="s">
        <v>168</v>
      </c>
      <c r="B94" s="30"/>
      <c r="C94" s="30"/>
      <c r="D94" s="13"/>
      <c r="E94" s="14">
        <v>6.5728083000000002</v>
      </c>
      <c r="F94" s="15">
        <v>2.3E-5</v>
      </c>
      <c r="G94" s="15"/>
    </row>
    <row r="95" spans="1:7" x14ac:dyDescent="0.25">
      <c r="A95" s="12" t="s">
        <v>169</v>
      </c>
      <c r="B95" s="30"/>
      <c r="C95" s="30"/>
      <c r="D95" s="13"/>
      <c r="E95" s="23">
        <v>-1342.6528083000001</v>
      </c>
      <c r="F95" s="24">
        <v>-4.6230000000000004E-3</v>
      </c>
      <c r="G95" s="15">
        <v>7.0182999999999995E-2</v>
      </c>
    </row>
    <row r="96" spans="1:7" x14ac:dyDescent="0.25">
      <c r="A96" s="25" t="s">
        <v>170</v>
      </c>
      <c r="B96" s="33"/>
      <c r="C96" s="33"/>
      <c r="D96" s="26"/>
      <c r="E96" s="27">
        <v>284858.63</v>
      </c>
      <c r="F96" s="28">
        <v>1</v>
      </c>
      <c r="G96" s="28"/>
    </row>
    <row r="101" spans="1:5" x14ac:dyDescent="0.25">
      <c r="A101" s="1" t="s">
        <v>173</v>
      </c>
    </row>
    <row r="102" spans="1:5" x14ac:dyDescent="0.25">
      <c r="A102" s="47" t="s">
        <v>174</v>
      </c>
      <c r="B102" s="34" t="s">
        <v>120</v>
      </c>
    </row>
    <row r="103" spans="1:5" x14ac:dyDescent="0.25">
      <c r="A103" t="s">
        <v>175</v>
      </c>
    </row>
    <row r="104" spans="1:5" x14ac:dyDescent="0.25">
      <c r="A104" t="s">
        <v>176</v>
      </c>
      <c r="B104" t="s">
        <v>177</v>
      </c>
      <c r="C104" t="s">
        <v>177</v>
      </c>
    </row>
    <row r="105" spans="1:5" x14ac:dyDescent="0.25">
      <c r="B105" s="48">
        <v>45351</v>
      </c>
      <c r="C105" s="48">
        <v>45382</v>
      </c>
    </row>
    <row r="106" spans="1:5" x14ac:dyDescent="0.25">
      <c r="A106" t="s">
        <v>181</v>
      </c>
      <c r="B106">
        <v>83.375</v>
      </c>
      <c r="C106">
        <v>83.850999999999999</v>
      </c>
      <c r="E106" s="2"/>
    </row>
    <row r="107" spans="1:5" x14ac:dyDescent="0.25">
      <c r="A107" t="s">
        <v>182</v>
      </c>
      <c r="B107">
        <v>32.340000000000003</v>
      </c>
      <c r="C107">
        <v>32.524000000000001</v>
      </c>
      <c r="E107" s="2"/>
    </row>
    <row r="108" spans="1:5" x14ac:dyDescent="0.25">
      <c r="A108" t="s">
        <v>661</v>
      </c>
      <c r="B108">
        <v>72.287000000000006</v>
      </c>
      <c r="C108">
        <v>72.61</v>
      </c>
      <c r="E108" s="2"/>
    </row>
    <row r="109" spans="1:5" x14ac:dyDescent="0.25">
      <c r="A109" t="s">
        <v>662</v>
      </c>
      <c r="B109">
        <v>27.568999999999999</v>
      </c>
      <c r="C109">
        <v>27.692</v>
      </c>
      <c r="E109" s="2"/>
    </row>
    <row r="110" spans="1:5" x14ac:dyDescent="0.25">
      <c r="E110" s="2"/>
    </row>
    <row r="111" spans="1:5" x14ac:dyDescent="0.25">
      <c r="A111" t="s">
        <v>192</v>
      </c>
      <c r="B111" s="34" t="s">
        <v>120</v>
      </c>
    </row>
    <row r="112" spans="1:5" x14ac:dyDescent="0.25">
      <c r="A112" t="s">
        <v>193</v>
      </c>
      <c r="B112" s="34" t="s">
        <v>120</v>
      </c>
    </row>
    <row r="113" spans="1:4" ht="30" customHeight="1" x14ac:dyDescent="0.25">
      <c r="A113" s="47" t="s">
        <v>194</v>
      </c>
      <c r="B113" s="34" t="s">
        <v>120</v>
      </c>
    </row>
    <row r="114" spans="1:4" ht="30" customHeight="1" x14ac:dyDescent="0.25">
      <c r="A114" s="47" t="s">
        <v>195</v>
      </c>
      <c r="B114" s="34" t="s">
        <v>120</v>
      </c>
    </row>
    <row r="115" spans="1:4" x14ac:dyDescent="0.25">
      <c r="A115" t="s">
        <v>1750</v>
      </c>
      <c r="B115" s="49">
        <v>0.35874800000000001</v>
      </c>
    </row>
    <row r="116" spans="1:4" ht="45" customHeight="1" x14ac:dyDescent="0.25">
      <c r="A116" s="47" t="s">
        <v>197</v>
      </c>
      <c r="B116" s="34" t="s">
        <v>120</v>
      </c>
    </row>
    <row r="117" spans="1:4" ht="30" customHeight="1" x14ac:dyDescent="0.25">
      <c r="A117" s="47" t="s">
        <v>198</v>
      </c>
      <c r="B117" s="34" t="s">
        <v>120</v>
      </c>
    </row>
    <row r="118" spans="1:4" ht="30" customHeight="1" x14ac:dyDescent="0.25">
      <c r="A118" s="47" t="s">
        <v>199</v>
      </c>
    </row>
    <row r="119" spans="1:4" x14ac:dyDescent="0.25">
      <c r="A119" t="s">
        <v>200</v>
      </c>
    </row>
    <row r="120" spans="1:4" x14ac:dyDescent="0.25">
      <c r="A120" t="s">
        <v>201</v>
      </c>
    </row>
    <row r="122" spans="1:4" ht="69.95" customHeight="1" x14ac:dyDescent="0.25">
      <c r="A122" s="74" t="s">
        <v>211</v>
      </c>
      <c r="B122" s="74" t="s">
        <v>212</v>
      </c>
      <c r="C122" s="74" t="s">
        <v>5</v>
      </c>
      <c r="D122" s="74" t="s">
        <v>6</v>
      </c>
    </row>
    <row r="123" spans="1:4" ht="69.95" customHeight="1" x14ac:dyDescent="0.25">
      <c r="A123" s="74" t="s">
        <v>1948</v>
      </c>
      <c r="B123" s="74"/>
      <c r="C123" s="74" t="s">
        <v>58</v>
      </c>
      <c r="D123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24"/>
  <sheetViews>
    <sheetView showGridLines="0" workbookViewId="0">
      <pane ySplit="4" topLeftCell="A116" activePane="bottomLeft" state="frozen"/>
      <selection pane="bottomLeft" activeCell="A116" sqref="A11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1949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1950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1428</v>
      </c>
      <c r="B8" s="30" t="s">
        <v>1429</v>
      </c>
      <c r="C8" s="30" t="s">
        <v>1219</v>
      </c>
      <c r="D8" s="13">
        <v>1280651</v>
      </c>
      <c r="E8" s="14">
        <v>9502.43</v>
      </c>
      <c r="F8" s="15">
        <v>3.0300000000000001E-2</v>
      </c>
      <c r="G8" s="15"/>
    </row>
    <row r="9" spans="1:8" x14ac:dyDescent="0.25">
      <c r="A9" s="12" t="s">
        <v>1880</v>
      </c>
      <c r="B9" s="30" t="s">
        <v>1881</v>
      </c>
      <c r="C9" s="30" t="s">
        <v>1279</v>
      </c>
      <c r="D9" s="13">
        <v>267561</v>
      </c>
      <c r="E9" s="14">
        <v>9257.08</v>
      </c>
      <c r="F9" s="15">
        <v>2.9499999999999998E-2</v>
      </c>
      <c r="G9" s="15"/>
    </row>
    <row r="10" spans="1:8" x14ac:dyDescent="0.25">
      <c r="A10" s="12" t="s">
        <v>1882</v>
      </c>
      <c r="B10" s="30" t="s">
        <v>1883</v>
      </c>
      <c r="C10" s="30" t="s">
        <v>1251</v>
      </c>
      <c r="D10" s="13">
        <v>508210</v>
      </c>
      <c r="E10" s="14">
        <v>8387.5</v>
      </c>
      <c r="F10" s="15">
        <v>2.6800000000000001E-2</v>
      </c>
      <c r="G10" s="15"/>
    </row>
    <row r="11" spans="1:8" x14ac:dyDescent="0.25">
      <c r="A11" s="12" t="s">
        <v>1768</v>
      </c>
      <c r="B11" s="30" t="s">
        <v>1769</v>
      </c>
      <c r="C11" s="30" t="s">
        <v>1248</v>
      </c>
      <c r="D11" s="13">
        <v>1071929</v>
      </c>
      <c r="E11" s="14">
        <v>7340.03</v>
      </c>
      <c r="F11" s="15">
        <v>2.3400000000000001E-2</v>
      </c>
      <c r="G11" s="15"/>
    </row>
    <row r="12" spans="1:8" x14ac:dyDescent="0.25">
      <c r="A12" s="12" t="s">
        <v>1860</v>
      </c>
      <c r="B12" s="30" t="s">
        <v>1861</v>
      </c>
      <c r="C12" s="30" t="s">
        <v>1279</v>
      </c>
      <c r="D12" s="13">
        <v>490208</v>
      </c>
      <c r="E12" s="14">
        <v>7333.27</v>
      </c>
      <c r="F12" s="15">
        <v>2.3400000000000001E-2</v>
      </c>
      <c r="G12" s="15"/>
    </row>
    <row r="13" spans="1:8" x14ac:dyDescent="0.25">
      <c r="A13" s="12" t="s">
        <v>1919</v>
      </c>
      <c r="B13" s="30" t="s">
        <v>1920</v>
      </c>
      <c r="C13" s="30" t="s">
        <v>1251</v>
      </c>
      <c r="D13" s="13">
        <v>324945</v>
      </c>
      <c r="E13" s="14">
        <v>7249.04</v>
      </c>
      <c r="F13" s="15">
        <v>2.3099999999999999E-2</v>
      </c>
      <c r="G13" s="15"/>
    </row>
    <row r="14" spans="1:8" x14ac:dyDescent="0.25">
      <c r="A14" s="12" t="s">
        <v>1787</v>
      </c>
      <c r="B14" s="30" t="s">
        <v>1788</v>
      </c>
      <c r="C14" s="30" t="s">
        <v>1232</v>
      </c>
      <c r="D14" s="13">
        <v>853394</v>
      </c>
      <c r="E14" s="14">
        <v>6865.13</v>
      </c>
      <c r="F14" s="15">
        <v>2.1899999999999999E-2</v>
      </c>
      <c r="G14" s="15"/>
    </row>
    <row r="15" spans="1:8" x14ac:dyDescent="0.25">
      <c r="A15" s="12" t="s">
        <v>1454</v>
      </c>
      <c r="B15" s="30" t="s">
        <v>1455</v>
      </c>
      <c r="C15" s="30" t="s">
        <v>1219</v>
      </c>
      <c r="D15" s="13">
        <v>170802</v>
      </c>
      <c r="E15" s="14">
        <v>6805.69</v>
      </c>
      <c r="F15" s="15">
        <v>2.1700000000000001E-2</v>
      </c>
      <c r="G15" s="15"/>
    </row>
    <row r="16" spans="1:8" x14ac:dyDescent="0.25">
      <c r="A16" s="12" t="s">
        <v>1772</v>
      </c>
      <c r="B16" s="30" t="s">
        <v>1773</v>
      </c>
      <c r="C16" s="30" t="s">
        <v>1171</v>
      </c>
      <c r="D16" s="13">
        <v>1235969</v>
      </c>
      <c r="E16" s="14">
        <v>6435.69</v>
      </c>
      <c r="F16" s="15">
        <v>2.0500000000000001E-2</v>
      </c>
      <c r="G16" s="15"/>
    </row>
    <row r="17" spans="1:7" x14ac:dyDescent="0.25">
      <c r="A17" s="12" t="s">
        <v>1951</v>
      </c>
      <c r="B17" s="30" t="s">
        <v>1952</v>
      </c>
      <c r="C17" s="30" t="s">
        <v>1339</v>
      </c>
      <c r="D17" s="13">
        <v>440917</v>
      </c>
      <c r="E17" s="14">
        <v>6290.34</v>
      </c>
      <c r="F17" s="15">
        <v>2.01E-2</v>
      </c>
      <c r="G17" s="15"/>
    </row>
    <row r="18" spans="1:7" x14ac:dyDescent="0.25">
      <c r="A18" s="12" t="s">
        <v>1888</v>
      </c>
      <c r="B18" s="30" t="s">
        <v>1889</v>
      </c>
      <c r="C18" s="30" t="s">
        <v>1171</v>
      </c>
      <c r="D18" s="13">
        <v>3113976</v>
      </c>
      <c r="E18" s="14">
        <v>5689.23</v>
      </c>
      <c r="F18" s="15">
        <v>1.8100000000000002E-2</v>
      </c>
      <c r="G18" s="15"/>
    </row>
    <row r="19" spans="1:7" x14ac:dyDescent="0.25">
      <c r="A19" s="12" t="s">
        <v>1306</v>
      </c>
      <c r="B19" s="30" t="s">
        <v>1307</v>
      </c>
      <c r="C19" s="30" t="s">
        <v>1293</v>
      </c>
      <c r="D19" s="13">
        <v>515356</v>
      </c>
      <c r="E19" s="14">
        <v>5687.21</v>
      </c>
      <c r="F19" s="15">
        <v>1.8100000000000002E-2</v>
      </c>
      <c r="G19" s="15"/>
    </row>
    <row r="20" spans="1:7" x14ac:dyDescent="0.25">
      <c r="A20" s="12" t="s">
        <v>1756</v>
      </c>
      <c r="B20" s="30" t="s">
        <v>1757</v>
      </c>
      <c r="C20" s="30" t="s">
        <v>1387</v>
      </c>
      <c r="D20" s="13">
        <v>600138</v>
      </c>
      <c r="E20" s="14">
        <v>5613.09</v>
      </c>
      <c r="F20" s="15">
        <v>1.7899999999999999E-2</v>
      </c>
      <c r="G20" s="15"/>
    </row>
    <row r="21" spans="1:7" x14ac:dyDescent="0.25">
      <c r="A21" s="12" t="s">
        <v>1953</v>
      </c>
      <c r="B21" s="30" t="s">
        <v>1954</v>
      </c>
      <c r="C21" s="30" t="s">
        <v>1227</v>
      </c>
      <c r="D21" s="13">
        <v>540851</v>
      </c>
      <c r="E21" s="14">
        <v>5524.25</v>
      </c>
      <c r="F21" s="15">
        <v>1.7600000000000001E-2</v>
      </c>
      <c r="G21" s="15"/>
    </row>
    <row r="22" spans="1:7" x14ac:dyDescent="0.25">
      <c r="A22" s="12" t="s">
        <v>1780</v>
      </c>
      <c r="B22" s="30" t="s">
        <v>1781</v>
      </c>
      <c r="C22" s="30" t="s">
        <v>1387</v>
      </c>
      <c r="D22" s="13">
        <v>194245</v>
      </c>
      <c r="E22" s="14">
        <v>5405.45</v>
      </c>
      <c r="F22" s="15">
        <v>1.72E-2</v>
      </c>
      <c r="G22" s="15"/>
    </row>
    <row r="23" spans="1:7" x14ac:dyDescent="0.25">
      <c r="A23" s="12" t="s">
        <v>1955</v>
      </c>
      <c r="B23" s="30" t="s">
        <v>1956</v>
      </c>
      <c r="C23" s="30" t="s">
        <v>1290</v>
      </c>
      <c r="D23" s="13">
        <v>261178</v>
      </c>
      <c r="E23" s="14">
        <v>5378.31</v>
      </c>
      <c r="F23" s="15">
        <v>1.72E-2</v>
      </c>
      <c r="G23" s="15"/>
    </row>
    <row r="24" spans="1:7" x14ac:dyDescent="0.25">
      <c r="A24" s="12" t="s">
        <v>1209</v>
      </c>
      <c r="B24" s="30" t="s">
        <v>1210</v>
      </c>
      <c r="C24" s="30" t="s">
        <v>1171</v>
      </c>
      <c r="D24" s="13">
        <v>3541593</v>
      </c>
      <c r="E24" s="14">
        <v>5319.47</v>
      </c>
      <c r="F24" s="15">
        <v>1.7000000000000001E-2</v>
      </c>
      <c r="G24" s="15"/>
    </row>
    <row r="25" spans="1:7" x14ac:dyDescent="0.25">
      <c r="A25" s="12" t="s">
        <v>1487</v>
      </c>
      <c r="B25" s="30" t="s">
        <v>1488</v>
      </c>
      <c r="C25" s="30" t="s">
        <v>1193</v>
      </c>
      <c r="D25" s="13">
        <v>674013</v>
      </c>
      <c r="E25" s="14">
        <v>5074.9799999999996</v>
      </c>
      <c r="F25" s="15">
        <v>1.6199999999999999E-2</v>
      </c>
      <c r="G25" s="15"/>
    </row>
    <row r="26" spans="1:7" x14ac:dyDescent="0.25">
      <c r="A26" s="12" t="s">
        <v>1291</v>
      </c>
      <c r="B26" s="30" t="s">
        <v>1292</v>
      </c>
      <c r="C26" s="30" t="s">
        <v>1293</v>
      </c>
      <c r="D26" s="13">
        <v>66682</v>
      </c>
      <c r="E26" s="14">
        <v>4987.3100000000004</v>
      </c>
      <c r="F26" s="15">
        <v>1.5900000000000001E-2</v>
      </c>
      <c r="G26" s="15"/>
    </row>
    <row r="27" spans="1:7" x14ac:dyDescent="0.25">
      <c r="A27" s="12" t="s">
        <v>1936</v>
      </c>
      <c r="B27" s="30" t="s">
        <v>1937</v>
      </c>
      <c r="C27" s="30" t="s">
        <v>1293</v>
      </c>
      <c r="D27" s="13">
        <v>762843</v>
      </c>
      <c r="E27" s="14">
        <v>4882.58</v>
      </c>
      <c r="F27" s="15">
        <v>1.5599999999999999E-2</v>
      </c>
      <c r="G27" s="15"/>
    </row>
    <row r="28" spans="1:7" x14ac:dyDescent="0.25">
      <c r="A28" s="12" t="s">
        <v>1766</v>
      </c>
      <c r="B28" s="30" t="s">
        <v>1767</v>
      </c>
      <c r="C28" s="30" t="s">
        <v>1193</v>
      </c>
      <c r="D28" s="13">
        <v>412600</v>
      </c>
      <c r="E28" s="14">
        <v>4586.05</v>
      </c>
      <c r="F28" s="15">
        <v>1.46E-2</v>
      </c>
      <c r="G28" s="15"/>
    </row>
    <row r="29" spans="1:7" x14ac:dyDescent="0.25">
      <c r="A29" s="12" t="s">
        <v>1957</v>
      </c>
      <c r="B29" s="30" t="s">
        <v>1958</v>
      </c>
      <c r="C29" s="30" t="s">
        <v>1227</v>
      </c>
      <c r="D29" s="13">
        <v>1044979</v>
      </c>
      <c r="E29" s="14">
        <v>4559.7700000000004</v>
      </c>
      <c r="F29" s="15">
        <v>1.4500000000000001E-2</v>
      </c>
      <c r="G29" s="15"/>
    </row>
    <row r="30" spans="1:7" x14ac:dyDescent="0.25">
      <c r="A30" s="12" t="s">
        <v>1894</v>
      </c>
      <c r="B30" s="30" t="s">
        <v>1895</v>
      </c>
      <c r="C30" s="30" t="s">
        <v>1397</v>
      </c>
      <c r="D30" s="13">
        <v>262261</v>
      </c>
      <c r="E30" s="14">
        <v>4531.21</v>
      </c>
      <c r="F30" s="15">
        <v>1.4500000000000001E-2</v>
      </c>
      <c r="G30" s="15"/>
    </row>
    <row r="31" spans="1:7" x14ac:dyDescent="0.25">
      <c r="A31" s="12" t="s">
        <v>1886</v>
      </c>
      <c r="B31" s="30" t="s">
        <v>1887</v>
      </c>
      <c r="C31" s="30" t="s">
        <v>1196</v>
      </c>
      <c r="D31" s="13">
        <v>256728</v>
      </c>
      <c r="E31" s="14">
        <v>4497.62</v>
      </c>
      <c r="F31" s="15">
        <v>1.43E-2</v>
      </c>
      <c r="G31" s="15"/>
    </row>
    <row r="32" spans="1:7" x14ac:dyDescent="0.25">
      <c r="A32" s="12" t="s">
        <v>1959</v>
      </c>
      <c r="B32" s="30" t="s">
        <v>1960</v>
      </c>
      <c r="C32" s="30" t="s">
        <v>1279</v>
      </c>
      <c r="D32" s="13">
        <v>634027</v>
      </c>
      <c r="E32" s="14">
        <v>4489.2299999999996</v>
      </c>
      <c r="F32" s="15">
        <v>1.43E-2</v>
      </c>
      <c r="G32" s="15"/>
    </row>
    <row r="33" spans="1:7" x14ac:dyDescent="0.25">
      <c r="A33" s="12" t="s">
        <v>1917</v>
      </c>
      <c r="B33" s="30" t="s">
        <v>1918</v>
      </c>
      <c r="C33" s="30" t="s">
        <v>1171</v>
      </c>
      <c r="D33" s="13">
        <v>4819435</v>
      </c>
      <c r="E33" s="14">
        <v>4460.3900000000003</v>
      </c>
      <c r="F33" s="15">
        <v>1.4200000000000001E-2</v>
      </c>
      <c r="G33" s="15"/>
    </row>
    <row r="34" spans="1:7" x14ac:dyDescent="0.25">
      <c r="A34" s="12" t="s">
        <v>1961</v>
      </c>
      <c r="B34" s="30" t="s">
        <v>1962</v>
      </c>
      <c r="C34" s="30" t="s">
        <v>1242</v>
      </c>
      <c r="D34" s="13">
        <v>45611</v>
      </c>
      <c r="E34" s="14">
        <v>4411.0200000000004</v>
      </c>
      <c r="F34" s="15">
        <v>1.41E-2</v>
      </c>
      <c r="G34" s="15"/>
    </row>
    <row r="35" spans="1:7" x14ac:dyDescent="0.25">
      <c r="A35" s="12" t="s">
        <v>1963</v>
      </c>
      <c r="B35" s="30" t="s">
        <v>1964</v>
      </c>
      <c r="C35" s="30" t="s">
        <v>1320</v>
      </c>
      <c r="D35" s="13">
        <v>970732</v>
      </c>
      <c r="E35" s="14">
        <v>4394.5</v>
      </c>
      <c r="F35" s="15">
        <v>1.4E-2</v>
      </c>
      <c r="G35" s="15"/>
    </row>
    <row r="36" spans="1:7" x14ac:dyDescent="0.25">
      <c r="A36" s="12" t="s">
        <v>1884</v>
      </c>
      <c r="B36" s="30" t="s">
        <v>1885</v>
      </c>
      <c r="C36" s="30" t="s">
        <v>1505</v>
      </c>
      <c r="D36" s="13">
        <v>879368</v>
      </c>
      <c r="E36" s="14">
        <v>4312.8599999999997</v>
      </c>
      <c r="F36" s="15">
        <v>1.38E-2</v>
      </c>
      <c r="G36" s="15"/>
    </row>
    <row r="37" spans="1:7" x14ac:dyDescent="0.25">
      <c r="A37" s="12" t="s">
        <v>1921</v>
      </c>
      <c r="B37" s="30" t="s">
        <v>1922</v>
      </c>
      <c r="C37" s="30" t="s">
        <v>1227</v>
      </c>
      <c r="D37" s="13">
        <v>602415</v>
      </c>
      <c r="E37" s="14">
        <v>4182.2700000000004</v>
      </c>
      <c r="F37" s="15">
        <v>1.3299999999999999E-2</v>
      </c>
      <c r="G37" s="15"/>
    </row>
    <row r="38" spans="1:7" x14ac:dyDescent="0.25">
      <c r="A38" s="12" t="s">
        <v>1965</v>
      </c>
      <c r="B38" s="30" t="s">
        <v>1966</v>
      </c>
      <c r="C38" s="30" t="s">
        <v>1274</v>
      </c>
      <c r="D38" s="13">
        <v>474450</v>
      </c>
      <c r="E38" s="14">
        <v>4154.76</v>
      </c>
      <c r="F38" s="15">
        <v>1.3299999999999999E-2</v>
      </c>
      <c r="G38" s="15"/>
    </row>
    <row r="39" spans="1:7" x14ac:dyDescent="0.25">
      <c r="A39" s="12" t="s">
        <v>1913</v>
      </c>
      <c r="B39" s="30" t="s">
        <v>1914</v>
      </c>
      <c r="C39" s="30" t="s">
        <v>1193</v>
      </c>
      <c r="D39" s="13">
        <v>449528</v>
      </c>
      <c r="E39" s="14">
        <v>4035.86</v>
      </c>
      <c r="F39" s="15">
        <v>1.29E-2</v>
      </c>
      <c r="G39" s="15"/>
    </row>
    <row r="40" spans="1:7" x14ac:dyDescent="0.25">
      <c r="A40" s="12" t="s">
        <v>1903</v>
      </c>
      <c r="B40" s="30" t="s">
        <v>1904</v>
      </c>
      <c r="C40" s="30" t="s">
        <v>1251</v>
      </c>
      <c r="D40" s="13">
        <v>264705</v>
      </c>
      <c r="E40" s="14">
        <v>4025.63</v>
      </c>
      <c r="F40" s="15">
        <v>1.2800000000000001E-2</v>
      </c>
      <c r="G40" s="15"/>
    </row>
    <row r="41" spans="1:7" x14ac:dyDescent="0.25">
      <c r="A41" s="12" t="s">
        <v>1967</v>
      </c>
      <c r="B41" s="30" t="s">
        <v>1968</v>
      </c>
      <c r="C41" s="30" t="s">
        <v>1296</v>
      </c>
      <c r="D41" s="13">
        <v>886594</v>
      </c>
      <c r="E41" s="14">
        <v>4017.6</v>
      </c>
      <c r="F41" s="15">
        <v>1.2800000000000001E-2</v>
      </c>
      <c r="G41" s="15"/>
    </row>
    <row r="42" spans="1:7" x14ac:dyDescent="0.25">
      <c r="A42" s="12" t="s">
        <v>1969</v>
      </c>
      <c r="B42" s="30" t="s">
        <v>1970</v>
      </c>
      <c r="C42" s="30" t="s">
        <v>1542</v>
      </c>
      <c r="D42" s="13">
        <v>444660</v>
      </c>
      <c r="E42" s="14">
        <v>3701.57</v>
      </c>
      <c r="F42" s="15">
        <v>1.18E-2</v>
      </c>
      <c r="G42" s="15"/>
    </row>
    <row r="43" spans="1:7" x14ac:dyDescent="0.25">
      <c r="A43" s="12" t="s">
        <v>1277</v>
      </c>
      <c r="B43" s="30" t="s">
        <v>1278</v>
      </c>
      <c r="C43" s="30" t="s">
        <v>1279</v>
      </c>
      <c r="D43" s="13">
        <v>121005</v>
      </c>
      <c r="E43" s="14">
        <v>3637.71</v>
      </c>
      <c r="F43" s="15">
        <v>1.1599999999999999E-2</v>
      </c>
      <c r="G43" s="15"/>
    </row>
    <row r="44" spans="1:7" x14ac:dyDescent="0.25">
      <c r="A44" s="12" t="s">
        <v>1971</v>
      </c>
      <c r="B44" s="30" t="s">
        <v>1972</v>
      </c>
      <c r="C44" s="30" t="s">
        <v>1219</v>
      </c>
      <c r="D44" s="13">
        <v>500588</v>
      </c>
      <c r="E44" s="14">
        <v>3588.72</v>
      </c>
      <c r="F44" s="15">
        <v>1.14E-2</v>
      </c>
      <c r="G44" s="15"/>
    </row>
    <row r="45" spans="1:7" x14ac:dyDescent="0.25">
      <c r="A45" s="12" t="s">
        <v>1973</v>
      </c>
      <c r="B45" s="30" t="s">
        <v>1974</v>
      </c>
      <c r="C45" s="30" t="s">
        <v>1279</v>
      </c>
      <c r="D45" s="13">
        <v>127658</v>
      </c>
      <c r="E45" s="14">
        <v>3567.02</v>
      </c>
      <c r="F45" s="15">
        <v>1.14E-2</v>
      </c>
      <c r="G45" s="15"/>
    </row>
    <row r="46" spans="1:7" x14ac:dyDescent="0.25">
      <c r="A46" s="12" t="s">
        <v>1892</v>
      </c>
      <c r="B46" s="30" t="s">
        <v>1893</v>
      </c>
      <c r="C46" s="30" t="s">
        <v>1227</v>
      </c>
      <c r="D46" s="13">
        <v>70532</v>
      </c>
      <c r="E46" s="14">
        <v>3534.01</v>
      </c>
      <c r="F46" s="15">
        <v>1.1299999999999999E-2</v>
      </c>
      <c r="G46" s="15"/>
    </row>
    <row r="47" spans="1:7" x14ac:dyDescent="0.25">
      <c r="A47" s="12" t="s">
        <v>1907</v>
      </c>
      <c r="B47" s="30" t="s">
        <v>1908</v>
      </c>
      <c r="C47" s="30" t="s">
        <v>1193</v>
      </c>
      <c r="D47" s="13">
        <v>415729</v>
      </c>
      <c r="E47" s="14">
        <v>3494.41</v>
      </c>
      <c r="F47" s="15">
        <v>1.11E-2</v>
      </c>
      <c r="G47" s="15"/>
    </row>
    <row r="48" spans="1:7" x14ac:dyDescent="0.25">
      <c r="A48" s="12" t="s">
        <v>1793</v>
      </c>
      <c r="B48" s="30" t="s">
        <v>1794</v>
      </c>
      <c r="C48" s="30" t="s">
        <v>1242</v>
      </c>
      <c r="D48" s="13">
        <v>696041</v>
      </c>
      <c r="E48" s="14">
        <v>3438.44</v>
      </c>
      <c r="F48" s="15">
        <v>1.0999999999999999E-2</v>
      </c>
      <c r="G48" s="15"/>
    </row>
    <row r="49" spans="1:7" x14ac:dyDescent="0.25">
      <c r="A49" s="12" t="s">
        <v>1975</v>
      </c>
      <c r="B49" s="30" t="s">
        <v>1976</v>
      </c>
      <c r="C49" s="30" t="s">
        <v>1279</v>
      </c>
      <c r="D49" s="13">
        <v>436998</v>
      </c>
      <c r="E49" s="14">
        <v>3419.95</v>
      </c>
      <c r="F49" s="15">
        <v>1.09E-2</v>
      </c>
      <c r="G49" s="15"/>
    </row>
    <row r="50" spans="1:7" x14ac:dyDescent="0.25">
      <c r="A50" s="12" t="s">
        <v>1977</v>
      </c>
      <c r="B50" s="30" t="s">
        <v>1978</v>
      </c>
      <c r="C50" s="30" t="s">
        <v>1979</v>
      </c>
      <c r="D50" s="13">
        <v>124730</v>
      </c>
      <c r="E50" s="14">
        <v>3418.35</v>
      </c>
      <c r="F50" s="15">
        <v>1.09E-2</v>
      </c>
      <c r="G50" s="15"/>
    </row>
    <row r="51" spans="1:7" x14ac:dyDescent="0.25">
      <c r="A51" s="12" t="s">
        <v>1915</v>
      </c>
      <c r="B51" s="30" t="s">
        <v>1916</v>
      </c>
      <c r="C51" s="30" t="s">
        <v>1287</v>
      </c>
      <c r="D51" s="13">
        <v>135140</v>
      </c>
      <c r="E51" s="14">
        <v>3399.99</v>
      </c>
      <c r="F51" s="15">
        <v>1.0800000000000001E-2</v>
      </c>
      <c r="G51" s="15"/>
    </row>
    <row r="52" spans="1:7" x14ac:dyDescent="0.25">
      <c r="A52" s="12" t="s">
        <v>1934</v>
      </c>
      <c r="B52" s="30" t="s">
        <v>1935</v>
      </c>
      <c r="C52" s="30" t="s">
        <v>1290</v>
      </c>
      <c r="D52" s="13">
        <v>797685</v>
      </c>
      <c r="E52" s="14">
        <v>3351.87</v>
      </c>
      <c r="F52" s="15">
        <v>1.0699999999999999E-2</v>
      </c>
      <c r="G52" s="15"/>
    </row>
    <row r="53" spans="1:7" x14ac:dyDescent="0.25">
      <c r="A53" s="12" t="s">
        <v>1518</v>
      </c>
      <c r="B53" s="30" t="s">
        <v>1519</v>
      </c>
      <c r="C53" s="30" t="s">
        <v>1290</v>
      </c>
      <c r="D53" s="13">
        <v>469146</v>
      </c>
      <c r="E53" s="14">
        <v>3295.99</v>
      </c>
      <c r="F53" s="15">
        <v>1.0500000000000001E-2</v>
      </c>
      <c r="G53" s="15"/>
    </row>
    <row r="54" spans="1:7" x14ac:dyDescent="0.25">
      <c r="A54" s="12" t="s">
        <v>1980</v>
      </c>
      <c r="B54" s="30" t="s">
        <v>1981</v>
      </c>
      <c r="C54" s="30" t="s">
        <v>1248</v>
      </c>
      <c r="D54" s="13">
        <v>2463529</v>
      </c>
      <c r="E54" s="14">
        <v>3258.02</v>
      </c>
      <c r="F54" s="15">
        <v>1.04E-2</v>
      </c>
      <c r="G54" s="15"/>
    </row>
    <row r="55" spans="1:7" x14ac:dyDescent="0.25">
      <c r="A55" s="12" t="s">
        <v>1982</v>
      </c>
      <c r="B55" s="30" t="s">
        <v>1983</v>
      </c>
      <c r="C55" s="30" t="s">
        <v>1296</v>
      </c>
      <c r="D55" s="13">
        <v>150957</v>
      </c>
      <c r="E55" s="14">
        <v>3251.54</v>
      </c>
      <c r="F55" s="15">
        <v>1.04E-2</v>
      </c>
      <c r="G55" s="15"/>
    </row>
    <row r="56" spans="1:7" x14ac:dyDescent="0.25">
      <c r="A56" s="12" t="s">
        <v>1984</v>
      </c>
      <c r="B56" s="30" t="s">
        <v>1985</v>
      </c>
      <c r="C56" s="30" t="s">
        <v>1251</v>
      </c>
      <c r="D56" s="13">
        <v>473875</v>
      </c>
      <c r="E56" s="14">
        <v>3208.61</v>
      </c>
      <c r="F56" s="15">
        <v>1.0200000000000001E-2</v>
      </c>
      <c r="G56" s="15"/>
    </row>
    <row r="57" spans="1:7" x14ac:dyDescent="0.25">
      <c r="A57" s="12" t="s">
        <v>1379</v>
      </c>
      <c r="B57" s="30" t="s">
        <v>1380</v>
      </c>
      <c r="C57" s="30" t="s">
        <v>1274</v>
      </c>
      <c r="D57" s="13">
        <v>162585</v>
      </c>
      <c r="E57" s="14">
        <v>3157.64</v>
      </c>
      <c r="F57" s="15">
        <v>1.01E-2</v>
      </c>
      <c r="G57" s="15"/>
    </row>
    <row r="58" spans="1:7" x14ac:dyDescent="0.25">
      <c r="A58" s="12" t="s">
        <v>1942</v>
      </c>
      <c r="B58" s="30" t="s">
        <v>1943</v>
      </c>
      <c r="C58" s="30" t="s">
        <v>1293</v>
      </c>
      <c r="D58" s="13">
        <v>273107</v>
      </c>
      <c r="E58" s="14">
        <v>3151.52</v>
      </c>
      <c r="F58" s="15">
        <v>1.01E-2</v>
      </c>
      <c r="G58" s="15"/>
    </row>
    <row r="59" spans="1:7" x14ac:dyDescent="0.25">
      <c r="A59" s="12" t="s">
        <v>1986</v>
      </c>
      <c r="B59" s="30" t="s">
        <v>1987</v>
      </c>
      <c r="C59" s="30" t="s">
        <v>1505</v>
      </c>
      <c r="D59" s="13">
        <v>386628</v>
      </c>
      <c r="E59" s="14">
        <v>3105.2</v>
      </c>
      <c r="F59" s="15">
        <v>9.9000000000000008E-3</v>
      </c>
      <c r="G59" s="15"/>
    </row>
    <row r="60" spans="1:7" x14ac:dyDescent="0.25">
      <c r="A60" s="12" t="s">
        <v>1988</v>
      </c>
      <c r="B60" s="30" t="s">
        <v>1989</v>
      </c>
      <c r="C60" s="30" t="s">
        <v>1248</v>
      </c>
      <c r="D60" s="13">
        <v>731976</v>
      </c>
      <c r="E60" s="14">
        <v>3057.46</v>
      </c>
      <c r="F60" s="15">
        <v>9.7999999999999997E-3</v>
      </c>
      <c r="G60" s="15"/>
    </row>
    <row r="61" spans="1:7" x14ac:dyDescent="0.25">
      <c r="A61" s="12" t="s">
        <v>1285</v>
      </c>
      <c r="B61" s="30" t="s">
        <v>1286</v>
      </c>
      <c r="C61" s="30" t="s">
        <v>1287</v>
      </c>
      <c r="D61" s="13">
        <v>86415</v>
      </c>
      <c r="E61" s="14">
        <v>2894.56</v>
      </c>
      <c r="F61" s="15">
        <v>9.1999999999999998E-3</v>
      </c>
      <c r="G61" s="15"/>
    </row>
    <row r="62" spans="1:7" x14ac:dyDescent="0.25">
      <c r="A62" s="12" t="s">
        <v>1990</v>
      </c>
      <c r="B62" s="30" t="s">
        <v>1991</v>
      </c>
      <c r="C62" s="30" t="s">
        <v>1287</v>
      </c>
      <c r="D62" s="13">
        <v>94728</v>
      </c>
      <c r="E62" s="14">
        <v>2884.47</v>
      </c>
      <c r="F62" s="15">
        <v>9.1999999999999998E-3</v>
      </c>
      <c r="G62" s="15"/>
    </row>
    <row r="63" spans="1:7" x14ac:dyDescent="0.25">
      <c r="A63" s="12" t="s">
        <v>1992</v>
      </c>
      <c r="B63" s="30" t="s">
        <v>1993</v>
      </c>
      <c r="C63" s="30" t="s">
        <v>1542</v>
      </c>
      <c r="D63" s="13">
        <v>86303</v>
      </c>
      <c r="E63" s="14">
        <v>2869.7</v>
      </c>
      <c r="F63" s="15">
        <v>9.1999999999999998E-3</v>
      </c>
      <c r="G63" s="15"/>
    </row>
    <row r="64" spans="1:7" x14ac:dyDescent="0.25">
      <c r="A64" s="12" t="s">
        <v>1501</v>
      </c>
      <c r="B64" s="30" t="s">
        <v>1502</v>
      </c>
      <c r="C64" s="30" t="s">
        <v>1171</v>
      </c>
      <c r="D64" s="13">
        <v>2111279</v>
      </c>
      <c r="E64" s="14">
        <v>2853.39</v>
      </c>
      <c r="F64" s="15">
        <v>9.1000000000000004E-3</v>
      </c>
      <c r="G64" s="15"/>
    </row>
    <row r="65" spans="1:7" x14ac:dyDescent="0.25">
      <c r="A65" s="12" t="s">
        <v>1404</v>
      </c>
      <c r="B65" s="30" t="s">
        <v>1405</v>
      </c>
      <c r="C65" s="30" t="s">
        <v>1239</v>
      </c>
      <c r="D65" s="13">
        <v>282140</v>
      </c>
      <c r="E65" s="14">
        <v>2827.61</v>
      </c>
      <c r="F65" s="15">
        <v>8.9999999999999993E-3</v>
      </c>
      <c r="G65" s="15"/>
    </row>
    <row r="66" spans="1:7" x14ac:dyDescent="0.25">
      <c r="A66" s="12" t="s">
        <v>1994</v>
      </c>
      <c r="B66" s="30" t="s">
        <v>1995</v>
      </c>
      <c r="C66" s="30" t="s">
        <v>1996</v>
      </c>
      <c r="D66" s="13">
        <v>421488</v>
      </c>
      <c r="E66" s="14">
        <v>2766.65</v>
      </c>
      <c r="F66" s="15">
        <v>8.8000000000000005E-3</v>
      </c>
      <c r="G66" s="15"/>
    </row>
    <row r="67" spans="1:7" x14ac:dyDescent="0.25">
      <c r="A67" s="12" t="s">
        <v>1764</v>
      </c>
      <c r="B67" s="30" t="s">
        <v>1765</v>
      </c>
      <c r="C67" s="30" t="s">
        <v>1290</v>
      </c>
      <c r="D67" s="13">
        <v>330514</v>
      </c>
      <c r="E67" s="14">
        <v>2709.88</v>
      </c>
      <c r="F67" s="15">
        <v>8.6E-3</v>
      </c>
      <c r="G67" s="15"/>
    </row>
    <row r="68" spans="1:7" x14ac:dyDescent="0.25">
      <c r="A68" s="12" t="s">
        <v>1944</v>
      </c>
      <c r="B68" s="30" t="s">
        <v>1945</v>
      </c>
      <c r="C68" s="30" t="s">
        <v>1846</v>
      </c>
      <c r="D68" s="13">
        <v>219005</v>
      </c>
      <c r="E68" s="14">
        <v>2706.68</v>
      </c>
      <c r="F68" s="15">
        <v>8.6E-3</v>
      </c>
      <c r="G68" s="15"/>
    </row>
    <row r="69" spans="1:7" x14ac:dyDescent="0.25">
      <c r="A69" s="12" t="s">
        <v>1997</v>
      </c>
      <c r="B69" s="30" t="s">
        <v>1998</v>
      </c>
      <c r="C69" s="30" t="s">
        <v>1486</v>
      </c>
      <c r="D69" s="13">
        <v>601101</v>
      </c>
      <c r="E69" s="14">
        <v>2580.83</v>
      </c>
      <c r="F69" s="15">
        <v>8.2000000000000007E-3</v>
      </c>
      <c r="G69" s="15"/>
    </row>
    <row r="70" spans="1:7" x14ac:dyDescent="0.25">
      <c r="A70" s="12" t="s">
        <v>1999</v>
      </c>
      <c r="B70" s="30" t="s">
        <v>2000</v>
      </c>
      <c r="C70" s="30" t="s">
        <v>1293</v>
      </c>
      <c r="D70" s="13">
        <v>36835</v>
      </c>
      <c r="E70" s="14">
        <v>2498.33</v>
      </c>
      <c r="F70" s="15">
        <v>8.0000000000000002E-3</v>
      </c>
      <c r="G70" s="15"/>
    </row>
    <row r="71" spans="1:7" x14ac:dyDescent="0.25">
      <c r="A71" s="12" t="s">
        <v>2001</v>
      </c>
      <c r="B71" s="30" t="s">
        <v>2002</v>
      </c>
      <c r="C71" s="30" t="s">
        <v>1846</v>
      </c>
      <c r="D71" s="13">
        <v>466382</v>
      </c>
      <c r="E71" s="14">
        <v>2485.58</v>
      </c>
      <c r="F71" s="15">
        <v>7.9000000000000008E-3</v>
      </c>
      <c r="G71" s="15"/>
    </row>
    <row r="72" spans="1:7" x14ac:dyDescent="0.25">
      <c r="A72" s="12" t="s">
        <v>1932</v>
      </c>
      <c r="B72" s="30" t="s">
        <v>1933</v>
      </c>
      <c r="C72" s="30" t="s">
        <v>1248</v>
      </c>
      <c r="D72" s="13">
        <v>341415</v>
      </c>
      <c r="E72" s="14">
        <v>2410.2199999999998</v>
      </c>
      <c r="F72" s="15">
        <v>7.7000000000000002E-3</v>
      </c>
      <c r="G72" s="15"/>
    </row>
    <row r="73" spans="1:7" x14ac:dyDescent="0.25">
      <c r="A73" s="12" t="s">
        <v>2003</v>
      </c>
      <c r="B73" s="30" t="s">
        <v>2004</v>
      </c>
      <c r="C73" s="30" t="s">
        <v>1279</v>
      </c>
      <c r="D73" s="13">
        <v>187622</v>
      </c>
      <c r="E73" s="14">
        <v>2379.6999999999998</v>
      </c>
      <c r="F73" s="15">
        <v>7.6E-3</v>
      </c>
      <c r="G73" s="15"/>
    </row>
    <row r="74" spans="1:7" x14ac:dyDescent="0.25">
      <c r="A74" s="12" t="s">
        <v>2005</v>
      </c>
      <c r="B74" s="30" t="s">
        <v>2006</v>
      </c>
      <c r="C74" s="30" t="s">
        <v>1227</v>
      </c>
      <c r="D74" s="13">
        <v>955202</v>
      </c>
      <c r="E74" s="14">
        <v>2352.66</v>
      </c>
      <c r="F74" s="15">
        <v>7.4999999999999997E-3</v>
      </c>
      <c r="G74" s="15"/>
    </row>
    <row r="75" spans="1:7" x14ac:dyDescent="0.25">
      <c r="A75" s="12" t="s">
        <v>2007</v>
      </c>
      <c r="B75" s="30" t="s">
        <v>2008</v>
      </c>
      <c r="C75" s="30" t="s">
        <v>1354</v>
      </c>
      <c r="D75" s="13">
        <v>565425</v>
      </c>
      <c r="E75" s="14">
        <v>2311.7399999999998</v>
      </c>
      <c r="F75" s="15">
        <v>7.4000000000000003E-3</v>
      </c>
      <c r="G75" s="15"/>
    </row>
    <row r="76" spans="1:7" x14ac:dyDescent="0.25">
      <c r="A76" s="12" t="s">
        <v>2009</v>
      </c>
      <c r="B76" s="30" t="s">
        <v>2010</v>
      </c>
      <c r="C76" s="30" t="s">
        <v>1171</v>
      </c>
      <c r="D76" s="13">
        <v>640134</v>
      </c>
      <c r="E76" s="14">
        <v>2269.2800000000002</v>
      </c>
      <c r="F76" s="15">
        <v>7.1999999999999998E-3</v>
      </c>
      <c r="G76" s="15"/>
    </row>
    <row r="77" spans="1:7" x14ac:dyDescent="0.25">
      <c r="A77" s="12" t="s">
        <v>2011</v>
      </c>
      <c r="B77" s="30" t="s">
        <v>2012</v>
      </c>
      <c r="C77" s="30" t="s">
        <v>1248</v>
      </c>
      <c r="D77" s="13">
        <v>129483</v>
      </c>
      <c r="E77" s="14">
        <v>2264.0100000000002</v>
      </c>
      <c r="F77" s="15">
        <v>7.1999999999999998E-3</v>
      </c>
      <c r="G77" s="15"/>
    </row>
    <row r="78" spans="1:7" x14ac:dyDescent="0.25">
      <c r="A78" s="12" t="s">
        <v>2013</v>
      </c>
      <c r="B78" s="30" t="s">
        <v>2014</v>
      </c>
      <c r="C78" s="30" t="s">
        <v>1279</v>
      </c>
      <c r="D78" s="13">
        <v>394631</v>
      </c>
      <c r="E78" s="14">
        <v>2180.9299999999998</v>
      </c>
      <c r="F78" s="15">
        <v>7.0000000000000001E-3</v>
      </c>
      <c r="G78" s="15"/>
    </row>
    <row r="79" spans="1:7" x14ac:dyDescent="0.25">
      <c r="A79" s="12" t="s">
        <v>2015</v>
      </c>
      <c r="B79" s="30" t="s">
        <v>2016</v>
      </c>
      <c r="C79" s="30" t="s">
        <v>1354</v>
      </c>
      <c r="D79" s="13">
        <v>1996056</v>
      </c>
      <c r="E79" s="14">
        <v>2001.05</v>
      </c>
      <c r="F79" s="15">
        <v>6.4000000000000003E-3</v>
      </c>
      <c r="G79" s="15"/>
    </row>
    <row r="80" spans="1:7" x14ac:dyDescent="0.25">
      <c r="A80" s="12" t="s">
        <v>2017</v>
      </c>
      <c r="B80" s="30" t="s">
        <v>2018</v>
      </c>
      <c r="C80" s="30" t="s">
        <v>1320</v>
      </c>
      <c r="D80" s="13">
        <v>771979</v>
      </c>
      <c r="E80" s="14">
        <v>1930.72</v>
      </c>
      <c r="F80" s="15">
        <v>6.1999999999999998E-3</v>
      </c>
      <c r="G80" s="15"/>
    </row>
    <row r="81" spans="1:7" x14ac:dyDescent="0.25">
      <c r="A81" s="12" t="s">
        <v>1436</v>
      </c>
      <c r="B81" s="30" t="s">
        <v>1437</v>
      </c>
      <c r="C81" s="30" t="s">
        <v>1320</v>
      </c>
      <c r="D81" s="13">
        <v>53925</v>
      </c>
      <c r="E81" s="14">
        <v>1679.39</v>
      </c>
      <c r="F81" s="15">
        <v>5.4000000000000003E-3</v>
      </c>
      <c r="G81" s="15"/>
    </row>
    <row r="82" spans="1:7" x14ac:dyDescent="0.25">
      <c r="A82" s="12" t="s">
        <v>1890</v>
      </c>
      <c r="B82" s="30" t="s">
        <v>1891</v>
      </c>
      <c r="C82" s="30" t="s">
        <v>1293</v>
      </c>
      <c r="D82" s="13">
        <v>41877</v>
      </c>
      <c r="E82" s="14">
        <v>1531.74</v>
      </c>
      <c r="F82" s="15">
        <v>4.8999999999999998E-3</v>
      </c>
      <c r="G82" s="15"/>
    </row>
    <row r="83" spans="1:7" x14ac:dyDescent="0.25">
      <c r="A83" s="12" t="s">
        <v>1946</v>
      </c>
      <c r="B83" s="30" t="s">
        <v>1947</v>
      </c>
      <c r="C83" s="30" t="s">
        <v>1362</v>
      </c>
      <c r="D83" s="13">
        <v>30000</v>
      </c>
      <c r="E83" s="14">
        <v>306.18</v>
      </c>
      <c r="F83" s="15">
        <v>1E-3</v>
      </c>
      <c r="G83" s="15"/>
    </row>
    <row r="84" spans="1:7" x14ac:dyDescent="0.25">
      <c r="A84" s="16" t="s">
        <v>126</v>
      </c>
      <c r="B84" s="31"/>
      <c r="C84" s="31"/>
      <c r="D84" s="17"/>
      <c r="E84" s="37">
        <v>307420.17</v>
      </c>
      <c r="F84" s="38">
        <v>0.98050000000000004</v>
      </c>
      <c r="G84" s="20"/>
    </row>
    <row r="85" spans="1:7" x14ac:dyDescent="0.25">
      <c r="A85" s="16" t="s">
        <v>1545</v>
      </c>
      <c r="B85" s="30"/>
      <c r="C85" s="30"/>
      <c r="D85" s="13"/>
      <c r="E85" s="14"/>
      <c r="F85" s="15"/>
      <c r="G85" s="15"/>
    </row>
    <row r="86" spans="1:7" x14ac:dyDescent="0.25">
      <c r="A86" s="16" t="s">
        <v>126</v>
      </c>
      <c r="B86" s="30"/>
      <c r="C86" s="30"/>
      <c r="D86" s="13"/>
      <c r="E86" s="39" t="s">
        <v>120</v>
      </c>
      <c r="F86" s="40" t="s">
        <v>120</v>
      </c>
      <c r="G86" s="15"/>
    </row>
    <row r="87" spans="1:7" x14ac:dyDescent="0.25">
      <c r="A87" s="21" t="s">
        <v>162</v>
      </c>
      <c r="B87" s="32"/>
      <c r="C87" s="32"/>
      <c r="D87" s="22"/>
      <c r="E87" s="27">
        <v>307420.17</v>
      </c>
      <c r="F87" s="28">
        <v>0.98050000000000004</v>
      </c>
      <c r="G87" s="20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2"/>
      <c r="B89" s="30"/>
      <c r="C89" s="30"/>
      <c r="D89" s="13"/>
      <c r="E89" s="14"/>
      <c r="F89" s="15"/>
      <c r="G89" s="15"/>
    </row>
    <row r="90" spans="1:7" x14ac:dyDescent="0.25">
      <c r="A90" s="16" t="s">
        <v>166</v>
      </c>
      <c r="B90" s="30"/>
      <c r="C90" s="30"/>
      <c r="D90" s="13"/>
      <c r="E90" s="14"/>
      <c r="F90" s="15"/>
      <c r="G90" s="15"/>
    </row>
    <row r="91" spans="1:7" x14ac:dyDescent="0.25">
      <c r="A91" s="12" t="s">
        <v>167</v>
      </c>
      <c r="B91" s="30"/>
      <c r="C91" s="30"/>
      <c r="D91" s="13"/>
      <c r="E91" s="14">
        <v>6065.17</v>
      </c>
      <c r="F91" s="15">
        <v>1.9300000000000001E-2</v>
      </c>
      <c r="G91" s="15">
        <v>7.0182999999999995E-2</v>
      </c>
    </row>
    <row r="92" spans="1:7" x14ac:dyDescent="0.25">
      <c r="A92" s="16" t="s">
        <v>126</v>
      </c>
      <c r="B92" s="31"/>
      <c r="C92" s="31"/>
      <c r="D92" s="17"/>
      <c r="E92" s="37">
        <v>6065.17</v>
      </c>
      <c r="F92" s="38">
        <v>1.9300000000000001E-2</v>
      </c>
      <c r="G92" s="20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21" t="s">
        <v>162</v>
      </c>
      <c r="B94" s="32"/>
      <c r="C94" s="32"/>
      <c r="D94" s="22"/>
      <c r="E94" s="18">
        <v>6065.17</v>
      </c>
      <c r="F94" s="19">
        <v>1.9300000000000001E-2</v>
      </c>
      <c r="G94" s="20"/>
    </row>
    <row r="95" spans="1:7" x14ac:dyDescent="0.25">
      <c r="A95" s="12" t="s">
        <v>168</v>
      </c>
      <c r="B95" s="30"/>
      <c r="C95" s="30"/>
      <c r="D95" s="13"/>
      <c r="E95" s="14">
        <v>4.6648958</v>
      </c>
      <c r="F95" s="15">
        <v>1.4E-5</v>
      </c>
      <c r="G95" s="15"/>
    </row>
    <row r="96" spans="1:7" x14ac:dyDescent="0.25">
      <c r="A96" s="12" t="s">
        <v>169</v>
      </c>
      <c r="B96" s="30"/>
      <c r="C96" s="30"/>
      <c r="D96" s="13"/>
      <c r="E96" s="23">
        <v>-27.944895800000001</v>
      </c>
      <c r="F96" s="15">
        <v>1.8599999999999999E-4</v>
      </c>
      <c r="G96" s="15">
        <v>7.0182999999999995E-2</v>
      </c>
    </row>
    <row r="97" spans="1:7" x14ac:dyDescent="0.25">
      <c r="A97" s="25" t="s">
        <v>170</v>
      </c>
      <c r="B97" s="33"/>
      <c r="C97" s="33"/>
      <c r="D97" s="26"/>
      <c r="E97" s="27">
        <v>313462.06</v>
      </c>
      <c r="F97" s="28">
        <v>1</v>
      </c>
      <c r="G97" s="28"/>
    </row>
    <row r="102" spans="1:7" x14ac:dyDescent="0.25">
      <c r="A102" s="1" t="s">
        <v>173</v>
      </c>
    </row>
    <row r="103" spans="1:7" x14ac:dyDescent="0.25">
      <c r="A103" s="47" t="s">
        <v>174</v>
      </c>
      <c r="B103" s="34" t="s">
        <v>120</v>
      </c>
    </row>
    <row r="104" spans="1:7" x14ac:dyDescent="0.25">
      <c r="A104" t="s">
        <v>175</v>
      </c>
    </row>
    <row r="105" spans="1:7" x14ac:dyDescent="0.25">
      <c r="A105" t="s">
        <v>176</v>
      </c>
      <c r="B105" t="s">
        <v>177</v>
      </c>
      <c r="C105" t="s">
        <v>177</v>
      </c>
    </row>
    <row r="106" spans="1:7" x14ac:dyDescent="0.25">
      <c r="B106" s="48">
        <v>45351</v>
      </c>
      <c r="C106" s="48">
        <v>45382</v>
      </c>
    </row>
    <row r="107" spans="1:7" x14ac:dyDescent="0.25">
      <c r="A107" t="s">
        <v>181</v>
      </c>
      <c r="B107">
        <v>39.743000000000002</v>
      </c>
      <c r="C107">
        <v>39.36</v>
      </c>
      <c r="E107" s="2"/>
    </row>
    <row r="108" spans="1:7" x14ac:dyDescent="0.25">
      <c r="A108" t="s">
        <v>182</v>
      </c>
      <c r="B108">
        <v>34.768000000000001</v>
      </c>
      <c r="C108">
        <v>34.433</v>
      </c>
      <c r="E108" s="2"/>
    </row>
    <row r="109" spans="1:7" x14ac:dyDescent="0.25">
      <c r="A109" t="s">
        <v>661</v>
      </c>
      <c r="B109">
        <v>36.673000000000002</v>
      </c>
      <c r="C109">
        <v>36.274000000000001</v>
      </c>
      <c r="E109" s="2"/>
    </row>
    <row r="110" spans="1:7" x14ac:dyDescent="0.25">
      <c r="A110" t="s">
        <v>662</v>
      </c>
      <c r="B110">
        <v>31.867000000000001</v>
      </c>
      <c r="C110">
        <v>31.521000000000001</v>
      </c>
      <c r="E110" s="2"/>
    </row>
    <row r="111" spans="1:7" x14ac:dyDescent="0.25">
      <c r="E111" s="2"/>
    </row>
    <row r="112" spans="1:7" x14ac:dyDescent="0.25">
      <c r="A112" t="s">
        <v>192</v>
      </c>
      <c r="B112" s="34" t="s">
        <v>120</v>
      </c>
    </row>
    <row r="113" spans="1:4" x14ac:dyDescent="0.25">
      <c r="A113" t="s">
        <v>193</v>
      </c>
      <c r="B113" s="34" t="s">
        <v>120</v>
      </c>
    </row>
    <row r="114" spans="1:4" ht="30" customHeight="1" x14ac:dyDescent="0.25">
      <c r="A114" s="47" t="s">
        <v>194</v>
      </c>
      <c r="B114" s="34" t="s">
        <v>120</v>
      </c>
    </row>
    <row r="115" spans="1:4" ht="30" customHeight="1" x14ac:dyDescent="0.25">
      <c r="A115" s="47" t="s">
        <v>195</v>
      </c>
      <c r="B115" s="34" t="s">
        <v>120</v>
      </c>
    </row>
    <row r="116" spans="1:4" x14ac:dyDescent="0.25">
      <c r="A116" t="s">
        <v>1750</v>
      </c>
      <c r="B116" s="49">
        <v>0.246889</v>
      </c>
    </row>
    <row r="117" spans="1:4" ht="45" customHeight="1" x14ac:dyDescent="0.25">
      <c r="A117" s="47" t="s">
        <v>197</v>
      </c>
      <c r="B117" s="34" t="s">
        <v>120</v>
      </c>
    </row>
    <row r="118" spans="1:4" ht="30" customHeight="1" x14ac:dyDescent="0.25">
      <c r="A118" s="47" t="s">
        <v>198</v>
      </c>
      <c r="B118" s="34" t="s">
        <v>120</v>
      </c>
    </row>
    <row r="119" spans="1:4" ht="30" customHeight="1" x14ac:dyDescent="0.25">
      <c r="A119" s="47" t="s">
        <v>199</v>
      </c>
    </row>
    <row r="120" spans="1:4" x14ac:dyDescent="0.25">
      <c r="A120" t="s">
        <v>200</v>
      </c>
    </row>
    <row r="121" spans="1:4" x14ac:dyDescent="0.25">
      <c r="A121" t="s">
        <v>201</v>
      </c>
    </row>
    <row r="123" spans="1:4" ht="69.95" customHeight="1" x14ac:dyDescent="0.25">
      <c r="A123" s="74" t="s">
        <v>211</v>
      </c>
      <c r="B123" s="74" t="s">
        <v>212</v>
      </c>
      <c r="C123" s="74" t="s">
        <v>5</v>
      </c>
      <c r="D123" s="74" t="s">
        <v>6</v>
      </c>
    </row>
    <row r="124" spans="1:4" ht="69.95" customHeight="1" x14ac:dyDescent="0.25">
      <c r="A124" s="74" t="s">
        <v>2019</v>
      </c>
      <c r="B124" s="74"/>
      <c r="C124" s="74" t="s">
        <v>60</v>
      </c>
      <c r="D124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2"/>
  <sheetViews>
    <sheetView showGridLines="0" workbookViewId="0">
      <pane ySplit="4" topLeftCell="A93" activePane="bottomLeft" state="frozen"/>
      <selection pane="bottomLeft" activeCell="B94" sqref="B9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213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214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215</v>
      </c>
      <c r="B9" s="30"/>
      <c r="C9" s="30"/>
      <c r="D9" s="13"/>
      <c r="E9" s="14"/>
      <c r="F9" s="15"/>
      <c r="G9" s="15"/>
    </row>
    <row r="10" spans="1:8" x14ac:dyDescent="0.25">
      <c r="A10" s="16" t="s">
        <v>216</v>
      </c>
      <c r="B10" s="30"/>
      <c r="C10" s="30"/>
      <c r="D10" s="13"/>
      <c r="E10" s="14"/>
      <c r="F10" s="15"/>
      <c r="G10" s="15"/>
    </row>
    <row r="11" spans="1:8" x14ac:dyDescent="0.25">
      <c r="A11" s="12" t="s">
        <v>217</v>
      </c>
      <c r="B11" s="30" t="s">
        <v>218</v>
      </c>
      <c r="C11" s="30" t="s">
        <v>219</v>
      </c>
      <c r="D11" s="13">
        <v>121000000</v>
      </c>
      <c r="E11" s="14">
        <v>118774.57</v>
      </c>
      <c r="F11" s="15">
        <v>0.10059999999999999</v>
      </c>
      <c r="G11" s="15">
        <v>7.7501E-2</v>
      </c>
    </row>
    <row r="12" spans="1:8" x14ac:dyDescent="0.25">
      <c r="A12" s="12" t="s">
        <v>220</v>
      </c>
      <c r="B12" s="30" t="s">
        <v>221</v>
      </c>
      <c r="C12" s="30" t="s">
        <v>222</v>
      </c>
      <c r="D12" s="13">
        <v>85000000</v>
      </c>
      <c r="E12" s="14">
        <v>83251.38</v>
      </c>
      <c r="F12" s="15">
        <v>7.0499999999999993E-2</v>
      </c>
      <c r="G12" s="15">
        <v>7.5524999999999995E-2</v>
      </c>
    </row>
    <row r="13" spans="1:8" x14ac:dyDescent="0.25">
      <c r="A13" s="12" t="s">
        <v>223</v>
      </c>
      <c r="B13" s="30" t="s">
        <v>224</v>
      </c>
      <c r="C13" s="30" t="s">
        <v>222</v>
      </c>
      <c r="D13" s="13">
        <v>83500000</v>
      </c>
      <c r="E13" s="14">
        <v>81693.98</v>
      </c>
      <c r="F13" s="15">
        <v>6.9199999999999998E-2</v>
      </c>
      <c r="G13" s="15">
        <v>7.6248999999999997E-2</v>
      </c>
    </row>
    <row r="14" spans="1:8" x14ac:dyDescent="0.25">
      <c r="A14" s="12" t="s">
        <v>225</v>
      </c>
      <c r="B14" s="30" t="s">
        <v>226</v>
      </c>
      <c r="C14" s="30" t="s">
        <v>222</v>
      </c>
      <c r="D14" s="13">
        <v>81000000</v>
      </c>
      <c r="E14" s="14">
        <v>80469.94</v>
      </c>
      <c r="F14" s="15">
        <v>6.8099999999999994E-2</v>
      </c>
      <c r="G14" s="15">
        <v>7.6399999999999996E-2</v>
      </c>
    </row>
    <row r="15" spans="1:8" x14ac:dyDescent="0.25">
      <c r="A15" s="12" t="s">
        <v>227</v>
      </c>
      <c r="B15" s="30" t="s">
        <v>228</v>
      </c>
      <c r="C15" s="30" t="s">
        <v>222</v>
      </c>
      <c r="D15" s="13">
        <v>74000000</v>
      </c>
      <c r="E15" s="14">
        <v>72768.570000000007</v>
      </c>
      <c r="F15" s="15">
        <v>6.1600000000000002E-2</v>
      </c>
      <c r="G15" s="15">
        <v>7.6950000000000005E-2</v>
      </c>
    </row>
    <row r="16" spans="1:8" x14ac:dyDescent="0.25">
      <c r="A16" s="12" t="s">
        <v>229</v>
      </c>
      <c r="B16" s="30" t="s">
        <v>230</v>
      </c>
      <c r="C16" s="30" t="s">
        <v>222</v>
      </c>
      <c r="D16" s="13">
        <v>69000000</v>
      </c>
      <c r="E16" s="14">
        <v>67734.679999999993</v>
      </c>
      <c r="F16" s="15">
        <v>5.7299999999999997E-2</v>
      </c>
      <c r="G16" s="15">
        <v>7.6899999999999996E-2</v>
      </c>
    </row>
    <row r="17" spans="1:7" x14ac:dyDescent="0.25">
      <c r="A17" s="12" t="s">
        <v>231</v>
      </c>
      <c r="B17" s="30" t="s">
        <v>232</v>
      </c>
      <c r="C17" s="30" t="s">
        <v>233</v>
      </c>
      <c r="D17" s="13">
        <v>58000000</v>
      </c>
      <c r="E17" s="14">
        <v>56726.44</v>
      </c>
      <c r="F17" s="15">
        <v>4.8000000000000001E-2</v>
      </c>
      <c r="G17" s="15">
        <v>7.7700000000000005E-2</v>
      </c>
    </row>
    <row r="18" spans="1:7" x14ac:dyDescent="0.25">
      <c r="A18" s="12" t="s">
        <v>234</v>
      </c>
      <c r="B18" s="30" t="s">
        <v>235</v>
      </c>
      <c r="C18" s="30" t="s">
        <v>233</v>
      </c>
      <c r="D18" s="13">
        <v>54000000</v>
      </c>
      <c r="E18" s="14">
        <v>52754.49</v>
      </c>
      <c r="F18" s="15">
        <v>4.4699999999999997E-2</v>
      </c>
      <c r="G18" s="15">
        <v>7.7687000000000006E-2</v>
      </c>
    </row>
    <row r="19" spans="1:7" x14ac:dyDescent="0.25">
      <c r="A19" s="12" t="s">
        <v>236</v>
      </c>
      <c r="B19" s="30" t="s">
        <v>237</v>
      </c>
      <c r="C19" s="30" t="s">
        <v>222</v>
      </c>
      <c r="D19" s="13">
        <v>51000000</v>
      </c>
      <c r="E19" s="14">
        <v>50432.01</v>
      </c>
      <c r="F19" s="15">
        <v>4.2700000000000002E-2</v>
      </c>
      <c r="G19" s="15">
        <v>7.6400999999999997E-2</v>
      </c>
    </row>
    <row r="20" spans="1:7" x14ac:dyDescent="0.25">
      <c r="A20" s="12" t="s">
        <v>238</v>
      </c>
      <c r="B20" s="30" t="s">
        <v>239</v>
      </c>
      <c r="C20" s="30" t="s">
        <v>222</v>
      </c>
      <c r="D20" s="13">
        <v>47500000</v>
      </c>
      <c r="E20" s="14">
        <v>47369.85</v>
      </c>
      <c r="F20" s="15">
        <v>4.0099999999999997E-2</v>
      </c>
      <c r="G20" s="15">
        <v>7.6649999999999996E-2</v>
      </c>
    </row>
    <row r="21" spans="1:7" x14ac:dyDescent="0.25">
      <c r="A21" s="12" t="s">
        <v>240</v>
      </c>
      <c r="B21" s="30" t="s">
        <v>241</v>
      </c>
      <c r="C21" s="30" t="s">
        <v>233</v>
      </c>
      <c r="D21" s="13">
        <v>41500000</v>
      </c>
      <c r="E21" s="14">
        <v>40580.15</v>
      </c>
      <c r="F21" s="15">
        <v>3.44E-2</v>
      </c>
      <c r="G21" s="15">
        <v>7.5700000000000003E-2</v>
      </c>
    </row>
    <row r="22" spans="1:7" x14ac:dyDescent="0.25">
      <c r="A22" s="12" t="s">
        <v>242</v>
      </c>
      <c r="B22" s="30" t="s">
        <v>243</v>
      </c>
      <c r="C22" s="30" t="s">
        <v>222</v>
      </c>
      <c r="D22" s="13">
        <v>39500000</v>
      </c>
      <c r="E22" s="14">
        <v>38614.019999999997</v>
      </c>
      <c r="F22" s="15">
        <v>3.27E-2</v>
      </c>
      <c r="G22" s="15">
        <v>7.6902999999999999E-2</v>
      </c>
    </row>
    <row r="23" spans="1:7" x14ac:dyDescent="0.25">
      <c r="A23" s="12" t="s">
        <v>244</v>
      </c>
      <c r="B23" s="30" t="s">
        <v>245</v>
      </c>
      <c r="C23" s="30" t="s">
        <v>222</v>
      </c>
      <c r="D23" s="13">
        <v>34500000</v>
      </c>
      <c r="E23" s="14">
        <v>34226.449999999997</v>
      </c>
      <c r="F23" s="15">
        <v>2.9000000000000001E-2</v>
      </c>
      <c r="G23" s="15">
        <v>7.7549000000000007E-2</v>
      </c>
    </row>
    <row r="24" spans="1:7" x14ac:dyDescent="0.25">
      <c r="A24" s="12" t="s">
        <v>246</v>
      </c>
      <c r="B24" s="30" t="s">
        <v>247</v>
      </c>
      <c r="C24" s="30" t="s">
        <v>222</v>
      </c>
      <c r="D24" s="13">
        <v>33500000</v>
      </c>
      <c r="E24" s="14">
        <v>33357.79</v>
      </c>
      <c r="F24" s="15">
        <v>2.8199999999999999E-2</v>
      </c>
      <c r="G24" s="15">
        <v>7.5249999999999997E-2</v>
      </c>
    </row>
    <row r="25" spans="1:7" x14ac:dyDescent="0.25">
      <c r="A25" s="12" t="s">
        <v>248</v>
      </c>
      <c r="B25" s="30" t="s">
        <v>249</v>
      </c>
      <c r="C25" s="30" t="s">
        <v>222</v>
      </c>
      <c r="D25" s="13">
        <v>22500000</v>
      </c>
      <c r="E25" s="14">
        <v>22401.95</v>
      </c>
      <c r="F25" s="15">
        <v>1.9E-2</v>
      </c>
      <c r="G25" s="15">
        <v>7.4700000000000003E-2</v>
      </c>
    </row>
    <row r="26" spans="1:7" x14ac:dyDescent="0.25">
      <c r="A26" s="12" t="s">
        <v>250</v>
      </c>
      <c r="B26" s="30" t="s">
        <v>251</v>
      </c>
      <c r="C26" s="30" t="s">
        <v>233</v>
      </c>
      <c r="D26" s="13">
        <v>22500000</v>
      </c>
      <c r="E26" s="14">
        <v>22071.24</v>
      </c>
      <c r="F26" s="15">
        <v>1.8700000000000001E-2</v>
      </c>
      <c r="G26" s="15">
        <v>7.7700000000000005E-2</v>
      </c>
    </row>
    <row r="27" spans="1:7" x14ac:dyDescent="0.25">
      <c r="A27" s="12" t="s">
        <v>252</v>
      </c>
      <c r="B27" s="30" t="s">
        <v>253</v>
      </c>
      <c r="C27" s="30" t="s">
        <v>222</v>
      </c>
      <c r="D27" s="13">
        <v>21000000</v>
      </c>
      <c r="E27" s="14">
        <v>20778.240000000002</v>
      </c>
      <c r="F27" s="15">
        <v>1.7600000000000001E-2</v>
      </c>
      <c r="G27" s="15">
        <v>7.5725000000000001E-2</v>
      </c>
    </row>
    <row r="28" spans="1:7" x14ac:dyDescent="0.25">
      <c r="A28" s="12" t="s">
        <v>254</v>
      </c>
      <c r="B28" s="30" t="s">
        <v>255</v>
      </c>
      <c r="C28" s="30" t="s">
        <v>222</v>
      </c>
      <c r="D28" s="13">
        <v>19500000</v>
      </c>
      <c r="E28" s="14">
        <v>19588.43</v>
      </c>
      <c r="F28" s="15">
        <v>1.66E-2</v>
      </c>
      <c r="G28" s="15">
        <v>7.7299999999999994E-2</v>
      </c>
    </row>
    <row r="29" spans="1:7" x14ac:dyDescent="0.25">
      <c r="A29" s="12" t="s">
        <v>256</v>
      </c>
      <c r="B29" s="30" t="s">
        <v>257</v>
      </c>
      <c r="C29" s="30" t="s">
        <v>222</v>
      </c>
      <c r="D29" s="13">
        <v>12000000</v>
      </c>
      <c r="E29" s="14">
        <v>12042.24</v>
      </c>
      <c r="F29" s="15">
        <v>1.0200000000000001E-2</v>
      </c>
      <c r="G29" s="15">
        <v>7.8049999999999994E-2</v>
      </c>
    </row>
    <row r="30" spans="1:7" x14ac:dyDescent="0.25">
      <c r="A30" s="12" t="s">
        <v>258</v>
      </c>
      <c r="B30" s="30" t="s">
        <v>259</v>
      </c>
      <c r="C30" s="30" t="s">
        <v>222</v>
      </c>
      <c r="D30" s="13">
        <v>10000000</v>
      </c>
      <c r="E30" s="14">
        <v>10138.39</v>
      </c>
      <c r="F30" s="15">
        <v>8.6E-3</v>
      </c>
      <c r="G30" s="15">
        <v>7.5052999999999995E-2</v>
      </c>
    </row>
    <row r="31" spans="1:7" x14ac:dyDescent="0.25">
      <c r="A31" s="12" t="s">
        <v>260</v>
      </c>
      <c r="B31" s="30" t="s">
        <v>261</v>
      </c>
      <c r="C31" s="30" t="s">
        <v>222</v>
      </c>
      <c r="D31" s="13">
        <v>10000000</v>
      </c>
      <c r="E31" s="14">
        <v>9930.6299999999992</v>
      </c>
      <c r="F31" s="15">
        <v>8.3999999999999995E-3</v>
      </c>
      <c r="G31" s="15">
        <v>7.5600000000000001E-2</v>
      </c>
    </row>
    <row r="32" spans="1:7" x14ac:dyDescent="0.25">
      <c r="A32" s="12" t="s">
        <v>262</v>
      </c>
      <c r="B32" s="30" t="s">
        <v>263</v>
      </c>
      <c r="C32" s="30" t="s">
        <v>222</v>
      </c>
      <c r="D32" s="13">
        <v>9000000</v>
      </c>
      <c r="E32" s="14">
        <v>9036.06</v>
      </c>
      <c r="F32" s="15">
        <v>7.6E-3</v>
      </c>
      <c r="G32" s="15">
        <v>7.6648999999999995E-2</v>
      </c>
    </row>
    <row r="33" spans="1:7" x14ac:dyDescent="0.25">
      <c r="A33" s="12" t="s">
        <v>264</v>
      </c>
      <c r="B33" s="30" t="s">
        <v>265</v>
      </c>
      <c r="C33" s="30" t="s">
        <v>222</v>
      </c>
      <c r="D33" s="13">
        <v>8500000</v>
      </c>
      <c r="E33" s="14">
        <v>8548.5300000000007</v>
      </c>
      <c r="F33" s="15">
        <v>7.1999999999999998E-3</v>
      </c>
      <c r="G33" s="15">
        <v>7.6649999999999996E-2</v>
      </c>
    </row>
    <row r="34" spans="1:7" x14ac:dyDescent="0.25">
      <c r="A34" s="12" t="s">
        <v>266</v>
      </c>
      <c r="B34" s="30" t="s">
        <v>267</v>
      </c>
      <c r="C34" s="30" t="s">
        <v>222</v>
      </c>
      <c r="D34" s="13">
        <v>7500000</v>
      </c>
      <c r="E34" s="14">
        <v>7521.83</v>
      </c>
      <c r="F34" s="15">
        <v>6.4000000000000003E-3</v>
      </c>
      <c r="G34" s="15">
        <v>7.6999999999999999E-2</v>
      </c>
    </row>
    <row r="35" spans="1:7" x14ac:dyDescent="0.25">
      <c r="A35" s="12" t="s">
        <v>268</v>
      </c>
      <c r="B35" s="30" t="s">
        <v>269</v>
      </c>
      <c r="C35" s="30" t="s">
        <v>222</v>
      </c>
      <c r="D35" s="13">
        <v>5000000</v>
      </c>
      <c r="E35" s="14">
        <v>5028.3100000000004</v>
      </c>
      <c r="F35" s="15">
        <v>4.3E-3</v>
      </c>
      <c r="G35" s="15">
        <v>7.7010999999999996E-2</v>
      </c>
    </row>
    <row r="36" spans="1:7" x14ac:dyDescent="0.25">
      <c r="A36" s="12" t="s">
        <v>270</v>
      </c>
      <c r="B36" s="30" t="s">
        <v>271</v>
      </c>
      <c r="C36" s="30" t="s">
        <v>222</v>
      </c>
      <c r="D36" s="13">
        <v>5000000</v>
      </c>
      <c r="E36" s="14">
        <v>5023.93</v>
      </c>
      <c r="F36" s="15">
        <v>4.3E-3</v>
      </c>
      <c r="G36" s="15">
        <v>7.6648999999999995E-2</v>
      </c>
    </row>
    <row r="37" spans="1:7" x14ac:dyDescent="0.25">
      <c r="A37" s="12" t="s">
        <v>272</v>
      </c>
      <c r="B37" s="30" t="s">
        <v>273</v>
      </c>
      <c r="C37" s="30" t="s">
        <v>222</v>
      </c>
      <c r="D37" s="13">
        <v>5000000</v>
      </c>
      <c r="E37" s="14">
        <v>5008.72</v>
      </c>
      <c r="F37" s="15">
        <v>4.1999999999999997E-3</v>
      </c>
      <c r="G37" s="15">
        <v>7.6599E-2</v>
      </c>
    </row>
    <row r="38" spans="1:7" x14ac:dyDescent="0.25">
      <c r="A38" s="12" t="s">
        <v>274</v>
      </c>
      <c r="B38" s="30" t="s">
        <v>275</v>
      </c>
      <c r="C38" s="30" t="s">
        <v>222</v>
      </c>
      <c r="D38" s="13">
        <v>5000000</v>
      </c>
      <c r="E38" s="14">
        <v>4898.7299999999996</v>
      </c>
      <c r="F38" s="15">
        <v>4.1000000000000003E-3</v>
      </c>
      <c r="G38" s="15">
        <v>7.7499999999999999E-2</v>
      </c>
    </row>
    <row r="39" spans="1:7" x14ac:dyDescent="0.25">
      <c r="A39" s="12" t="s">
        <v>276</v>
      </c>
      <c r="B39" s="30" t="s">
        <v>277</v>
      </c>
      <c r="C39" s="30" t="s">
        <v>233</v>
      </c>
      <c r="D39" s="13">
        <v>2500000</v>
      </c>
      <c r="E39" s="14">
        <v>2451.9899999999998</v>
      </c>
      <c r="F39" s="15">
        <v>2.0999999999999999E-3</v>
      </c>
      <c r="G39" s="15">
        <v>7.7700000000000005E-2</v>
      </c>
    </row>
    <row r="40" spans="1:7" x14ac:dyDescent="0.25">
      <c r="A40" s="12" t="s">
        <v>278</v>
      </c>
      <c r="B40" s="30" t="s">
        <v>279</v>
      </c>
      <c r="C40" s="30" t="s">
        <v>222</v>
      </c>
      <c r="D40" s="13">
        <v>1970000</v>
      </c>
      <c r="E40" s="14">
        <v>1982.69</v>
      </c>
      <c r="F40" s="15">
        <v>1.6999999999999999E-3</v>
      </c>
      <c r="G40" s="15">
        <v>7.7899999999999997E-2</v>
      </c>
    </row>
    <row r="41" spans="1:7" x14ac:dyDescent="0.25">
      <c r="A41" s="12" t="s">
        <v>280</v>
      </c>
      <c r="B41" s="30" t="s">
        <v>281</v>
      </c>
      <c r="C41" s="30" t="s">
        <v>222</v>
      </c>
      <c r="D41" s="13">
        <v>1650000</v>
      </c>
      <c r="E41" s="14">
        <v>1669.15</v>
      </c>
      <c r="F41" s="15">
        <v>1.4E-3</v>
      </c>
      <c r="G41" s="15">
        <v>7.6899999999999996E-2</v>
      </c>
    </row>
    <row r="42" spans="1:7" x14ac:dyDescent="0.25">
      <c r="A42" s="12" t="s">
        <v>282</v>
      </c>
      <c r="B42" s="30" t="s">
        <v>283</v>
      </c>
      <c r="C42" s="30" t="s">
        <v>222</v>
      </c>
      <c r="D42" s="13">
        <v>1500000</v>
      </c>
      <c r="E42" s="14">
        <v>1515.64</v>
      </c>
      <c r="F42" s="15">
        <v>1.2999999999999999E-3</v>
      </c>
      <c r="G42" s="15">
        <v>7.6550000000000007E-2</v>
      </c>
    </row>
    <row r="43" spans="1:7" x14ac:dyDescent="0.25">
      <c r="A43" s="12" t="s">
        <v>284</v>
      </c>
      <c r="B43" s="30" t="s">
        <v>285</v>
      </c>
      <c r="C43" s="30" t="s">
        <v>222</v>
      </c>
      <c r="D43" s="13">
        <v>1500000</v>
      </c>
      <c r="E43" s="14">
        <v>1505.82</v>
      </c>
      <c r="F43" s="15">
        <v>1.2999999999999999E-3</v>
      </c>
      <c r="G43" s="15">
        <v>7.6550000000000007E-2</v>
      </c>
    </row>
    <row r="44" spans="1:7" x14ac:dyDescent="0.25">
      <c r="A44" s="12" t="s">
        <v>286</v>
      </c>
      <c r="B44" s="30" t="s">
        <v>287</v>
      </c>
      <c r="C44" s="30" t="s">
        <v>222</v>
      </c>
      <c r="D44" s="13">
        <v>1500000</v>
      </c>
      <c r="E44" s="14">
        <v>1504.45</v>
      </c>
      <c r="F44" s="15">
        <v>1.2999999999999999E-3</v>
      </c>
      <c r="G44" s="15">
        <v>7.6399999999999996E-2</v>
      </c>
    </row>
    <row r="45" spans="1:7" x14ac:dyDescent="0.25">
      <c r="A45" s="12" t="s">
        <v>288</v>
      </c>
      <c r="B45" s="30" t="s">
        <v>289</v>
      </c>
      <c r="C45" s="30" t="s">
        <v>222</v>
      </c>
      <c r="D45" s="13">
        <v>1000000</v>
      </c>
      <c r="E45" s="14">
        <v>1005.77</v>
      </c>
      <c r="F45" s="15">
        <v>8.9999999999999998E-4</v>
      </c>
      <c r="G45" s="15">
        <v>7.535E-2</v>
      </c>
    </row>
    <row r="46" spans="1:7" x14ac:dyDescent="0.25">
      <c r="A46" s="12" t="s">
        <v>290</v>
      </c>
      <c r="B46" s="30" t="s">
        <v>291</v>
      </c>
      <c r="C46" s="30" t="s">
        <v>222</v>
      </c>
      <c r="D46" s="13">
        <v>500000</v>
      </c>
      <c r="E46" s="14">
        <v>507.23</v>
      </c>
      <c r="F46" s="15">
        <v>4.0000000000000002E-4</v>
      </c>
      <c r="G46" s="15">
        <v>7.4700000000000003E-2</v>
      </c>
    </row>
    <row r="47" spans="1:7" x14ac:dyDescent="0.25">
      <c r="A47" s="12" t="s">
        <v>292</v>
      </c>
      <c r="B47" s="30" t="s">
        <v>293</v>
      </c>
      <c r="C47" s="30" t="s">
        <v>222</v>
      </c>
      <c r="D47" s="13">
        <v>500000</v>
      </c>
      <c r="E47" s="14">
        <v>505.06</v>
      </c>
      <c r="F47" s="15">
        <v>4.0000000000000002E-4</v>
      </c>
      <c r="G47" s="15">
        <v>7.5600000000000001E-2</v>
      </c>
    </row>
    <row r="48" spans="1:7" x14ac:dyDescent="0.25">
      <c r="A48" s="12" t="s">
        <v>294</v>
      </c>
      <c r="B48" s="30" t="s">
        <v>295</v>
      </c>
      <c r="C48" s="30" t="s">
        <v>222</v>
      </c>
      <c r="D48" s="13">
        <v>500000</v>
      </c>
      <c r="E48" s="14">
        <v>502.16</v>
      </c>
      <c r="F48" s="15">
        <v>4.0000000000000002E-4</v>
      </c>
      <c r="G48" s="15">
        <v>7.6149999999999995E-2</v>
      </c>
    </row>
    <row r="49" spans="1:7" x14ac:dyDescent="0.25">
      <c r="A49" s="12" t="s">
        <v>296</v>
      </c>
      <c r="B49" s="30" t="s">
        <v>297</v>
      </c>
      <c r="C49" s="30" t="s">
        <v>222</v>
      </c>
      <c r="D49" s="13">
        <v>498000</v>
      </c>
      <c r="E49" s="14">
        <v>497.22</v>
      </c>
      <c r="F49" s="15">
        <v>4.0000000000000002E-4</v>
      </c>
      <c r="G49" s="15">
        <v>7.535E-2</v>
      </c>
    </row>
    <row r="50" spans="1:7" x14ac:dyDescent="0.25">
      <c r="A50" s="16" t="s">
        <v>126</v>
      </c>
      <c r="B50" s="31"/>
      <c r="C50" s="31"/>
      <c r="D50" s="17"/>
      <c r="E50" s="18">
        <v>1034418.73</v>
      </c>
      <c r="F50" s="19">
        <v>0.87590000000000001</v>
      </c>
      <c r="G50" s="20"/>
    </row>
    <row r="51" spans="1:7" x14ac:dyDescent="0.25">
      <c r="A51" s="12"/>
      <c r="B51" s="30"/>
      <c r="C51" s="30"/>
      <c r="D51" s="13"/>
      <c r="E51" s="14"/>
      <c r="F51" s="15"/>
      <c r="G51" s="15"/>
    </row>
    <row r="52" spans="1:7" x14ac:dyDescent="0.25">
      <c r="A52" s="16" t="s">
        <v>298</v>
      </c>
      <c r="B52" s="30"/>
      <c r="C52" s="30"/>
      <c r="D52" s="13"/>
      <c r="E52" s="14"/>
      <c r="F52" s="15"/>
      <c r="G52" s="15"/>
    </row>
    <row r="53" spans="1:7" x14ac:dyDescent="0.25">
      <c r="A53" s="16" t="s">
        <v>126</v>
      </c>
      <c r="B53" s="30"/>
      <c r="C53" s="30"/>
      <c r="D53" s="13"/>
      <c r="E53" s="35" t="s">
        <v>120</v>
      </c>
      <c r="F53" s="36" t="s">
        <v>120</v>
      </c>
      <c r="G53" s="15"/>
    </row>
    <row r="54" spans="1:7" x14ac:dyDescent="0.25">
      <c r="A54" s="12"/>
      <c r="B54" s="30"/>
      <c r="C54" s="30"/>
      <c r="D54" s="13"/>
      <c r="E54" s="14"/>
      <c r="F54" s="15"/>
      <c r="G54" s="15"/>
    </row>
    <row r="55" spans="1:7" x14ac:dyDescent="0.25">
      <c r="A55" s="16" t="s">
        <v>299</v>
      </c>
      <c r="B55" s="30"/>
      <c r="C55" s="30"/>
      <c r="D55" s="13"/>
      <c r="E55" s="14"/>
      <c r="F55" s="15"/>
      <c r="G55" s="15"/>
    </row>
    <row r="56" spans="1:7" x14ac:dyDescent="0.25">
      <c r="A56" s="16" t="s">
        <v>126</v>
      </c>
      <c r="B56" s="30"/>
      <c r="C56" s="30"/>
      <c r="D56" s="13"/>
      <c r="E56" s="35" t="s">
        <v>120</v>
      </c>
      <c r="F56" s="36" t="s">
        <v>120</v>
      </c>
      <c r="G56" s="15"/>
    </row>
    <row r="57" spans="1:7" x14ac:dyDescent="0.25">
      <c r="A57" s="12"/>
      <c r="B57" s="30"/>
      <c r="C57" s="30"/>
      <c r="D57" s="13"/>
      <c r="E57" s="14"/>
      <c r="F57" s="15"/>
      <c r="G57" s="15"/>
    </row>
    <row r="58" spans="1:7" x14ac:dyDescent="0.25">
      <c r="A58" s="21" t="s">
        <v>162</v>
      </c>
      <c r="B58" s="32"/>
      <c r="C58" s="32"/>
      <c r="D58" s="22"/>
      <c r="E58" s="18">
        <v>1034418.73</v>
      </c>
      <c r="F58" s="19">
        <v>0.87590000000000001</v>
      </c>
      <c r="G58" s="20"/>
    </row>
    <row r="59" spans="1:7" x14ac:dyDescent="0.25">
      <c r="A59" s="12"/>
      <c r="B59" s="30"/>
      <c r="C59" s="30"/>
      <c r="D59" s="13"/>
      <c r="E59" s="14"/>
      <c r="F59" s="15"/>
      <c r="G59" s="15"/>
    </row>
    <row r="60" spans="1:7" x14ac:dyDescent="0.25">
      <c r="A60" s="16" t="s">
        <v>121</v>
      </c>
      <c r="B60" s="30"/>
      <c r="C60" s="30"/>
      <c r="D60" s="13"/>
      <c r="E60" s="14"/>
      <c r="F60" s="15"/>
      <c r="G60" s="15"/>
    </row>
    <row r="61" spans="1:7" x14ac:dyDescent="0.25">
      <c r="A61" s="16" t="s">
        <v>127</v>
      </c>
      <c r="B61" s="30"/>
      <c r="C61" s="30"/>
      <c r="D61" s="13"/>
      <c r="E61" s="14"/>
      <c r="F61" s="15"/>
      <c r="G61" s="15"/>
    </row>
    <row r="62" spans="1:7" x14ac:dyDescent="0.25">
      <c r="A62" s="12" t="s">
        <v>300</v>
      </c>
      <c r="B62" s="30" t="s">
        <v>301</v>
      </c>
      <c r="C62" s="30" t="s">
        <v>130</v>
      </c>
      <c r="D62" s="13">
        <v>107500000</v>
      </c>
      <c r="E62" s="14">
        <v>99526.83</v>
      </c>
      <c r="F62" s="15">
        <v>8.43E-2</v>
      </c>
      <c r="G62" s="15">
        <v>7.7150999999999997E-2</v>
      </c>
    </row>
    <row r="63" spans="1:7" x14ac:dyDescent="0.25">
      <c r="A63" s="12" t="s">
        <v>302</v>
      </c>
      <c r="B63" s="30" t="s">
        <v>303</v>
      </c>
      <c r="C63" s="30" t="s">
        <v>130</v>
      </c>
      <c r="D63" s="13">
        <v>17500000</v>
      </c>
      <c r="E63" s="14">
        <v>17264.05</v>
      </c>
      <c r="F63" s="15">
        <v>1.46E-2</v>
      </c>
      <c r="G63" s="15">
        <v>7.5583999999999998E-2</v>
      </c>
    </row>
    <row r="64" spans="1:7" x14ac:dyDescent="0.25">
      <c r="A64" s="16" t="s">
        <v>126</v>
      </c>
      <c r="B64" s="31"/>
      <c r="C64" s="31"/>
      <c r="D64" s="17"/>
      <c r="E64" s="18">
        <v>116790.88</v>
      </c>
      <c r="F64" s="19">
        <v>9.8900000000000002E-2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21" t="s">
        <v>162</v>
      </c>
      <c r="B66" s="32"/>
      <c r="C66" s="32"/>
      <c r="D66" s="22"/>
      <c r="E66" s="18">
        <v>116790.88</v>
      </c>
      <c r="F66" s="19">
        <v>9.8900000000000002E-2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2"/>
      <c r="B68" s="30"/>
      <c r="C68" s="30"/>
      <c r="D68" s="13"/>
      <c r="E68" s="14"/>
      <c r="F68" s="15"/>
      <c r="G68" s="15"/>
    </row>
    <row r="69" spans="1:7" x14ac:dyDescent="0.25">
      <c r="A69" s="16" t="s">
        <v>166</v>
      </c>
      <c r="B69" s="30"/>
      <c r="C69" s="30"/>
      <c r="D69" s="13"/>
      <c r="E69" s="14"/>
      <c r="F69" s="15"/>
      <c r="G69" s="15"/>
    </row>
    <row r="70" spans="1:7" x14ac:dyDescent="0.25">
      <c r="A70" s="12" t="s">
        <v>167</v>
      </c>
      <c r="B70" s="30"/>
      <c r="C70" s="30"/>
      <c r="D70" s="13"/>
      <c r="E70" s="14">
        <v>602.41999999999996</v>
      </c>
      <c r="F70" s="15">
        <v>5.0000000000000001E-4</v>
      </c>
      <c r="G70" s="15">
        <v>7.0182999999999995E-2</v>
      </c>
    </row>
    <row r="71" spans="1:7" x14ac:dyDescent="0.25">
      <c r="A71" s="12" t="s">
        <v>167</v>
      </c>
      <c r="B71" s="30"/>
      <c r="C71" s="30"/>
      <c r="D71" s="13"/>
      <c r="E71" s="14">
        <v>146.91999999999999</v>
      </c>
      <c r="F71" s="15">
        <v>1E-4</v>
      </c>
      <c r="G71" s="15">
        <v>6.5000000000000002E-2</v>
      </c>
    </row>
    <row r="72" spans="1:7" x14ac:dyDescent="0.25">
      <c r="A72" s="16" t="s">
        <v>126</v>
      </c>
      <c r="B72" s="31"/>
      <c r="C72" s="31"/>
      <c r="D72" s="17"/>
      <c r="E72" s="18">
        <v>749.34</v>
      </c>
      <c r="F72" s="19">
        <v>5.9999999999999995E-4</v>
      </c>
      <c r="G72" s="20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21" t="s">
        <v>162</v>
      </c>
      <c r="B74" s="32"/>
      <c r="C74" s="32"/>
      <c r="D74" s="22"/>
      <c r="E74" s="18">
        <v>749.34</v>
      </c>
      <c r="F74" s="19">
        <v>5.9999999999999995E-4</v>
      </c>
      <c r="G74" s="20"/>
    </row>
    <row r="75" spans="1:7" x14ac:dyDescent="0.25">
      <c r="A75" s="12" t="s">
        <v>168</v>
      </c>
      <c r="B75" s="30"/>
      <c r="C75" s="30"/>
      <c r="D75" s="13"/>
      <c r="E75" s="14">
        <v>29235.2254622</v>
      </c>
      <c r="F75" s="15">
        <v>2.4750000000000001E-2</v>
      </c>
      <c r="G75" s="15"/>
    </row>
    <row r="76" spans="1:7" x14ac:dyDescent="0.25">
      <c r="A76" s="12" t="s">
        <v>169</v>
      </c>
      <c r="B76" s="30"/>
      <c r="C76" s="30"/>
      <c r="D76" s="13"/>
      <c r="E76" s="14">
        <v>24.464537799999999</v>
      </c>
      <c r="F76" s="24">
        <v>-1.4999999999999999E-4</v>
      </c>
      <c r="G76" s="15">
        <f>+AVERAGE(G70:G71)</f>
        <v>6.7591499999999999E-2</v>
      </c>
    </row>
    <row r="77" spans="1:7" x14ac:dyDescent="0.25">
      <c r="A77" s="25" t="s">
        <v>170</v>
      </c>
      <c r="B77" s="33"/>
      <c r="C77" s="33"/>
      <c r="D77" s="26"/>
      <c r="E77" s="27">
        <v>1181218.6399999999</v>
      </c>
      <c r="F77" s="28">
        <v>1</v>
      </c>
      <c r="G77" s="28"/>
    </row>
    <row r="79" spans="1:7" x14ac:dyDescent="0.25">
      <c r="A79" s="1" t="s">
        <v>171</v>
      </c>
    </row>
    <row r="80" spans="1:7" x14ac:dyDescent="0.25">
      <c r="A80" s="1" t="s">
        <v>172</v>
      </c>
    </row>
    <row r="82" spans="1:5" x14ac:dyDescent="0.25">
      <c r="A82" s="1" t="s">
        <v>173</v>
      </c>
    </row>
    <row r="83" spans="1:5" x14ac:dyDescent="0.25">
      <c r="A83" s="47" t="s">
        <v>174</v>
      </c>
      <c r="B83" s="34" t="s">
        <v>120</v>
      </c>
    </row>
    <row r="84" spans="1:5" x14ac:dyDescent="0.25">
      <c r="A84" t="s">
        <v>175</v>
      </c>
    </row>
    <row r="85" spans="1:5" x14ac:dyDescent="0.25">
      <c r="A85" t="s">
        <v>304</v>
      </c>
      <c r="B85" t="s">
        <v>177</v>
      </c>
      <c r="C85" t="s">
        <v>177</v>
      </c>
    </row>
    <row r="86" spans="1:5" x14ac:dyDescent="0.25">
      <c r="B86" s="48">
        <v>45351</v>
      </c>
      <c r="C86" s="48">
        <v>45382</v>
      </c>
    </row>
    <row r="87" spans="1:5" x14ac:dyDescent="0.25">
      <c r="A87" t="s">
        <v>305</v>
      </c>
      <c r="B87">
        <v>1188.7456</v>
      </c>
      <c r="C87">
        <v>1197.2972</v>
      </c>
      <c r="E87" s="2"/>
    </row>
    <row r="88" spans="1:5" x14ac:dyDescent="0.25">
      <c r="E88" s="2"/>
    </row>
    <row r="89" spans="1:5" x14ac:dyDescent="0.25">
      <c r="A89" t="s">
        <v>192</v>
      </c>
      <c r="B89" s="34" t="s">
        <v>120</v>
      </c>
    </row>
    <row r="90" spans="1:5" x14ac:dyDescent="0.25">
      <c r="A90" t="s">
        <v>193</v>
      </c>
      <c r="B90" s="34" t="s">
        <v>120</v>
      </c>
    </row>
    <row r="91" spans="1:5" ht="30" customHeight="1" x14ac:dyDescent="0.25">
      <c r="A91" s="47" t="s">
        <v>194</v>
      </c>
      <c r="B91" s="34" t="s">
        <v>120</v>
      </c>
    </row>
    <row r="92" spans="1:5" ht="30" customHeight="1" x14ac:dyDescent="0.25">
      <c r="A92" s="47" t="s">
        <v>195</v>
      </c>
      <c r="B92" s="34" t="s">
        <v>120</v>
      </c>
    </row>
    <row r="93" spans="1:5" x14ac:dyDescent="0.25">
      <c r="A93" t="s">
        <v>196</v>
      </c>
      <c r="B93" s="49">
        <f>+B107</f>
        <v>0.92594952453029111</v>
      </c>
    </row>
    <row r="94" spans="1:5" ht="45" customHeight="1" x14ac:dyDescent="0.25">
      <c r="A94" s="47" t="s">
        <v>197</v>
      </c>
      <c r="B94" s="34" t="s">
        <v>120</v>
      </c>
    </row>
    <row r="95" spans="1:5" ht="30" customHeight="1" x14ac:dyDescent="0.25">
      <c r="A95" s="47" t="s">
        <v>198</v>
      </c>
      <c r="B95" s="34" t="s">
        <v>120</v>
      </c>
    </row>
    <row r="96" spans="1:5" ht="30" customHeight="1" x14ac:dyDescent="0.25">
      <c r="A96" s="47" t="s">
        <v>199</v>
      </c>
      <c r="B96" s="54">
        <v>493979.10582330002</v>
      </c>
    </row>
    <row r="97" spans="1:4" x14ac:dyDescent="0.25">
      <c r="A97" t="s">
        <v>200</v>
      </c>
    </row>
    <row r="98" spans="1:4" x14ac:dyDescent="0.25">
      <c r="A98" t="s">
        <v>201</v>
      </c>
    </row>
    <row r="100" spans="1:4" x14ac:dyDescent="0.25">
      <c r="A100" t="s">
        <v>202</v>
      </c>
    </row>
    <row r="101" spans="1:4" ht="30" customHeight="1" x14ac:dyDescent="0.25">
      <c r="A101" s="55" t="s">
        <v>203</v>
      </c>
      <c r="B101" s="56" t="s">
        <v>306</v>
      </c>
    </row>
    <row r="102" spans="1:4" x14ac:dyDescent="0.25">
      <c r="A102" s="55" t="s">
        <v>205</v>
      </c>
      <c r="B102" s="55" t="s">
        <v>307</v>
      </c>
    </row>
    <row r="103" spans="1:4" x14ac:dyDescent="0.25">
      <c r="A103" s="55"/>
      <c r="B103" s="55"/>
    </row>
    <row r="104" spans="1:4" x14ac:dyDescent="0.25">
      <c r="A104" s="55" t="s">
        <v>207</v>
      </c>
      <c r="B104" s="57">
        <v>7.6691481738934568</v>
      </c>
    </row>
    <row r="105" spans="1:4" x14ac:dyDescent="0.25">
      <c r="A105" s="55"/>
      <c r="B105" s="55"/>
    </row>
    <row r="106" spans="1:4" x14ac:dyDescent="0.25">
      <c r="A106" s="55" t="s">
        <v>208</v>
      </c>
      <c r="B106" s="58">
        <v>0.90600000000000003</v>
      </c>
    </row>
    <row r="107" spans="1:4" x14ac:dyDescent="0.25">
      <c r="A107" s="55" t="s">
        <v>209</v>
      </c>
      <c r="B107" s="58">
        <v>0.92594952453029111</v>
      </c>
    </row>
    <row r="108" spans="1:4" x14ac:dyDescent="0.25">
      <c r="A108" s="55"/>
      <c r="B108" s="55"/>
    </row>
    <row r="109" spans="1:4" x14ac:dyDescent="0.25">
      <c r="A109" s="55" t="s">
        <v>210</v>
      </c>
      <c r="B109" s="59">
        <v>45382</v>
      </c>
    </row>
    <row r="111" spans="1:4" ht="69.95" customHeight="1" x14ac:dyDescent="0.25">
      <c r="A111" s="74" t="s">
        <v>211</v>
      </c>
      <c r="B111" s="74" t="s">
        <v>212</v>
      </c>
      <c r="C111" s="74" t="s">
        <v>5</v>
      </c>
      <c r="D111" s="74" t="s">
        <v>6</v>
      </c>
    </row>
    <row r="112" spans="1:4" ht="69.95" customHeight="1" x14ac:dyDescent="0.25">
      <c r="A112" s="74" t="s">
        <v>306</v>
      </c>
      <c r="B112" s="74"/>
      <c r="C112" s="74" t="s">
        <v>11</v>
      </c>
      <c r="D112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07"/>
  <sheetViews>
    <sheetView showGridLines="0" workbookViewId="0">
      <pane ySplit="4" topLeftCell="A102" activePane="bottomLeft" state="frozen"/>
      <selection pane="bottomLeft" activeCell="B103" sqref="B10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2020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2021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1381</v>
      </c>
      <c r="B8" s="30" t="s">
        <v>1382</v>
      </c>
      <c r="C8" s="30" t="s">
        <v>1274</v>
      </c>
      <c r="D8" s="13">
        <v>311400</v>
      </c>
      <c r="E8" s="14">
        <v>1906.86</v>
      </c>
      <c r="F8" s="15">
        <v>5.1200000000000002E-2</v>
      </c>
      <c r="G8" s="15"/>
    </row>
    <row r="9" spans="1:8" x14ac:dyDescent="0.25">
      <c r="A9" s="12" t="s">
        <v>1169</v>
      </c>
      <c r="B9" s="30" t="s">
        <v>1170</v>
      </c>
      <c r="C9" s="30" t="s">
        <v>1171</v>
      </c>
      <c r="D9" s="13">
        <v>130555</v>
      </c>
      <c r="E9" s="14">
        <v>1890.31</v>
      </c>
      <c r="F9" s="15">
        <v>5.0799999999999998E-2</v>
      </c>
      <c r="G9" s="15"/>
    </row>
    <row r="10" spans="1:8" x14ac:dyDescent="0.25">
      <c r="A10" s="12" t="s">
        <v>1321</v>
      </c>
      <c r="B10" s="30" t="s">
        <v>1322</v>
      </c>
      <c r="C10" s="30" t="s">
        <v>1245</v>
      </c>
      <c r="D10" s="13">
        <v>136000</v>
      </c>
      <c r="E10" s="14">
        <v>1824.92</v>
      </c>
      <c r="F10" s="15">
        <v>4.9000000000000002E-2</v>
      </c>
      <c r="G10" s="15"/>
    </row>
    <row r="11" spans="1:8" x14ac:dyDescent="0.25">
      <c r="A11" s="12" t="s">
        <v>1178</v>
      </c>
      <c r="B11" s="30" t="s">
        <v>1179</v>
      </c>
      <c r="C11" s="30" t="s">
        <v>1180</v>
      </c>
      <c r="D11" s="13">
        <v>292094</v>
      </c>
      <c r="E11" s="14">
        <v>1267.98</v>
      </c>
      <c r="F11" s="15">
        <v>3.4000000000000002E-2</v>
      </c>
      <c r="G11" s="15"/>
    </row>
    <row r="12" spans="1:8" x14ac:dyDescent="0.25">
      <c r="A12" s="12" t="s">
        <v>1240</v>
      </c>
      <c r="B12" s="30" t="s">
        <v>1241</v>
      </c>
      <c r="C12" s="30" t="s">
        <v>1242</v>
      </c>
      <c r="D12" s="13">
        <v>498750</v>
      </c>
      <c r="E12" s="14">
        <v>1233.4100000000001</v>
      </c>
      <c r="F12" s="15">
        <v>3.3099999999999997E-2</v>
      </c>
      <c r="G12" s="15"/>
    </row>
    <row r="13" spans="1:8" x14ac:dyDescent="0.25">
      <c r="A13" s="12" t="s">
        <v>1172</v>
      </c>
      <c r="B13" s="30" t="s">
        <v>1173</v>
      </c>
      <c r="C13" s="30" t="s">
        <v>1174</v>
      </c>
      <c r="D13" s="13">
        <v>39524</v>
      </c>
      <c r="E13" s="14">
        <v>1174.53</v>
      </c>
      <c r="F13" s="15">
        <v>3.15E-2</v>
      </c>
      <c r="G13" s="15"/>
    </row>
    <row r="14" spans="1:8" x14ac:dyDescent="0.25">
      <c r="A14" s="12" t="s">
        <v>1312</v>
      </c>
      <c r="B14" s="30" t="s">
        <v>1313</v>
      </c>
      <c r="C14" s="30" t="s">
        <v>1171</v>
      </c>
      <c r="D14" s="13">
        <v>57600</v>
      </c>
      <c r="E14" s="14">
        <v>1028.45</v>
      </c>
      <c r="F14" s="15">
        <v>2.76E-2</v>
      </c>
      <c r="G14" s="15"/>
    </row>
    <row r="15" spans="1:8" x14ac:dyDescent="0.25">
      <c r="A15" s="12" t="s">
        <v>1189</v>
      </c>
      <c r="B15" s="30" t="s">
        <v>1190</v>
      </c>
      <c r="C15" s="30" t="s">
        <v>1171</v>
      </c>
      <c r="D15" s="13">
        <v>62262</v>
      </c>
      <c r="E15" s="14">
        <v>966.93</v>
      </c>
      <c r="F15" s="15">
        <v>2.5999999999999999E-2</v>
      </c>
      <c r="G15" s="15"/>
    </row>
    <row r="16" spans="1:8" x14ac:dyDescent="0.25">
      <c r="A16" s="12" t="s">
        <v>1209</v>
      </c>
      <c r="B16" s="30" t="s">
        <v>1210</v>
      </c>
      <c r="C16" s="30" t="s">
        <v>1171</v>
      </c>
      <c r="D16" s="13">
        <v>609350</v>
      </c>
      <c r="E16" s="14">
        <v>915.24</v>
      </c>
      <c r="F16" s="15">
        <v>2.46E-2</v>
      </c>
      <c r="G16" s="15"/>
    </row>
    <row r="17" spans="1:7" x14ac:dyDescent="0.25">
      <c r="A17" s="12" t="s">
        <v>1225</v>
      </c>
      <c r="B17" s="30" t="s">
        <v>1226</v>
      </c>
      <c r="C17" s="30" t="s">
        <v>1227</v>
      </c>
      <c r="D17" s="13">
        <v>22937</v>
      </c>
      <c r="E17" s="14">
        <v>863.33</v>
      </c>
      <c r="F17" s="15">
        <v>2.3199999999999998E-2</v>
      </c>
      <c r="G17" s="15"/>
    </row>
    <row r="18" spans="1:7" x14ac:dyDescent="0.25">
      <c r="A18" s="12" t="s">
        <v>1333</v>
      </c>
      <c r="B18" s="30" t="s">
        <v>1334</v>
      </c>
      <c r="C18" s="30" t="s">
        <v>1193</v>
      </c>
      <c r="D18" s="13">
        <v>438000</v>
      </c>
      <c r="E18" s="14">
        <v>758.4</v>
      </c>
      <c r="F18" s="15">
        <v>2.0400000000000001E-2</v>
      </c>
      <c r="G18" s="15"/>
    </row>
    <row r="19" spans="1:7" x14ac:dyDescent="0.25">
      <c r="A19" s="12" t="s">
        <v>1214</v>
      </c>
      <c r="B19" s="30" t="s">
        <v>1215</v>
      </c>
      <c r="C19" s="30" t="s">
        <v>1216</v>
      </c>
      <c r="D19" s="13">
        <v>471000</v>
      </c>
      <c r="E19" s="14">
        <v>652.57000000000005</v>
      </c>
      <c r="F19" s="15">
        <v>1.7500000000000002E-2</v>
      </c>
      <c r="G19" s="15"/>
    </row>
    <row r="20" spans="1:7" x14ac:dyDescent="0.25">
      <c r="A20" s="12" t="s">
        <v>1184</v>
      </c>
      <c r="B20" s="30" t="s">
        <v>1185</v>
      </c>
      <c r="C20" s="30" t="s">
        <v>1186</v>
      </c>
      <c r="D20" s="13">
        <v>191373</v>
      </c>
      <c r="E20" s="14">
        <v>642.63</v>
      </c>
      <c r="F20" s="15">
        <v>1.7299999999999999E-2</v>
      </c>
      <c r="G20" s="15"/>
    </row>
    <row r="21" spans="1:7" x14ac:dyDescent="0.25">
      <c r="A21" s="12" t="s">
        <v>1434</v>
      </c>
      <c r="B21" s="30" t="s">
        <v>1435</v>
      </c>
      <c r="C21" s="30" t="s">
        <v>1171</v>
      </c>
      <c r="D21" s="13">
        <v>50656</v>
      </c>
      <c r="E21" s="14">
        <v>553.82000000000005</v>
      </c>
      <c r="F21" s="15">
        <v>1.49E-2</v>
      </c>
      <c r="G21" s="15"/>
    </row>
    <row r="22" spans="1:7" x14ac:dyDescent="0.25">
      <c r="A22" s="12" t="s">
        <v>1175</v>
      </c>
      <c r="B22" s="30" t="s">
        <v>1176</v>
      </c>
      <c r="C22" s="30" t="s">
        <v>1177</v>
      </c>
      <c r="D22" s="13">
        <v>10500</v>
      </c>
      <c r="E22" s="14">
        <v>335.7</v>
      </c>
      <c r="F22" s="15">
        <v>8.9999999999999993E-3</v>
      </c>
      <c r="G22" s="15"/>
    </row>
    <row r="23" spans="1:7" x14ac:dyDescent="0.25">
      <c r="A23" s="12" t="s">
        <v>1181</v>
      </c>
      <c r="B23" s="30" t="s">
        <v>1182</v>
      </c>
      <c r="C23" s="30" t="s">
        <v>1183</v>
      </c>
      <c r="D23" s="13">
        <v>115500</v>
      </c>
      <c r="E23" s="14">
        <v>309.60000000000002</v>
      </c>
      <c r="F23" s="15">
        <v>8.3000000000000001E-3</v>
      </c>
      <c r="G23" s="15"/>
    </row>
    <row r="24" spans="1:7" x14ac:dyDescent="0.25">
      <c r="A24" s="12" t="s">
        <v>1200</v>
      </c>
      <c r="B24" s="30" t="s">
        <v>1201</v>
      </c>
      <c r="C24" s="30" t="s">
        <v>1171</v>
      </c>
      <c r="D24" s="13">
        <v>41000</v>
      </c>
      <c r="E24" s="14">
        <v>308.45999999999998</v>
      </c>
      <c r="F24" s="15">
        <v>8.3000000000000001E-3</v>
      </c>
      <c r="G24" s="15"/>
    </row>
    <row r="25" spans="1:7" x14ac:dyDescent="0.25">
      <c r="A25" s="12" t="s">
        <v>1375</v>
      </c>
      <c r="B25" s="30" t="s">
        <v>1376</v>
      </c>
      <c r="C25" s="30" t="s">
        <v>1193</v>
      </c>
      <c r="D25" s="13">
        <v>4205</v>
      </c>
      <c r="E25" s="14">
        <v>304.66000000000003</v>
      </c>
      <c r="F25" s="15">
        <v>8.2000000000000007E-3</v>
      </c>
      <c r="G25" s="15"/>
    </row>
    <row r="26" spans="1:7" x14ac:dyDescent="0.25">
      <c r="A26" s="12" t="s">
        <v>1194</v>
      </c>
      <c r="B26" s="30" t="s">
        <v>1195</v>
      </c>
      <c r="C26" s="30" t="s">
        <v>1196</v>
      </c>
      <c r="D26" s="13">
        <v>9000</v>
      </c>
      <c r="E26" s="14">
        <v>299.43</v>
      </c>
      <c r="F26" s="15">
        <v>8.0000000000000002E-3</v>
      </c>
      <c r="G26" s="15"/>
    </row>
    <row r="27" spans="1:7" x14ac:dyDescent="0.25">
      <c r="A27" s="12" t="s">
        <v>1252</v>
      </c>
      <c r="B27" s="30" t="s">
        <v>1253</v>
      </c>
      <c r="C27" s="30" t="s">
        <v>1254</v>
      </c>
      <c r="D27" s="13">
        <v>67800</v>
      </c>
      <c r="E27" s="14">
        <v>290.42</v>
      </c>
      <c r="F27" s="15">
        <v>7.7999999999999996E-3</v>
      </c>
      <c r="G27" s="15"/>
    </row>
    <row r="28" spans="1:7" x14ac:dyDescent="0.25">
      <c r="A28" s="12" t="s">
        <v>1344</v>
      </c>
      <c r="B28" s="30" t="s">
        <v>1345</v>
      </c>
      <c r="C28" s="30" t="s">
        <v>1287</v>
      </c>
      <c r="D28" s="13">
        <v>213750</v>
      </c>
      <c r="E28" s="14">
        <v>287.17</v>
      </c>
      <c r="F28" s="15">
        <v>7.7000000000000002E-3</v>
      </c>
      <c r="G28" s="15"/>
    </row>
    <row r="29" spans="1:7" x14ac:dyDescent="0.25">
      <c r="A29" s="12" t="s">
        <v>1754</v>
      </c>
      <c r="B29" s="30" t="s">
        <v>1755</v>
      </c>
      <c r="C29" s="30" t="s">
        <v>1299</v>
      </c>
      <c r="D29" s="13">
        <v>2236</v>
      </c>
      <c r="E29" s="14">
        <v>281.74</v>
      </c>
      <c r="F29" s="15">
        <v>7.6E-3</v>
      </c>
      <c r="G29" s="15"/>
    </row>
    <row r="30" spans="1:7" x14ac:dyDescent="0.25">
      <c r="A30" s="12" t="s">
        <v>1799</v>
      </c>
      <c r="B30" s="30" t="s">
        <v>1800</v>
      </c>
      <c r="C30" s="30" t="s">
        <v>1505</v>
      </c>
      <c r="D30" s="13">
        <v>74814</v>
      </c>
      <c r="E30" s="14">
        <v>267.68</v>
      </c>
      <c r="F30" s="15">
        <v>7.1999999999999998E-3</v>
      </c>
      <c r="G30" s="15"/>
    </row>
    <row r="31" spans="1:7" x14ac:dyDescent="0.25">
      <c r="A31" s="12" t="s">
        <v>1207</v>
      </c>
      <c r="B31" s="30" t="s">
        <v>1208</v>
      </c>
      <c r="C31" s="30" t="s">
        <v>1193</v>
      </c>
      <c r="D31" s="13">
        <v>62311</v>
      </c>
      <c r="E31" s="14">
        <v>243.17</v>
      </c>
      <c r="F31" s="15">
        <v>6.4999999999999997E-3</v>
      </c>
      <c r="G31" s="15"/>
    </row>
    <row r="32" spans="1:7" x14ac:dyDescent="0.25">
      <c r="A32" s="12" t="s">
        <v>1390</v>
      </c>
      <c r="B32" s="30" t="s">
        <v>1391</v>
      </c>
      <c r="C32" s="30" t="s">
        <v>1274</v>
      </c>
      <c r="D32" s="13">
        <v>9600</v>
      </c>
      <c r="E32" s="14">
        <v>239.2</v>
      </c>
      <c r="F32" s="15">
        <v>6.4000000000000003E-3</v>
      </c>
      <c r="G32" s="15"/>
    </row>
    <row r="33" spans="1:7" x14ac:dyDescent="0.25">
      <c r="A33" s="12" t="s">
        <v>1191</v>
      </c>
      <c r="B33" s="30" t="s">
        <v>1192</v>
      </c>
      <c r="C33" s="30" t="s">
        <v>1193</v>
      </c>
      <c r="D33" s="13">
        <v>46000</v>
      </c>
      <c r="E33" s="14">
        <v>207.46</v>
      </c>
      <c r="F33" s="15">
        <v>5.5999999999999999E-3</v>
      </c>
      <c r="G33" s="15"/>
    </row>
    <row r="34" spans="1:7" x14ac:dyDescent="0.25">
      <c r="A34" s="12" t="s">
        <v>1856</v>
      </c>
      <c r="B34" s="30" t="s">
        <v>1857</v>
      </c>
      <c r="C34" s="30" t="s">
        <v>1232</v>
      </c>
      <c r="D34" s="13">
        <v>107538</v>
      </c>
      <c r="E34" s="14">
        <v>204.64</v>
      </c>
      <c r="F34" s="15">
        <v>5.4999999999999997E-3</v>
      </c>
      <c r="G34" s="15"/>
    </row>
    <row r="35" spans="1:7" x14ac:dyDescent="0.25">
      <c r="A35" s="12" t="s">
        <v>1220</v>
      </c>
      <c r="B35" s="30" t="s">
        <v>1221</v>
      </c>
      <c r="C35" s="30" t="s">
        <v>1204</v>
      </c>
      <c r="D35" s="13">
        <v>16505</v>
      </c>
      <c r="E35" s="14">
        <v>202.78</v>
      </c>
      <c r="F35" s="15">
        <v>5.4000000000000003E-3</v>
      </c>
      <c r="G35" s="15"/>
    </row>
    <row r="36" spans="1:7" x14ac:dyDescent="0.25">
      <c r="A36" s="12" t="s">
        <v>1323</v>
      </c>
      <c r="B36" s="30" t="s">
        <v>1324</v>
      </c>
      <c r="C36" s="30" t="s">
        <v>1171</v>
      </c>
      <c r="D36" s="13">
        <v>17690</v>
      </c>
      <c r="E36" s="14">
        <v>185.25</v>
      </c>
      <c r="F36" s="15">
        <v>5.0000000000000001E-3</v>
      </c>
      <c r="G36" s="15"/>
    </row>
    <row r="37" spans="1:7" x14ac:dyDescent="0.25">
      <c r="A37" s="12" t="s">
        <v>1499</v>
      </c>
      <c r="B37" s="30" t="s">
        <v>1500</v>
      </c>
      <c r="C37" s="30" t="s">
        <v>1232</v>
      </c>
      <c r="D37" s="13">
        <v>30649</v>
      </c>
      <c r="E37" s="14">
        <v>181.18</v>
      </c>
      <c r="F37" s="15">
        <v>4.8999999999999998E-3</v>
      </c>
      <c r="G37" s="15"/>
    </row>
    <row r="38" spans="1:7" x14ac:dyDescent="0.25">
      <c r="A38" s="12" t="s">
        <v>1346</v>
      </c>
      <c r="B38" s="30" t="s">
        <v>1347</v>
      </c>
      <c r="C38" s="30" t="s">
        <v>1251</v>
      </c>
      <c r="D38" s="13">
        <v>17400</v>
      </c>
      <c r="E38" s="14">
        <v>166.77</v>
      </c>
      <c r="F38" s="15">
        <v>4.4999999999999997E-3</v>
      </c>
      <c r="G38" s="15"/>
    </row>
    <row r="39" spans="1:7" x14ac:dyDescent="0.25">
      <c r="A39" s="12" t="s">
        <v>1297</v>
      </c>
      <c r="B39" s="30" t="s">
        <v>1298</v>
      </c>
      <c r="C39" s="30" t="s">
        <v>1299</v>
      </c>
      <c r="D39" s="13">
        <v>7640</v>
      </c>
      <c r="E39" s="14">
        <v>164.4</v>
      </c>
      <c r="F39" s="15">
        <v>4.4000000000000003E-3</v>
      </c>
      <c r="G39" s="15"/>
    </row>
    <row r="40" spans="1:7" x14ac:dyDescent="0.25">
      <c r="A40" s="12" t="s">
        <v>1476</v>
      </c>
      <c r="B40" s="30" t="s">
        <v>1477</v>
      </c>
      <c r="C40" s="30" t="s">
        <v>1251</v>
      </c>
      <c r="D40" s="13">
        <v>9713</v>
      </c>
      <c r="E40" s="14">
        <v>157.04</v>
      </c>
      <c r="F40" s="15">
        <v>4.1999999999999997E-3</v>
      </c>
      <c r="G40" s="15"/>
    </row>
    <row r="41" spans="1:7" x14ac:dyDescent="0.25">
      <c r="A41" s="12" t="s">
        <v>1844</v>
      </c>
      <c r="B41" s="30" t="s">
        <v>1845</v>
      </c>
      <c r="C41" s="30" t="s">
        <v>1846</v>
      </c>
      <c r="D41" s="13">
        <v>19014</v>
      </c>
      <c r="E41" s="14">
        <v>156.19</v>
      </c>
      <c r="F41" s="15">
        <v>4.1999999999999997E-3</v>
      </c>
      <c r="G41" s="15"/>
    </row>
    <row r="42" spans="1:7" x14ac:dyDescent="0.25">
      <c r="A42" s="12" t="s">
        <v>1766</v>
      </c>
      <c r="B42" s="30" t="s">
        <v>1767</v>
      </c>
      <c r="C42" s="30" t="s">
        <v>1193</v>
      </c>
      <c r="D42" s="13">
        <v>13765</v>
      </c>
      <c r="E42" s="14">
        <v>153</v>
      </c>
      <c r="F42" s="15">
        <v>4.1000000000000003E-3</v>
      </c>
      <c r="G42" s="15"/>
    </row>
    <row r="43" spans="1:7" x14ac:dyDescent="0.25">
      <c r="A43" s="12" t="s">
        <v>1426</v>
      </c>
      <c r="B43" s="30" t="s">
        <v>1427</v>
      </c>
      <c r="C43" s="30" t="s">
        <v>1219</v>
      </c>
      <c r="D43" s="13">
        <v>10131</v>
      </c>
      <c r="E43" s="14">
        <v>151.77000000000001</v>
      </c>
      <c r="F43" s="15">
        <v>4.1000000000000003E-3</v>
      </c>
      <c r="G43" s="15"/>
    </row>
    <row r="44" spans="1:7" x14ac:dyDescent="0.25">
      <c r="A44" s="12" t="s">
        <v>1314</v>
      </c>
      <c r="B44" s="30" t="s">
        <v>1315</v>
      </c>
      <c r="C44" s="30" t="s">
        <v>1251</v>
      </c>
      <c r="D44" s="13">
        <v>9455</v>
      </c>
      <c r="E44" s="14">
        <v>141.54</v>
      </c>
      <c r="F44" s="15">
        <v>3.8E-3</v>
      </c>
      <c r="G44" s="15"/>
    </row>
    <row r="45" spans="1:7" x14ac:dyDescent="0.25">
      <c r="A45" s="12" t="s">
        <v>1302</v>
      </c>
      <c r="B45" s="30" t="s">
        <v>1303</v>
      </c>
      <c r="C45" s="30" t="s">
        <v>1274</v>
      </c>
      <c r="D45" s="13">
        <v>1401</v>
      </c>
      <c r="E45" s="14">
        <v>136.59</v>
      </c>
      <c r="F45" s="15">
        <v>3.7000000000000002E-3</v>
      </c>
      <c r="G45" s="15"/>
    </row>
    <row r="46" spans="1:7" x14ac:dyDescent="0.25">
      <c r="A46" s="12" t="s">
        <v>1228</v>
      </c>
      <c r="B46" s="30" t="s">
        <v>1229</v>
      </c>
      <c r="C46" s="30" t="s">
        <v>1174</v>
      </c>
      <c r="D46" s="13">
        <v>28355</v>
      </c>
      <c r="E46" s="14">
        <v>134.87</v>
      </c>
      <c r="F46" s="15">
        <v>3.5999999999999999E-3</v>
      </c>
      <c r="G46" s="15"/>
    </row>
    <row r="47" spans="1:7" x14ac:dyDescent="0.25">
      <c r="A47" s="12" t="s">
        <v>1851</v>
      </c>
      <c r="B47" s="30" t="s">
        <v>1852</v>
      </c>
      <c r="C47" s="30" t="s">
        <v>1219</v>
      </c>
      <c r="D47" s="13">
        <v>8872</v>
      </c>
      <c r="E47" s="14">
        <v>131.87</v>
      </c>
      <c r="F47" s="15">
        <v>3.5000000000000001E-3</v>
      </c>
      <c r="G47" s="15"/>
    </row>
    <row r="48" spans="1:7" x14ac:dyDescent="0.25">
      <c r="A48" s="12" t="s">
        <v>1388</v>
      </c>
      <c r="B48" s="30" t="s">
        <v>1389</v>
      </c>
      <c r="C48" s="30" t="s">
        <v>1299</v>
      </c>
      <c r="D48" s="13">
        <v>13282</v>
      </c>
      <c r="E48" s="14">
        <v>131.86000000000001</v>
      </c>
      <c r="F48" s="15">
        <v>3.5000000000000001E-3</v>
      </c>
      <c r="G48" s="15"/>
    </row>
    <row r="49" spans="1:7" x14ac:dyDescent="0.25">
      <c r="A49" s="12" t="s">
        <v>1187</v>
      </c>
      <c r="B49" s="30" t="s">
        <v>1188</v>
      </c>
      <c r="C49" s="30" t="s">
        <v>1171</v>
      </c>
      <c r="D49" s="13">
        <v>49812</v>
      </c>
      <c r="E49" s="14">
        <v>131.53</v>
      </c>
      <c r="F49" s="15">
        <v>3.5000000000000001E-3</v>
      </c>
      <c r="G49" s="15"/>
    </row>
    <row r="50" spans="1:7" x14ac:dyDescent="0.25">
      <c r="A50" s="12" t="s">
        <v>2022</v>
      </c>
      <c r="B50" s="30" t="s">
        <v>2023</v>
      </c>
      <c r="C50" s="30" t="s">
        <v>1186</v>
      </c>
      <c r="D50" s="13">
        <v>9465</v>
      </c>
      <c r="E50" s="14">
        <v>128.53</v>
      </c>
      <c r="F50" s="15">
        <v>3.5000000000000001E-3</v>
      </c>
      <c r="G50" s="15"/>
    </row>
    <row r="51" spans="1:7" x14ac:dyDescent="0.25">
      <c r="A51" s="12" t="s">
        <v>1412</v>
      </c>
      <c r="B51" s="30" t="s">
        <v>1413</v>
      </c>
      <c r="C51" s="30" t="s">
        <v>1193</v>
      </c>
      <c r="D51" s="13">
        <v>80316</v>
      </c>
      <c r="E51" s="14">
        <v>127.1</v>
      </c>
      <c r="F51" s="15">
        <v>3.3999999999999998E-3</v>
      </c>
      <c r="G51" s="15"/>
    </row>
    <row r="52" spans="1:7" x14ac:dyDescent="0.25">
      <c r="A52" s="12" t="s">
        <v>2024</v>
      </c>
      <c r="B52" s="30" t="s">
        <v>2025</v>
      </c>
      <c r="C52" s="30" t="s">
        <v>1232</v>
      </c>
      <c r="D52" s="13">
        <v>88064</v>
      </c>
      <c r="E52" s="14">
        <v>125.98</v>
      </c>
      <c r="F52" s="15">
        <v>3.3999999999999998E-3</v>
      </c>
      <c r="G52" s="15"/>
    </row>
    <row r="53" spans="1:7" x14ac:dyDescent="0.25">
      <c r="A53" s="12" t="s">
        <v>1211</v>
      </c>
      <c r="B53" s="30" t="s">
        <v>1212</v>
      </c>
      <c r="C53" s="30" t="s">
        <v>1213</v>
      </c>
      <c r="D53" s="13">
        <v>46000</v>
      </c>
      <c r="E53" s="14">
        <v>124.96</v>
      </c>
      <c r="F53" s="15">
        <v>3.3999999999999998E-3</v>
      </c>
      <c r="G53" s="15"/>
    </row>
    <row r="54" spans="1:7" x14ac:dyDescent="0.25">
      <c r="A54" s="12" t="s">
        <v>1285</v>
      </c>
      <c r="B54" s="30" t="s">
        <v>1286</v>
      </c>
      <c r="C54" s="30" t="s">
        <v>1287</v>
      </c>
      <c r="D54" s="13">
        <v>3653</v>
      </c>
      <c r="E54" s="14">
        <v>122.36</v>
      </c>
      <c r="F54" s="15">
        <v>3.3E-3</v>
      </c>
      <c r="G54" s="15"/>
    </row>
    <row r="55" spans="1:7" x14ac:dyDescent="0.25">
      <c r="A55" s="12" t="s">
        <v>1416</v>
      </c>
      <c r="B55" s="30" t="s">
        <v>1417</v>
      </c>
      <c r="C55" s="30" t="s">
        <v>1251</v>
      </c>
      <c r="D55" s="13">
        <v>451</v>
      </c>
      <c r="E55" s="14">
        <v>122.31</v>
      </c>
      <c r="F55" s="15">
        <v>3.3E-3</v>
      </c>
      <c r="G55" s="15"/>
    </row>
    <row r="56" spans="1:7" x14ac:dyDescent="0.25">
      <c r="A56" s="12" t="s">
        <v>1772</v>
      </c>
      <c r="B56" s="30" t="s">
        <v>1773</v>
      </c>
      <c r="C56" s="30" t="s">
        <v>1171</v>
      </c>
      <c r="D56" s="13">
        <v>23417</v>
      </c>
      <c r="E56" s="14">
        <v>121.93</v>
      </c>
      <c r="F56" s="15">
        <v>3.3E-3</v>
      </c>
      <c r="G56" s="15"/>
    </row>
    <row r="57" spans="1:7" x14ac:dyDescent="0.25">
      <c r="A57" s="12" t="s">
        <v>1263</v>
      </c>
      <c r="B57" s="30" t="s">
        <v>1264</v>
      </c>
      <c r="C57" s="30" t="s">
        <v>1174</v>
      </c>
      <c r="D57" s="13">
        <v>20232</v>
      </c>
      <c r="E57" s="14">
        <v>121.88</v>
      </c>
      <c r="F57" s="15">
        <v>3.3E-3</v>
      </c>
      <c r="G57" s="15"/>
    </row>
    <row r="58" spans="1:7" x14ac:dyDescent="0.25">
      <c r="A58" s="12" t="s">
        <v>1508</v>
      </c>
      <c r="B58" s="30" t="s">
        <v>1509</v>
      </c>
      <c r="C58" s="30" t="s">
        <v>1219</v>
      </c>
      <c r="D58" s="13">
        <v>7672</v>
      </c>
      <c r="E58" s="14">
        <v>118.42</v>
      </c>
      <c r="F58" s="15">
        <v>3.2000000000000002E-3</v>
      </c>
      <c r="G58" s="15"/>
    </row>
    <row r="59" spans="1:7" x14ac:dyDescent="0.25">
      <c r="A59" s="12" t="s">
        <v>1489</v>
      </c>
      <c r="B59" s="30" t="s">
        <v>1490</v>
      </c>
      <c r="C59" s="30" t="s">
        <v>1251</v>
      </c>
      <c r="D59" s="13">
        <v>7005</v>
      </c>
      <c r="E59" s="14">
        <v>113.52</v>
      </c>
      <c r="F59" s="15">
        <v>3.0000000000000001E-3</v>
      </c>
      <c r="G59" s="15"/>
    </row>
    <row r="60" spans="1:7" x14ac:dyDescent="0.25">
      <c r="A60" s="12" t="s">
        <v>2026</v>
      </c>
      <c r="B60" s="30" t="s">
        <v>2027</v>
      </c>
      <c r="C60" s="30" t="s">
        <v>1846</v>
      </c>
      <c r="D60" s="13">
        <v>3902</v>
      </c>
      <c r="E60" s="14">
        <v>112.06</v>
      </c>
      <c r="F60" s="15">
        <v>3.0000000000000001E-3</v>
      </c>
      <c r="G60" s="15"/>
    </row>
    <row r="61" spans="1:7" x14ac:dyDescent="0.25">
      <c r="A61" s="12" t="s">
        <v>1261</v>
      </c>
      <c r="B61" s="30" t="s">
        <v>1262</v>
      </c>
      <c r="C61" s="30" t="s">
        <v>1251</v>
      </c>
      <c r="D61" s="13">
        <v>9954</v>
      </c>
      <c r="E61" s="14">
        <v>108.37</v>
      </c>
      <c r="F61" s="15">
        <v>2.8999999999999998E-3</v>
      </c>
      <c r="G61" s="15"/>
    </row>
    <row r="62" spans="1:7" x14ac:dyDescent="0.25">
      <c r="A62" s="12" t="s">
        <v>1233</v>
      </c>
      <c r="B62" s="30" t="s">
        <v>1234</v>
      </c>
      <c r="C62" s="30" t="s">
        <v>1219</v>
      </c>
      <c r="D62" s="13">
        <v>2783</v>
      </c>
      <c r="E62" s="14">
        <v>107.88</v>
      </c>
      <c r="F62" s="15">
        <v>2.8999999999999998E-3</v>
      </c>
      <c r="G62" s="15"/>
    </row>
    <row r="63" spans="1:7" x14ac:dyDescent="0.25">
      <c r="A63" s="12" t="s">
        <v>1480</v>
      </c>
      <c r="B63" s="30" t="s">
        <v>1481</v>
      </c>
      <c r="C63" s="30" t="s">
        <v>1320</v>
      </c>
      <c r="D63" s="13">
        <v>3374</v>
      </c>
      <c r="E63" s="14">
        <v>101.72</v>
      </c>
      <c r="F63" s="15">
        <v>2.7000000000000001E-3</v>
      </c>
      <c r="G63" s="15"/>
    </row>
    <row r="64" spans="1:7" x14ac:dyDescent="0.25">
      <c r="A64" s="12" t="s">
        <v>1768</v>
      </c>
      <c r="B64" s="30" t="s">
        <v>1769</v>
      </c>
      <c r="C64" s="30" t="s">
        <v>1248</v>
      </c>
      <c r="D64" s="13">
        <v>14621</v>
      </c>
      <c r="E64" s="14">
        <v>100.12</v>
      </c>
      <c r="F64" s="15">
        <v>2.7000000000000001E-3</v>
      </c>
      <c r="G64" s="15"/>
    </row>
    <row r="65" spans="1:7" x14ac:dyDescent="0.25">
      <c r="A65" s="12" t="s">
        <v>1532</v>
      </c>
      <c r="B65" s="30" t="s">
        <v>1533</v>
      </c>
      <c r="C65" s="30" t="s">
        <v>1357</v>
      </c>
      <c r="D65" s="13">
        <v>2547</v>
      </c>
      <c r="E65" s="14">
        <v>98.51</v>
      </c>
      <c r="F65" s="15">
        <v>2.5999999999999999E-3</v>
      </c>
      <c r="G65" s="15"/>
    </row>
    <row r="66" spans="1:7" x14ac:dyDescent="0.25">
      <c r="A66" s="12" t="s">
        <v>1797</v>
      </c>
      <c r="B66" s="30" t="s">
        <v>1798</v>
      </c>
      <c r="C66" s="30" t="s">
        <v>1387</v>
      </c>
      <c r="D66" s="13">
        <v>37400</v>
      </c>
      <c r="E66" s="14">
        <v>95.26</v>
      </c>
      <c r="F66" s="15">
        <v>2.5999999999999999E-3</v>
      </c>
      <c r="G66" s="15"/>
    </row>
    <row r="67" spans="1:7" x14ac:dyDescent="0.25">
      <c r="A67" s="12" t="s">
        <v>1442</v>
      </c>
      <c r="B67" s="30" t="s">
        <v>1443</v>
      </c>
      <c r="C67" s="30" t="s">
        <v>1299</v>
      </c>
      <c r="D67" s="13">
        <v>2013</v>
      </c>
      <c r="E67" s="14">
        <v>95.06</v>
      </c>
      <c r="F67" s="15">
        <v>2.5999999999999999E-3</v>
      </c>
      <c r="G67" s="15"/>
    </row>
    <row r="68" spans="1:7" x14ac:dyDescent="0.25">
      <c r="A68" s="12" t="s">
        <v>2028</v>
      </c>
      <c r="B68" s="30" t="s">
        <v>2029</v>
      </c>
      <c r="C68" s="30" t="s">
        <v>1293</v>
      </c>
      <c r="D68" s="13">
        <v>6013</v>
      </c>
      <c r="E68" s="14">
        <v>93.93</v>
      </c>
      <c r="F68" s="15">
        <v>2.5000000000000001E-3</v>
      </c>
      <c r="G68" s="15"/>
    </row>
    <row r="69" spans="1:7" x14ac:dyDescent="0.25">
      <c r="A69" s="12" t="s">
        <v>1512</v>
      </c>
      <c r="B69" s="30" t="s">
        <v>1513</v>
      </c>
      <c r="C69" s="30" t="s">
        <v>1293</v>
      </c>
      <c r="D69" s="13">
        <v>3285</v>
      </c>
      <c r="E69" s="14">
        <v>93.52</v>
      </c>
      <c r="F69" s="15">
        <v>2.5000000000000001E-3</v>
      </c>
      <c r="G69" s="15"/>
    </row>
    <row r="70" spans="1:7" x14ac:dyDescent="0.25">
      <c r="A70" s="12" t="s">
        <v>2030</v>
      </c>
      <c r="B70" s="30" t="s">
        <v>2031</v>
      </c>
      <c r="C70" s="30" t="s">
        <v>1248</v>
      </c>
      <c r="D70" s="13">
        <v>32848</v>
      </c>
      <c r="E70" s="14">
        <v>93.49</v>
      </c>
      <c r="F70" s="15">
        <v>2.5000000000000001E-3</v>
      </c>
      <c r="G70" s="15"/>
    </row>
    <row r="71" spans="1:7" x14ac:dyDescent="0.25">
      <c r="A71" s="12" t="s">
        <v>2032</v>
      </c>
      <c r="B71" s="30" t="s">
        <v>2033</v>
      </c>
      <c r="C71" s="30" t="s">
        <v>1248</v>
      </c>
      <c r="D71" s="13">
        <v>27474</v>
      </c>
      <c r="E71" s="14">
        <v>91.72</v>
      </c>
      <c r="F71" s="15">
        <v>2.5000000000000001E-3</v>
      </c>
      <c r="G71" s="15"/>
    </row>
    <row r="72" spans="1:7" x14ac:dyDescent="0.25">
      <c r="A72" s="12" t="s">
        <v>1268</v>
      </c>
      <c r="B72" s="30" t="s">
        <v>1269</v>
      </c>
      <c r="C72" s="30" t="s">
        <v>1254</v>
      </c>
      <c r="D72" s="13">
        <v>4000</v>
      </c>
      <c r="E72" s="14">
        <v>90.57</v>
      </c>
      <c r="F72" s="15">
        <v>2.3999999999999998E-3</v>
      </c>
      <c r="G72" s="15"/>
    </row>
    <row r="73" spans="1:7" x14ac:dyDescent="0.25">
      <c r="A73" s="12" t="s">
        <v>1503</v>
      </c>
      <c r="B73" s="30" t="s">
        <v>1504</v>
      </c>
      <c r="C73" s="30" t="s">
        <v>1505</v>
      </c>
      <c r="D73" s="13">
        <v>3330</v>
      </c>
      <c r="E73" s="14">
        <v>87.32</v>
      </c>
      <c r="F73" s="15">
        <v>2.3E-3</v>
      </c>
      <c r="G73" s="15"/>
    </row>
    <row r="74" spans="1:7" x14ac:dyDescent="0.25">
      <c r="A74" s="12" t="s">
        <v>1858</v>
      </c>
      <c r="B74" s="30" t="s">
        <v>1859</v>
      </c>
      <c r="C74" s="30" t="s">
        <v>1248</v>
      </c>
      <c r="D74" s="13">
        <v>64</v>
      </c>
      <c r="E74" s="14">
        <v>85.37</v>
      </c>
      <c r="F74" s="15">
        <v>2.3E-3</v>
      </c>
      <c r="G74" s="15"/>
    </row>
    <row r="75" spans="1:7" x14ac:dyDescent="0.25">
      <c r="A75" s="12" t="s">
        <v>1482</v>
      </c>
      <c r="B75" s="30" t="s">
        <v>1483</v>
      </c>
      <c r="C75" s="30" t="s">
        <v>1193</v>
      </c>
      <c r="D75" s="13">
        <v>4957</v>
      </c>
      <c r="E75" s="14">
        <v>81.489999999999995</v>
      </c>
      <c r="F75" s="15">
        <v>2.2000000000000001E-3</v>
      </c>
      <c r="G75" s="15"/>
    </row>
    <row r="76" spans="1:7" x14ac:dyDescent="0.25">
      <c r="A76" s="12" t="s">
        <v>1756</v>
      </c>
      <c r="B76" s="30" t="s">
        <v>1757</v>
      </c>
      <c r="C76" s="30" t="s">
        <v>1387</v>
      </c>
      <c r="D76" s="13">
        <v>8632</v>
      </c>
      <c r="E76" s="14">
        <v>80.739999999999995</v>
      </c>
      <c r="F76" s="15">
        <v>2.2000000000000001E-3</v>
      </c>
      <c r="G76" s="15"/>
    </row>
    <row r="77" spans="1:7" x14ac:dyDescent="0.25">
      <c r="A77" s="12" t="s">
        <v>1454</v>
      </c>
      <c r="B77" s="30" t="s">
        <v>1455</v>
      </c>
      <c r="C77" s="30" t="s">
        <v>1219</v>
      </c>
      <c r="D77" s="13">
        <v>1984</v>
      </c>
      <c r="E77" s="14">
        <v>79.05</v>
      </c>
      <c r="F77" s="15">
        <v>2.0999999999999999E-3</v>
      </c>
      <c r="G77" s="15"/>
    </row>
    <row r="78" spans="1:7" x14ac:dyDescent="0.25">
      <c r="A78" s="12" t="s">
        <v>1758</v>
      </c>
      <c r="B78" s="30" t="s">
        <v>1759</v>
      </c>
      <c r="C78" s="30" t="s">
        <v>1296</v>
      </c>
      <c r="D78" s="13">
        <v>43066</v>
      </c>
      <c r="E78" s="14">
        <v>78.42</v>
      </c>
      <c r="F78" s="15">
        <v>2.0999999999999999E-3</v>
      </c>
      <c r="G78" s="15"/>
    </row>
    <row r="79" spans="1:7" x14ac:dyDescent="0.25">
      <c r="A79" s="12" t="s">
        <v>2034</v>
      </c>
      <c r="B79" s="30" t="s">
        <v>2035</v>
      </c>
      <c r="C79" s="30" t="s">
        <v>1284</v>
      </c>
      <c r="D79" s="13">
        <v>12769</v>
      </c>
      <c r="E79" s="14">
        <v>74.86</v>
      </c>
      <c r="F79" s="15">
        <v>2E-3</v>
      </c>
      <c r="G79" s="15"/>
    </row>
    <row r="80" spans="1:7" x14ac:dyDescent="0.25">
      <c r="A80" s="12" t="s">
        <v>1849</v>
      </c>
      <c r="B80" s="30" t="s">
        <v>1850</v>
      </c>
      <c r="C80" s="30" t="s">
        <v>1486</v>
      </c>
      <c r="D80" s="13">
        <v>2744</v>
      </c>
      <c r="E80" s="14">
        <v>74.37</v>
      </c>
      <c r="F80" s="15">
        <v>2E-3</v>
      </c>
      <c r="G80" s="15"/>
    </row>
    <row r="81" spans="1:7" x14ac:dyDescent="0.25">
      <c r="A81" s="12" t="s">
        <v>1291</v>
      </c>
      <c r="B81" s="30" t="s">
        <v>1292</v>
      </c>
      <c r="C81" s="30" t="s">
        <v>1293</v>
      </c>
      <c r="D81" s="13">
        <v>985</v>
      </c>
      <c r="E81" s="14">
        <v>73.67</v>
      </c>
      <c r="F81" s="15">
        <v>2E-3</v>
      </c>
      <c r="G81" s="15"/>
    </row>
    <row r="82" spans="1:7" x14ac:dyDescent="0.25">
      <c r="A82" s="12" t="s">
        <v>1780</v>
      </c>
      <c r="B82" s="30" t="s">
        <v>1781</v>
      </c>
      <c r="C82" s="30" t="s">
        <v>1387</v>
      </c>
      <c r="D82" s="13">
        <v>2500</v>
      </c>
      <c r="E82" s="14">
        <v>69.569999999999993</v>
      </c>
      <c r="F82" s="15">
        <v>1.9E-3</v>
      </c>
      <c r="G82" s="15"/>
    </row>
    <row r="83" spans="1:7" x14ac:dyDescent="0.25">
      <c r="A83" s="12" t="s">
        <v>1446</v>
      </c>
      <c r="B83" s="30" t="s">
        <v>1447</v>
      </c>
      <c r="C83" s="30" t="s">
        <v>1296</v>
      </c>
      <c r="D83" s="13">
        <v>1760</v>
      </c>
      <c r="E83" s="14">
        <v>69.48</v>
      </c>
      <c r="F83" s="15">
        <v>1.9E-3</v>
      </c>
      <c r="G83" s="15"/>
    </row>
    <row r="84" spans="1:7" x14ac:dyDescent="0.25">
      <c r="A84" s="12" t="s">
        <v>1801</v>
      </c>
      <c r="B84" s="30" t="s">
        <v>1802</v>
      </c>
      <c r="C84" s="30" t="s">
        <v>1287</v>
      </c>
      <c r="D84" s="13">
        <v>1831</v>
      </c>
      <c r="E84" s="14">
        <v>68.739999999999995</v>
      </c>
      <c r="F84" s="15">
        <v>1.8E-3</v>
      </c>
      <c r="G84" s="15"/>
    </row>
    <row r="85" spans="1:7" x14ac:dyDescent="0.25">
      <c r="A85" s="12" t="s">
        <v>1392</v>
      </c>
      <c r="B85" s="30" t="s">
        <v>1393</v>
      </c>
      <c r="C85" s="30" t="s">
        <v>1394</v>
      </c>
      <c r="D85" s="13">
        <v>33886</v>
      </c>
      <c r="E85" s="14">
        <v>68.37</v>
      </c>
      <c r="F85" s="15">
        <v>1.8E-3</v>
      </c>
      <c r="G85" s="15"/>
    </row>
    <row r="86" spans="1:7" x14ac:dyDescent="0.25">
      <c r="A86" s="12" t="s">
        <v>1776</v>
      </c>
      <c r="B86" s="30" t="s">
        <v>1777</v>
      </c>
      <c r="C86" s="30" t="s">
        <v>1245</v>
      </c>
      <c r="D86" s="13">
        <v>27780</v>
      </c>
      <c r="E86" s="14">
        <v>68.16</v>
      </c>
      <c r="F86" s="15">
        <v>1.8E-3</v>
      </c>
      <c r="G86" s="15"/>
    </row>
    <row r="87" spans="1:7" x14ac:dyDescent="0.25">
      <c r="A87" s="12" t="s">
        <v>1540</v>
      </c>
      <c r="B87" s="30" t="s">
        <v>1541</v>
      </c>
      <c r="C87" s="30" t="s">
        <v>1542</v>
      </c>
      <c r="D87" s="13">
        <v>194</v>
      </c>
      <c r="E87" s="14">
        <v>66.83</v>
      </c>
      <c r="F87" s="15">
        <v>1.8E-3</v>
      </c>
      <c r="G87" s="15"/>
    </row>
    <row r="88" spans="1:7" x14ac:dyDescent="0.25">
      <c r="A88" s="12" t="s">
        <v>1205</v>
      </c>
      <c r="B88" s="30" t="s">
        <v>1206</v>
      </c>
      <c r="C88" s="30" t="s">
        <v>1199</v>
      </c>
      <c r="D88" s="13">
        <v>41934</v>
      </c>
      <c r="E88" s="14">
        <v>65.349999999999994</v>
      </c>
      <c r="F88" s="15">
        <v>1.8E-3</v>
      </c>
      <c r="G88" s="15"/>
    </row>
    <row r="89" spans="1:7" x14ac:dyDescent="0.25">
      <c r="A89" s="12" t="s">
        <v>1530</v>
      </c>
      <c r="B89" s="30" t="s">
        <v>1531</v>
      </c>
      <c r="C89" s="30" t="s">
        <v>1251</v>
      </c>
      <c r="D89" s="13">
        <v>2466</v>
      </c>
      <c r="E89" s="14">
        <v>64.13</v>
      </c>
      <c r="F89" s="15">
        <v>1.6999999999999999E-3</v>
      </c>
      <c r="G89" s="15"/>
    </row>
    <row r="90" spans="1:7" x14ac:dyDescent="0.25">
      <c r="A90" s="12" t="s">
        <v>1795</v>
      </c>
      <c r="B90" s="30" t="s">
        <v>1796</v>
      </c>
      <c r="C90" s="30" t="s">
        <v>1193</v>
      </c>
      <c r="D90" s="13">
        <v>4024</v>
      </c>
      <c r="E90" s="14">
        <v>59.57</v>
      </c>
      <c r="F90" s="15">
        <v>1.6000000000000001E-3</v>
      </c>
      <c r="G90" s="15"/>
    </row>
    <row r="91" spans="1:7" x14ac:dyDescent="0.25">
      <c r="A91" s="12" t="s">
        <v>1784</v>
      </c>
      <c r="B91" s="30" t="s">
        <v>1785</v>
      </c>
      <c r="C91" s="30" t="s">
        <v>1786</v>
      </c>
      <c r="D91" s="13">
        <v>5176</v>
      </c>
      <c r="E91" s="14">
        <v>58.19</v>
      </c>
      <c r="F91" s="15">
        <v>1.6000000000000001E-3</v>
      </c>
      <c r="G91" s="15"/>
    </row>
    <row r="92" spans="1:7" x14ac:dyDescent="0.25">
      <c r="A92" s="12" t="s">
        <v>1789</v>
      </c>
      <c r="B92" s="30" t="s">
        <v>1790</v>
      </c>
      <c r="C92" s="30" t="s">
        <v>1239</v>
      </c>
      <c r="D92" s="13">
        <v>5478</v>
      </c>
      <c r="E92" s="14">
        <v>50.19</v>
      </c>
      <c r="F92" s="15">
        <v>1.2999999999999999E-3</v>
      </c>
      <c r="G92" s="15"/>
    </row>
    <row r="93" spans="1:7" x14ac:dyDescent="0.25">
      <c r="A93" s="12" t="s">
        <v>1217</v>
      </c>
      <c r="B93" s="30" t="s">
        <v>1218</v>
      </c>
      <c r="C93" s="30" t="s">
        <v>1219</v>
      </c>
      <c r="D93" s="13">
        <v>900</v>
      </c>
      <c r="E93" s="14">
        <v>49.52</v>
      </c>
      <c r="F93" s="15">
        <v>1.2999999999999999E-3</v>
      </c>
      <c r="G93" s="15"/>
    </row>
    <row r="94" spans="1:7" x14ac:dyDescent="0.25">
      <c r="A94" s="12" t="s">
        <v>1468</v>
      </c>
      <c r="B94" s="30" t="s">
        <v>1469</v>
      </c>
      <c r="C94" s="30" t="s">
        <v>1251</v>
      </c>
      <c r="D94" s="13">
        <v>17500</v>
      </c>
      <c r="E94" s="14">
        <v>46.23</v>
      </c>
      <c r="F94" s="15">
        <v>1.1999999999999999E-3</v>
      </c>
      <c r="G94" s="15"/>
    </row>
    <row r="95" spans="1:7" x14ac:dyDescent="0.25">
      <c r="A95" s="12" t="s">
        <v>2036</v>
      </c>
      <c r="B95" s="30" t="s">
        <v>2037</v>
      </c>
      <c r="C95" s="30" t="s">
        <v>1387</v>
      </c>
      <c r="D95" s="13">
        <v>12000</v>
      </c>
      <c r="E95" s="14">
        <v>41.45</v>
      </c>
      <c r="F95" s="15">
        <v>1.1000000000000001E-3</v>
      </c>
      <c r="G95" s="15"/>
    </row>
    <row r="96" spans="1:7" x14ac:dyDescent="0.25">
      <c r="A96" s="16" t="s">
        <v>126</v>
      </c>
      <c r="B96" s="31"/>
      <c r="C96" s="31"/>
      <c r="D96" s="17"/>
      <c r="E96" s="37">
        <v>25655.62</v>
      </c>
      <c r="F96" s="38">
        <v>0.68889999999999996</v>
      </c>
      <c r="G96" s="20"/>
    </row>
    <row r="97" spans="1:7" x14ac:dyDescent="0.25">
      <c r="A97" s="16" t="s">
        <v>1545</v>
      </c>
      <c r="B97" s="30"/>
      <c r="C97" s="30"/>
      <c r="D97" s="13"/>
      <c r="E97" s="14"/>
      <c r="F97" s="15"/>
      <c r="G97" s="15"/>
    </row>
    <row r="98" spans="1:7" x14ac:dyDescent="0.25">
      <c r="A98" s="16" t="s">
        <v>126</v>
      </c>
      <c r="B98" s="30"/>
      <c r="C98" s="30"/>
      <c r="D98" s="13"/>
      <c r="E98" s="39" t="s">
        <v>120</v>
      </c>
      <c r="F98" s="40" t="s">
        <v>120</v>
      </c>
      <c r="G98" s="15"/>
    </row>
    <row r="99" spans="1:7" x14ac:dyDescent="0.25">
      <c r="A99" s="21" t="s">
        <v>162</v>
      </c>
      <c r="B99" s="32"/>
      <c r="C99" s="32"/>
      <c r="D99" s="22"/>
      <c r="E99" s="27">
        <v>25655.62</v>
      </c>
      <c r="F99" s="28">
        <v>0.68889999999999996</v>
      </c>
      <c r="G99" s="20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16" t="s">
        <v>1546</v>
      </c>
      <c r="B101" s="30"/>
      <c r="C101" s="30"/>
      <c r="D101" s="13"/>
      <c r="E101" s="14"/>
      <c r="F101" s="15"/>
      <c r="G101" s="15"/>
    </row>
    <row r="102" spans="1:7" x14ac:dyDescent="0.25">
      <c r="A102" s="16" t="s">
        <v>1547</v>
      </c>
      <c r="B102" s="30"/>
      <c r="C102" s="30"/>
      <c r="D102" s="13"/>
      <c r="E102" s="14"/>
      <c r="F102" s="15"/>
      <c r="G102" s="15"/>
    </row>
    <row r="103" spans="1:7" x14ac:dyDescent="0.25">
      <c r="A103" s="12" t="s">
        <v>1809</v>
      </c>
      <c r="B103" s="30"/>
      <c r="C103" s="30" t="s">
        <v>1810</v>
      </c>
      <c r="D103" s="13">
        <v>300</v>
      </c>
      <c r="E103" s="14">
        <v>67.459999999999994</v>
      </c>
      <c r="F103" s="15">
        <v>1.8109999999999999E-3</v>
      </c>
      <c r="G103" s="15"/>
    </row>
    <row r="104" spans="1:7" x14ac:dyDescent="0.25">
      <c r="A104" s="12" t="s">
        <v>1624</v>
      </c>
      <c r="B104" s="30"/>
      <c r="C104" s="30" t="s">
        <v>1299</v>
      </c>
      <c r="D104" s="41">
        <v>-1425</v>
      </c>
      <c r="E104" s="23">
        <v>-14.26</v>
      </c>
      <c r="F104" s="24">
        <v>-3.8200000000000002E-4</v>
      </c>
      <c r="G104" s="15"/>
    </row>
    <row r="105" spans="1:7" x14ac:dyDescent="0.25">
      <c r="A105" s="12" t="s">
        <v>1665</v>
      </c>
      <c r="B105" s="30"/>
      <c r="C105" s="30" t="s">
        <v>1299</v>
      </c>
      <c r="D105" s="41">
        <v>-1050</v>
      </c>
      <c r="E105" s="23">
        <v>-22.75</v>
      </c>
      <c r="F105" s="24">
        <v>-6.0999999999999997E-4</v>
      </c>
      <c r="G105" s="15"/>
    </row>
    <row r="106" spans="1:7" x14ac:dyDescent="0.25">
      <c r="A106" s="12" t="s">
        <v>1584</v>
      </c>
      <c r="B106" s="30"/>
      <c r="C106" s="30" t="s">
        <v>1251</v>
      </c>
      <c r="D106" s="41">
        <v>-17500</v>
      </c>
      <c r="E106" s="23">
        <v>-46.57</v>
      </c>
      <c r="F106" s="24">
        <v>-1.25E-3</v>
      </c>
      <c r="G106" s="15"/>
    </row>
    <row r="107" spans="1:7" x14ac:dyDescent="0.25">
      <c r="A107" s="12" t="s">
        <v>1696</v>
      </c>
      <c r="B107" s="30"/>
      <c r="C107" s="30" t="s">
        <v>1219</v>
      </c>
      <c r="D107" s="41">
        <v>-900</v>
      </c>
      <c r="E107" s="23">
        <v>-49.9</v>
      </c>
      <c r="F107" s="24">
        <v>-1.3389999999999999E-3</v>
      </c>
      <c r="G107" s="15"/>
    </row>
    <row r="108" spans="1:7" x14ac:dyDescent="0.25">
      <c r="A108" s="12" t="s">
        <v>1629</v>
      </c>
      <c r="B108" s="30"/>
      <c r="C108" s="30" t="s">
        <v>1193</v>
      </c>
      <c r="D108" s="41">
        <v>-1250</v>
      </c>
      <c r="E108" s="23">
        <v>-91</v>
      </c>
      <c r="F108" s="24">
        <v>-2.4429999999999999E-3</v>
      </c>
      <c r="G108" s="15"/>
    </row>
    <row r="109" spans="1:7" x14ac:dyDescent="0.25">
      <c r="A109" s="12" t="s">
        <v>1601</v>
      </c>
      <c r="B109" s="30"/>
      <c r="C109" s="30" t="s">
        <v>1171</v>
      </c>
      <c r="D109" s="41">
        <v>-8400</v>
      </c>
      <c r="E109" s="23">
        <v>-92.58</v>
      </c>
      <c r="F109" s="24">
        <v>-2.4859999999999999E-3</v>
      </c>
      <c r="G109" s="15"/>
    </row>
    <row r="110" spans="1:7" x14ac:dyDescent="0.25">
      <c r="A110" s="12" t="s">
        <v>1569</v>
      </c>
      <c r="B110" s="30"/>
      <c r="C110" s="30" t="s">
        <v>1232</v>
      </c>
      <c r="D110" s="41">
        <v>-20000</v>
      </c>
      <c r="E110" s="23">
        <v>-118.83</v>
      </c>
      <c r="F110" s="24">
        <v>-3.1900000000000001E-3</v>
      </c>
      <c r="G110" s="15"/>
    </row>
    <row r="111" spans="1:7" x14ac:dyDescent="0.25">
      <c r="A111" s="12" t="s">
        <v>1697</v>
      </c>
      <c r="B111" s="30"/>
      <c r="C111" s="30" t="s">
        <v>1213</v>
      </c>
      <c r="D111" s="41">
        <v>-46000</v>
      </c>
      <c r="E111" s="23">
        <v>-125.93</v>
      </c>
      <c r="F111" s="24">
        <v>-3.3809999999999999E-3</v>
      </c>
      <c r="G111" s="15"/>
    </row>
    <row r="112" spans="1:7" x14ac:dyDescent="0.25">
      <c r="A112" s="12" t="s">
        <v>1612</v>
      </c>
      <c r="B112" s="30"/>
      <c r="C112" s="30" t="s">
        <v>1193</v>
      </c>
      <c r="D112" s="41">
        <v>-80316</v>
      </c>
      <c r="E112" s="23">
        <v>-128.13999999999999</v>
      </c>
      <c r="F112" s="24">
        <v>-3.4399999999999999E-3</v>
      </c>
      <c r="G112" s="15"/>
    </row>
    <row r="113" spans="1:7" x14ac:dyDescent="0.25">
      <c r="A113" s="12" t="s">
        <v>1642</v>
      </c>
      <c r="B113" s="30"/>
      <c r="C113" s="30" t="s">
        <v>1251</v>
      </c>
      <c r="D113" s="41">
        <v>-17400</v>
      </c>
      <c r="E113" s="23">
        <v>-168.04</v>
      </c>
      <c r="F113" s="24">
        <v>-4.5120000000000004E-3</v>
      </c>
      <c r="G113" s="15"/>
    </row>
    <row r="114" spans="1:7" x14ac:dyDescent="0.25">
      <c r="A114" s="12" t="s">
        <v>1706</v>
      </c>
      <c r="B114" s="30"/>
      <c r="C114" s="30" t="s">
        <v>1193</v>
      </c>
      <c r="D114" s="41">
        <v>-46000</v>
      </c>
      <c r="E114" s="23">
        <v>-208.96</v>
      </c>
      <c r="F114" s="24">
        <v>-5.6100000000000004E-3</v>
      </c>
      <c r="G114" s="15"/>
    </row>
    <row r="115" spans="1:7" x14ac:dyDescent="0.25">
      <c r="A115" s="12" t="s">
        <v>1622</v>
      </c>
      <c r="B115" s="30"/>
      <c r="C115" s="30" t="s">
        <v>1274</v>
      </c>
      <c r="D115" s="41">
        <v>-9600</v>
      </c>
      <c r="E115" s="23">
        <v>-241.02</v>
      </c>
      <c r="F115" s="24">
        <v>-6.4710000000000002E-3</v>
      </c>
      <c r="G115" s="15"/>
    </row>
    <row r="116" spans="1:7" x14ac:dyDescent="0.25">
      <c r="A116" s="12" t="s">
        <v>1643</v>
      </c>
      <c r="B116" s="30"/>
      <c r="C116" s="30" t="s">
        <v>1287</v>
      </c>
      <c r="D116" s="41">
        <v>-213750</v>
      </c>
      <c r="E116" s="23">
        <v>-289.74</v>
      </c>
      <c r="F116" s="24">
        <v>-7.7799999999999996E-3</v>
      </c>
      <c r="G116" s="15"/>
    </row>
    <row r="117" spans="1:7" x14ac:dyDescent="0.25">
      <c r="A117" s="12" t="s">
        <v>1705</v>
      </c>
      <c r="B117" s="30"/>
      <c r="C117" s="30" t="s">
        <v>1196</v>
      </c>
      <c r="D117" s="41">
        <v>-9000</v>
      </c>
      <c r="E117" s="23">
        <v>-301.23</v>
      </c>
      <c r="F117" s="24">
        <v>-8.0879999999999997E-3</v>
      </c>
      <c r="G117" s="15"/>
    </row>
    <row r="118" spans="1:7" x14ac:dyDescent="0.25">
      <c r="A118" s="12" t="s">
        <v>1710</v>
      </c>
      <c r="B118" s="30"/>
      <c r="C118" s="30" t="s">
        <v>1183</v>
      </c>
      <c r="D118" s="41">
        <v>-115500</v>
      </c>
      <c r="E118" s="23">
        <v>-311.68</v>
      </c>
      <c r="F118" s="24">
        <v>-8.3689999999999997E-3</v>
      </c>
      <c r="G118" s="15"/>
    </row>
    <row r="119" spans="1:7" x14ac:dyDescent="0.25">
      <c r="A119" s="12" t="s">
        <v>1712</v>
      </c>
      <c r="B119" s="30"/>
      <c r="C119" s="30" t="s">
        <v>1177</v>
      </c>
      <c r="D119" s="41">
        <v>-10500</v>
      </c>
      <c r="E119" s="23">
        <v>-337.7</v>
      </c>
      <c r="F119" s="24">
        <v>-9.0670000000000004E-3</v>
      </c>
      <c r="G119" s="15"/>
    </row>
    <row r="120" spans="1:7" x14ac:dyDescent="0.25">
      <c r="A120" s="12" t="s">
        <v>1709</v>
      </c>
      <c r="B120" s="30"/>
      <c r="C120" s="30" t="s">
        <v>1186</v>
      </c>
      <c r="D120" s="41">
        <v>-132000</v>
      </c>
      <c r="E120" s="23">
        <v>-446.16</v>
      </c>
      <c r="F120" s="24">
        <v>-1.1979999999999999E-2</v>
      </c>
      <c r="G120" s="15"/>
    </row>
    <row r="121" spans="1:7" x14ac:dyDescent="0.25">
      <c r="A121" s="12" t="s">
        <v>1693</v>
      </c>
      <c r="B121" s="30"/>
      <c r="C121" s="30" t="s">
        <v>1227</v>
      </c>
      <c r="D121" s="41">
        <v>-15600</v>
      </c>
      <c r="E121" s="23">
        <v>-591.22</v>
      </c>
      <c r="F121" s="24">
        <v>-1.5875E-2</v>
      </c>
      <c r="G121" s="15"/>
    </row>
    <row r="122" spans="1:7" x14ac:dyDescent="0.25">
      <c r="A122" s="12" t="s">
        <v>1698</v>
      </c>
      <c r="B122" s="30"/>
      <c r="C122" s="30" t="s">
        <v>1216</v>
      </c>
      <c r="D122" s="41">
        <v>-471000</v>
      </c>
      <c r="E122" s="23">
        <v>-662.93</v>
      </c>
      <c r="F122" s="24">
        <v>-1.7801000000000001E-2</v>
      </c>
      <c r="G122" s="15"/>
    </row>
    <row r="123" spans="1:7" x14ac:dyDescent="0.25">
      <c r="A123" s="12" t="s">
        <v>1713</v>
      </c>
      <c r="B123" s="30"/>
      <c r="C123" s="30" t="s">
        <v>1174</v>
      </c>
      <c r="D123" s="41">
        <v>-25250</v>
      </c>
      <c r="E123" s="23">
        <v>-755.29</v>
      </c>
      <c r="F123" s="24">
        <v>-2.0281E-2</v>
      </c>
      <c r="G123" s="15"/>
    </row>
    <row r="124" spans="1:7" x14ac:dyDescent="0.25">
      <c r="A124" s="12" t="s">
        <v>1648</v>
      </c>
      <c r="B124" s="30"/>
      <c r="C124" s="30" t="s">
        <v>1193</v>
      </c>
      <c r="D124" s="41">
        <v>-438000</v>
      </c>
      <c r="E124" s="23">
        <v>-764.09</v>
      </c>
      <c r="F124" s="24">
        <v>-2.0517000000000001E-2</v>
      </c>
      <c r="G124" s="15"/>
    </row>
    <row r="125" spans="1:7" x14ac:dyDescent="0.25">
      <c r="A125" s="12" t="s">
        <v>1707</v>
      </c>
      <c r="B125" s="30"/>
      <c r="C125" s="30" t="s">
        <v>1171</v>
      </c>
      <c r="D125" s="41">
        <v>-50500</v>
      </c>
      <c r="E125" s="23">
        <v>-788.58</v>
      </c>
      <c r="F125" s="24">
        <v>-2.1174999999999999E-2</v>
      </c>
      <c r="G125" s="15"/>
    </row>
    <row r="126" spans="1:7" x14ac:dyDescent="0.25">
      <c r="A126" s="12" t="s">
        <v>1699</v>
      </c>
      <c r="B126" s="30"/>
      <c r="C126" s="30" t="s">
        <v>1171</v>
      </c>
      <c r="D126" s="41">
        <v>-530000</v>
      </c>
      <c r="E126" s="23">
        <v>-802.69</v>
      </c>
      <c r="F126" s="24">
        <v>-2.1552999999999999E-2</v>
      </c>
      <c r="G126" s="15"/>
    </row>
    <row r="127" spans="1:7" x14ac:dyDescent="0.25">
      <c r="A127" s="12" t="s">
        <v>1658</v>
      </c>
      <c r="B127" s="30"/>
      <c r="C127" s="30" t="s">
        <v>1171</v>
      </c>
      <c r="D127" s="41">
        <v>-57600</v>
      </c>
      <c r="E127" s="23">
        <v>-1036.92</v>
      </c>
      <c r="F127" s="24">
        <v>-2.7843E-2</v>
      </c>
      <c r="G127" s="15"/>
    </row>
    <row r="128" spans="1:7" x14ac:dyDescent="0.25">
      <c r="A128" s="12" t="s">
        <v>1711</v>
      </c>
      <c r="B128" s="30"/>
      <c r="C128" s="30" t="s">
        <v>1180</v>
      </c>
      <c r="D128" s="41">
        <v>-268800</v>
      </c>
      <c r="E128" s="23">
        <v>-1176.94</v>
      </c>
      <c r="F128" s="24">
        <v>-3.1602999999999999E-2</v>
      </c>
      <c r="G128" s="15"/>
    </row>
    <row r="129" spans="1:7" x14ac:dyDescent="0.25">
      <c r="A129" s="12" t="s">
        <v>1687</v>
      </c>
      <c r="B129" s="30"/>
      <c r="C129" s="30" t="s">
        <v>1242</v>
      </c>
      <c r="D129" s="41">
        <v>-498750</v>
      </c>
      <c r="E129" s="23">
        <v>-1241.1400000000001</v>
      </c>
      <c r="F129" s="24">
        <v>-3.3327000000000002E-2</v>
      </c>
      <c r="G129" s="15"/>
    </row>
    <row r="130" spans="1:7" x14ac:dyDescent="0.25">
      <c r="A130" s="12" t="s">
        <v>1714</v>
      </c>
      <c r="B130" s="30"/>
      <c r="C130" s="30" t="s">
        <v>1171</v>
      </c>
      <c r="D130" s="41">
        <v>-105050</v>
      </c>
      <c r="E130" s="23">
        <v>-1534.89</v>
      </c>
      <c r="F130" s="24">
        <v>-4.1214000000000001E-2</v>
      </c>
      <c r="G130" s="15"/>
    </row>
    <row r="131" spans="1:7" x14ac:dyDescent="0.25">
      <c r="A131" s="12" t="s">
        <v>1654</v>
      </c>
      <c r="B131" s="30"/>
      <c r="C131" s="30" t="s">
        <v>1245</v>
      </c>
      <c r="D131" s="41">
        <v>-136000</v>
      </c>
      <c r="E131" s="23">
        <v>-1838.86</v>
      </c>
      <c r="F131" s="24">
        <v>-4.9376999999999997E-2</v>
      </c>
      <c r="G131" s="15"/>
    </row>
    <row r="132" spans="1:7" x14ac:dyDescent="0.25">
      <c r="A132" s="12" t="s">
        <v>1626</v>
      </c>
      <c r="B132" s="30"/>
      <c r="C132" s="30" t="s">
        <v>1274</v>
      </c>
      <c r="D132" s="41">
        <v>-311400</v>
      </c>
      <c r="E132" s="23">
        <v>-1916.51</v>
      </c>
      <c r="F132" s="24">
        <v>-5.1462000000000001E-2</v>
      </c>
      <c r="G132" s="15"/>
    </row>
    <row r="133" spans="1:7" x14ac:dyDescent="0.25">
      <c r="A133" s="16" t="s">
        <v>126</v>
      </c>
      <c r="B133" s="31"/>
      <c r="C133" s="31"/>
      <c r="D133" s="17"/>
      <c r="E133" s="42">
        <v>-16037.09</v>
      </c>
      <c r="F133" s="43">
        <v>-0.43061500000000003</v>
      </c>
      <c r="G133" s="20"/>
    </row>
    <row r="134" spans="1:7" x14ac:dyDescent="0.25">
      <c r="A134" s="12"/>
      <c r="B134" s="30"/>
      <c r="C134" s="30"/>
      <c r="D134" s="13"/>
      <c r="E134" s="14"/>
      <c r="F134" s="15"/>
      <c r="G134" s="15"/>
    </row>
    <row r="135" spans="1:7" x14ac:dyDescent="0.25">
      <c r="A135" s="12"/>
      <c r="B135" s="30"/>
      <c r="C135" s="30"/>
      <c r="D135" s="13"/>
      <c r="E135" s="14"/>
      <c r="F135" s="15"/>
      <c r="G135" s="15"/>
    </row>
    <row r="136" spans="1:7" x14ac:dyDescent="0.25">
      <c r="A136" s="12"/>
      <c r="B136" s="30"/>
      <c r="C136" s="30"/>
      <c r="D136" s="13"/>
      <c r="E136" s="14"/>
      <c r="F136" s="15"/>
      <c r="G136" s="15"/>
    </row>
    <row r="137" spans="1:7" x14ac:dyDescent="0.25">
      <c r="A137" s="21" t="s">
        <v>162</v>
      </c>
      <c r="B137" s="32"/>
      <c r="C137" s="32"/>
      <c r="D137" s="22"/>
      <c r="E137" s="44">
        <v>-16037.09</v>
      </c>
      <c r="F137" s="45">
        <v>-0.43061500000000003</v>
      </c>
      <c r="G137" s="20"/>
    </row>
    <row r="138" spans="1:7" x14ac:dyDescent="0.25">
      <c r="A138" s="12"/>
      <c r="B138" s="30"/>
      <c r="C138" s="30"/>
      <c r="D138" s="13"/>
      <c r="E138" s="14"/>
      <c r="F138" s="15"/>
      <c r="G138" s="15"/>
    </row>
    <row r="139" spans="1:7" x14ac:dyDescent="0.25">
      <c r="A139" s="16" t="s">
        <v>215</v>
      </c>
      <c r="B139" s="30"/>
      <c r="C139" s="30"/>
      <c r="D139" s="13"/>
      <c r="E139" s="14"/>
      <c r="F139" s="15"/>
      <c r="G139" s="15"/>
    </row>
    <row r="140" spans="1:7" x14ac:dyDescent="0.25">
      <c r="A140" s="16" t="s">
        <v>216</v>
      </c>
      <c r="B140" s="30"/>
      <c r="C140" s="30"/>
      <c r="D140" s="13"/>
      <c r="E140" s="14"/>
      <c r="F140" s="15"/>
      <c r="G140" s="15"/>
    </row>
    <row r="141" spans="1:7" x14ac:dyDescent="0.25">
      <c r="A141" s="12" t="s">
        <v>764</v>
      </c>
      <c r="B141" s="30" t="s">
        <v>765</v>
      </c>
      <c r="C141" s="30" t="s">
        <v>222</v>
      </c>
      <c r="D141" s="13">
        <v>500000</v>
      </c>
      <c r="E141" s="14">
        <v>498.39</v>
      </c>
      <c r="F141" s="15">
        <v>1.34E-2</v>
      </c>
      <c r="G141" s="15">
        <v>7.5949000000000003E-2</v>
      </c>
    </row>
    <row r="142" spans="1:7" x14ac:dyDescent="0.25">
      <c r="A142" s="16" t="s">
        <v>126</v>
      </c>
      <c r="B142" s="31"/>
      <c r="C142" s="31"/>
      <c r="D142" s="17"/>
      <c r="E142" s="37">
        <v>498.39</v>
      </c>
      <c r="F142" s="38">
        <v>1.34E-2</v>
      </c>
      <c r="G142" s="20"/>
    </row>
    <row r="143" spans="1:7" x14ac:dyDescent="0.25">
      <c r="A143" s="12"/>
      <c r="B143" s="30"/>
      <c r="C143" s="30"/>
      <c r="D143" s="13"/>
      <c r="E143" s="14"/>
      <c r="F143" s="15"/>
      <c r="G143" s="15"/>
    </row>
    <row r="144" spans="1:7" x14ac:dyDescent="0.25">
      <c r="A144" s="16" t="s">
        <v>448</v>
      </c>
      <c r="B144" s="30"/>
      <c r="C144" s="30"/>
      <c r="D144" s="13"/>
      <c r="E144" s="14"/>
      <c r="F144" s="15"/>
      <c r="G144" s="15"/>
    </row>
    <row r="145" spans="1:7" x14ac:dyDescent="0.25">
      <c r="A145" s="12" t="s">
        <v>882</v>
      </c>
      <c r="B145" s="30" t="s">
        <v>883</v>
      </c>
      <c r="C145" s="30" t="s">
        <v>125</v>
      </c>
      <c r="D145" s="13">
        <v>2650000</v>
      </c>
      <c r="E145" s="14">
        <v>2672.64</v>
      </c>
      <c r="F145" s="15">
        <v>7.1800000000000003E-2</v>
      </c>
      <c r="G145" s="15">
        <v>7.1764302860000004E-2</v>
      </c>
    </row>
    <row r="146" spans="1:7" x14ac:dyDescent="0.25">
      <c r="A146" s="12" t="s">
        <v>704</v>
      </c>
      <c r="B146" s="30" t="s">
        <v>705</v>
      </c>
      <c r="C146" s="30" t="s">
        <v>125</v>
      </c>
      <c r="D146" s="13">
        <v>2500000</v>
      </c>
      <c r="E146" s="14">
        <v>2500.16</v>
      </c>
      <c r="F146" s="15">
        <v>6.7100000000000007E-2</v>
      </c>
      <c r="G146" s="15">
        <v>7.1818137081999994E-2</v>
      </c>
    </row>
    <row r="147" spans="1:7" x14ac:dyDescent="0.25">
      <c r="A147" s="12" t="s">
        <v>449</v>
      </c>
      <c r="B147" s="30" t="s">
        <v>450</v>
      </c>
      <c r="C147" s="30" t="s">
        <v>125</v>
      </c>
      <c r="D147" s="13">
        <v>1000000</v>
      </c>
      <c r="E147" s="14">
        <v>1001.85</v>
      </c>
      <c r="F147" s="15">
        <v>2.69E-2</v>
      </c>
      <c r="G147" s="15">
        <v>7.1790184529000003E-2</v>
      </c>
    </row>
    <row r="148" spans="1:7" x14ac:dyDescent="0.25">
      <c r="A148" s="16" t="s">
        <v>126</v>
      </c>
      <c r="B148" s="31"/>
      <c r="C148" s="31"/>
      <c r="D148" s="17"/>
      <c r="E148" s="37">
        <v>6174.65</v>
      </c>
      <c r="F148" s="38">
        <v>0.1658</v>
      </c>
      <c r="G148" s="20"/>
    </row>
    <row r="149" spans="1:7" x14ac:dyDescent="0.25">
      <c r="A149" s="12"/>
      <c r="B149" s="30"/>
      <c r="C149" s="30"/>
      <c r="D149" s="13"/>
      <c r="E149" s="14"/>
      <c r="F149" s="15"/>
      <c r="G149" s="15"/>
    </row>
    <row r="150" spans="1:7" x14ac:dyDescent="0.25">
      <c r="A150" s="16" t="s">
        <v>298</v>
      </c>
      <c r="B150" s="30"/>
      <c r="C150" s="30"/>
      <c r="D150" s="13"/>
      <c r="E150" s="14"/>
      <c r="F150" s="15"/>
      <c r="G150" s="15"/>
    </row>
    <row r="151" spans="1:7" x14ac:dyDescent="0.25">
      <c r="A151" s="16" t="s">
        <v>126</v>
      </c>
      <c r="B151" s="30"/>
      <c r="C151" s="30"/>
      <c r="D151" s="13"/>
      <c r="E151" s="39" t="s">
        <v>120</v>
      </c>
      <c r="F151" s="40" t="s">
        <v>120</v>
      </c>
      <c r="G151" s="15"/>
    </row>
    <row r="152" spans="1:7" x14ac:dyDescent="0.25">
      <c r="A152" s="12"/>
      <c r="B152" s="30"/>
      <c r="C152" s="30"/>
      <c r="D152" s="13"/>
      <c r="E152" s="14"/>
      <c r="F152" s="15"/>
      <c r="G152" s="15"/>
    </row>
    <row r="153" spans="1:7" x14ac:dyDescent="0.25">
      <c r="A153" s="16" t="s">
        <v>299</v>
      </c>
      <c r="B153" s="30"/>
      <c r="C153" s="30"/>
      <c r="D153" s="13"/>
      <c r="E153" s="14"/>
      <c r="F153" s="15"/>
      <c r="G153" s="15"/>
    </row>
    <row r="154" spans="1:7" x14ac:dyDescent="0.25">
      <c r="A154" s="16" t="s">
        <v>126</v>
      </c>
      <c r="B154" s="30"/>
      <c r="C154" s="30"/>
      <c r="D154" s="13"/>
      <c r="E154" s="39" t="s">
        <v>120</v>
      </c>
      <c r="F154" s="40" t="s">
        <v>120</v>
      </c>
      <c r="G154" s="15"/>
    </row>
    <row r="155" spans="1:7" x14ac:dyDescent="0.25">
      <c r="A155" s="12"/>
      <c r="B155" s="30"/>
      <c r="C155" s="30"/>
      <c r="D155" s="13"/>
      <c r="E155" s="14"/>
      <c r="F155" s="15"/>
      <c r="G155" s="15"/>
    </row>
    <row r="156" spans="1:7" x14ac:dyDescent="0.25">
      <c r="A156" s="21" t="s">
        <v>162</v>
      </c>
      <c r="B156" s="32"/>
      <c r="C156" s="32"/>
      <c r="D156" s="22"/>
      <c r="E156" s="18">
        <v>6673.04</v>
      </c>
      <c r="F156" s="19">
        <v>0.1792</v>
      </c>
      <c r="G156" s="20"/>
    </row>
    <row r="157" spans="1:7" x14ac:dyDescent="0.25">
      <c r="A157" s="12"/>
      <c r="B157" s="30"/>
      <c r="C157" s="30"/>
      <c r="D157" s="13"/>
      <c r="E157" s="14"/>
      <c r="F157" s="15"/>
      <c r="G157" s="15"/>
    </row>
    <row r="158" spans="1:7" x14ac:dyDescent="0.25">
      <c r="A158" s="12"/>
      <c r="B158" s="30"/>
      <c r="C158" s="30"/>
      <c r="D158" s="13"/>
      <c r="E158" s="14"/>
      <c r="F158" s="15"/>
      <c r="G158" s="15"/>
    </row>
    <row r="159" spans="1:7" x14ac:dyDescent="0.25">
      <c r="A159" s="16" t="s">
        <v>846</v>
      </c>
      <c r="B159" s="30"/>
      <c r="C159" s="30"/>
      <c r="D159" s="13"/>
      <c r="E159" s="14"/>
      <c r="F159" s="15"/>
      <c r="G159" s="15"/>
    </row>
    <row r="160" spans="1:7" x14ac:dyDescent="0.25">
      <c r="A160" s="12" t="s">
        <v>1747</v>
      </c>
      <c r="B160" s="30" t="s">
        <v>1748</v>
      </c>
      <c r="C160" s="30"/>
      <c r="D160" s="13">
        <v>63160.396999999997</v>
      </c>
      <c r="E160" s="14">
        <v>1969.56</v>
      </c>
      <c r="F160" s="15">
        <v>5.2900000000000003E-2</v>
      </c>
      <c r="G160" s="15"/>
    </row>
    <row r="161" spans="1:7" x14ac:dyDescent="0.25">
      <c r="A161" s="12"/>
      <c r="B161" s="30"/>
      <c r="C161" s="30"/>
      <c r="D161" s="13"/>
      <c r="E161" s="14"/>
      <c r="F161" s="15"/>
      <c r="G161" s="15"/>
    </row>
    <row r="162" spans="1:7" x14ac:dyDescent="0.25">
      <c r="A162" s="21" t="s">
        <v>162</v>
      </c>
      <c r="B162" s="32"/>
      <c r="C162" s="32"/>
      <c r="D162" s="22"/>
      <c r="E162" s="18">
        <v>1969.56</v>
      </c>
      <c r="F162" s="19">
        <v>5.2900000000000003E-2</v>
      </c>
      <c r="G162" s="20"/>
    </row>
    <row r="163" spans="1:7" x14ac:dyDescent="0.25">
      <c r="A163" s="12"/>
      <c r="B163" s="30"/>
      <c r="C163" s="30"/>
      <c r="D163" s="13"/>
      <c r="E163" s="14"/>
      <c r="F163" s="15"/>
      <c r="G163" s="15"/>
    </row>
    <row r="164" spans="1:7" x14ac:dyDescent="0.25">
      <c r="A164" s="16" t="s">
        <v>166</v>
      </c>
      <c r="B164" s="30"/>
      <c r="C164" s="30"/>
      <c r="D164" s="13"/>
      <c r="E164" s="14"/>
      <c r="F164" s="15"/>
      <c r="G164" s="15"/>
    </row>
    <row r="165" spans="1:7" x14ac:dyDescent="0.25">
      <c r="A165" s="12" t="s">
        <v>167</v>
      </c>
      <c r="B165" s="30"/>
      <c r="C165" s="30"/>
      <c r="D165" s="13"/>
      <c r="E165" s="14">
        <v>2775.33</v>
      </c>
      <c r="F165" s="15">
        <v>7.4499999999999997E-2</v>
      </c>
      <c r="G165" s="15">
        <v>7.0182999999999995E-2</v>
      </c>
    </row>
    <row r="166" spans="1:7" x14ac:dyDescent="0.25">
      <c r="A166" s="16" t="s">
        <v>126</v>
      </c>
      <c r="B166" s="31"/>
      <c r="C166" s="31"/>
      <c r="D166" s="17"/>
      <c r="E166" s="37">
        <v>2775.33</v>
      </c>
      <c r="F166" s="38">
        <v>7.4499999999999997E-2</v>
      </c>
      <c r="G166" s="20"/>
    </row>
    <row r="167" spans="1:7" x14ac:dyDescent="0.25">
      <c r="A167" s="12"/>
      <c r="B167" s="30"/>
      <c r="C167" s="30"/>
      <c r="D167" s="13"/>
      <c r="E167" s="14"/>
      <c r="F167" s="15"/>
      <c r="G167" s="15"/>
    </row>
    <row r="168" spans="1:7" x14ac:dyDescent="0.25">
      <c r="A168" s="21" t="s">
        <v>162</v>
      </c>
      <c r="B168" s="32"/>
      <c r="C168" s="32"/>
      <c r="D168" s="22"/>
      <c r="E168" s="18">
        <v>2775.33</v>
      </c>
      <c r="F168" s="19">
        <v>7.4499999999999997E-2</v>
      </c>
      <c r="G168" s="20"/>
    </row>
    <row r="169" spans="1:7" x14ac:dyDescent="0.25">
      <c r="A169" s="12" t="s">
        <v>168</v>
      </c>
      <c r="B169" s="30"/>
      <c r="C169" s="30"/>
      <c r="D169" s="13"/>
      <c r="E169" s="14">
        <v>172.94180929999999</v>
      </c>
      <c r="F169" s="15">
        <v>4.6430000000000004E-3</v>
      </c>
      <c r="G169" s="15"/>
    </row>
    <row r="170" spans="1:7" x14ac:dyDescent="0.25">
      <c r="A170" s="12" t="s">
        <v>169</v>
      </c>
      <c r="B170" s="30"/>
      <c r="C170" s="30"/>
      <c r="D170" s="13"/>
      <c r="E170" s="23">
        <v>-5.4718093000000003</v>
      </c>
      <c r="F170" s="24">
        <v>-1.4300000000000001E-4</v>
      </c>
      <c r="G170" s="15">
        <v>7.0182999999999995E-2</v>
      </c>
    </row>
    <row r="171" spans="1:7" x14ac:dyDescent="0.25">
      <c r="A171" s="25" t="s">
        <v>170</v>
      </c>
      <c r="B171" s="33"/>
      <c r="C171" s="33"/>
      <c r="D171" s="26"/>
      <c r="E171" s="27">
        <v>37241.019999999997</v>
      </c>
      <c r="F171" s="28">
        <v>1</v>
      </c>
      <c r="G171" s="28"/>
    </row>
    <row r="173" spans="1:7" x14ac:dyDescent="0.25">
      <c r="A173" s="1" t="s">
        <v>1749</v>
      </c>
    </row>
    <row r="174" spans="1:7" x14ac:dyDescent="0.25">
      <c r="A174" s="1" t="s">
        <v>172</v>
      </c>
    </row>
    <row r="176" spans="1:7" x14ac:dyDescent="0.25">
      <c r="A176" s="1" t="s">
        <v>173</v>
      </c>
    </row>
    <row r="177" spans="1:5" x14ac:dyDescent="0.25">
      <c r="A177" s="47" t="s">
        <v>174</v>
      </c>
      <c r="B177" s="34" t="s">
        <v>120</v>
      </c>
    </row>
    <row r="178" spans="1:5" x14ac:dyDescent="0.25">
      <c r="A178" t="s">
        <v>175</v>
      </c>
    </row>
    <row r="179" spans="1:5" x14ac:dyDescent="0.25">
      <c r="A179" t="s">
        <v>176</v>
      </c>
      <c r="B179" t="s">
        <v>177</v>
      </c>
      <c r="C179" t="s">
        <v>177</v>
      </c>
    </row>
    <row r="180" spans="1:5" x14ac:dyDescent="0.25">
      <c r="B180" s="48">
        <v>45351</v>
      </c>
      <c r="C180" s="48">
        <v>45382</v>
      </c>
    </row>
    <row r="181" spans="1:5" x14ac:dyDescent="0.25">
      <c r="A181" t="s">
        <v>179</v>
      </c>
      <c r="B181">
        <v>23.8644</v>
      </c>
      <c r="C181">
        <v>24.042200000000001</v>
      </c>
      <c r="E181" s="2"/>
    </row>
    <row r="182" spans="1:5" x14ac:dyDescent="0.25">
      <c r="A182" t="s">
        <v>181</v>
      </c>
      <c r="B182">
        <v>23.856300000000001</v>
      </c>
      <c r="C182">
        <v>24.034099999999999</v>
      </c>
      <c r="E182" s="2"/>
    </row>
    <row r="183" spans="1:5" x14ac:dyDescent="0.25">
      <c r="A183" t="s">
        <v>182</v>
      </c>
      <c r="B183">
        <v>17.3415</v>
      </c>
      <c r="C183">
        <v>17.470700000000001</v>
      </c>
      <c r="E183" s="2"/>
    </row>
    <row r="184" spans="1:5" x14ac:dyDescent="0.25">
      <c r="A184" t="s">
        <v>658</v>
      </c>
      <c r="B184">
        <v>15.2104</v>
      </c>
      <c r="C184">
        <v>15.2433</v>
      </c>
      <c r="E184" s="2"/>
    </row>
    <row r="185" spans="1:5" x14ac:dyDescent="0.25">
      <c r="A185" t="s">
        <v>190</v>
      </c>
      <c r="B185">
        <v>21.916799999999999</v>
      </c>
      <c r="C185">
        <v>22.067399999999999</v>
      </c>
      <c r="E185" s="2"/>
    </row>
    <row r="186" spans="1:5" x14ac:dyDescent="0.25">
      <c r="A186" t="s">
        <v>661</v>
      </c>
      <c r="B186">
        <v>21.9053</v>
      </c>
      <c r="C186">
        <v>22.056000000000001</v>
      </c>
      <c r="E186" s="2"/>
    </row>
    <row r="187" spans="1:5" x14ac:dyDescent="0.25">
      <c r="A187" t="s">
        <v>662</v>
      </c>
      <c r="B187">
        <v>15.1395</v>
      </c>
      <c r="C187">
        <v>15.243600000000001</v>
      </c>
      <c r="E187" s="2"/>
    </row>
    <row r="188" spans="1:5" x14ac:dyDescent="0.25">
      <c r="A188" t="s">
        <v>663</v>
      </c>
      <c r="B188">
        <v>13.7478</v>
      </c>
      <c r="C188">
        <v>13.761900000000001</v>
      </c>
      <c r="E188" s="2"/>
    </row>
    <row r="189" spans="1:5" x14ac:dyDescent="0.25">
      <c r="E189" s="2"/>
    </row>
    <row r="190" spans="1:5" x14ac:dyDescent="0.25">
      <c r="A190" t="s">
        <v>665</v>
      </c>
    </row>
    <row r="192" spans="1:5" x14ac:dyDescent="0.25">
      <c r="A192" s="50" t="s">
        <v>666</v>
      </c>
      <c r="B192" s="50" t="s">
        <v>667</v>
      </c>
      <c r="C192" s="50" t="s">
        <v>668</v>
      </c>
      <c r="D192" s="50" t="s">
        <v>669</v>
      </c>
    </row>
    <row r="193" spans="1:4" x14ac:dyDescent="0.25">
      <c r="A193" s="50" t="s">
        <v>671</v>
      </c>
      <c r="B193" s="50"/>
      <c r="C193" s="50">
        <v>0.08</v>
      </c>
      <c r="D193" s="50">
        <v>0.08</v>
      </c>
    </row>
    <row r="194" spans="1:4" x14ac:dyDescent="0.25">
      <c r="A194" s="50" t="s">
        <v>674</v>
      </c>
      <c r="B194" s="50"/>
      <c r="C194" s="50">
        <v>0.08</v>
      </c>
      <c r="D194" s="50">
        <v>0.08</v>
      </c>
    </row>
    <row r="196" spans="1:4" x14ac:dyDescent="0.25">
      <c r="A196" t="s">
        <v>193</v>
      </c>
      <c r="B196" s="34" t="s">
        <v>120</v>
      </c>
    </row>
    <row r="197" spans="1:4" ht="30" customHeight="1" x14ac:dyDescent="0.25">
      <c r="A197" s="47" t="s">
        <v>194</v>
      </c>
      <c r="B197" s="34" t="s">
        <v>120</v>
      </c>
    </row>
    <row r="198" spans="1:4" ht="30" customHeight="1" x14ac:dyDescent="0.25">
      <c r="A198" s="47" t="s">
        <v>195</v>
      </c>
      <c r="B198" s="34" t="s">
        <v>120</v>
      </c>
    </row>
    <row r="199" spans="1:4" x14ac:dyDescent="0.25">
      <c r="A199" t="s">
        <v>1750</v>
      </c>
      <c r="B199" s="49">
        <v>6.5728530000000003</v>
      </c>
    </row>
    <row r="200" spans="1:4" ht="45" customHeight="1" x14ac:dyDescent="0.25">
      <c r="A200" s="47" t="s">
        <v>197</v>
      </c>
      <c r="B200" s="34">
        <v>67.464600000000004</v>
      </c>
    </row>
    <row r="201" spans="1:4" ht="30" customHeight="1" x14ac:dyDescent="0.25">
      <c r="A201" s="47" t="s">
        <v>198</v>
      </c>
      <c r="B201" s="34" t="s">
        <v>120</v>
      </c>
    </row>
    <row r="202" spans="1:4" ht="30" customHeight="1" x14ac:dyDescent="0.25">
      <c r="A202" s="47" t="s">
        <v>199</v>
      </c>
    </row>
    <row r="203" spans="1:4" x14ac:dyDescent="0.25">
      <c r="A203" t="s">
        <v>200</v>
      </c>
    </row>
    <row r="204" spans="1:4" x14ac:dyDescent="0.25">
      <c r="A204" t="s">
        <v>201</v>
      </c>
    </row>
    <row r="206" spans="1:4" ht="69.95" customHeight="1" x14ac:dyDescent="0.25">
      <c r="A206" s="74" t="s">
        <v>211</v>
      </c>
      <c r="B206" s="74" t="s">
        <v>212</v>
      </c>
      <c r="C206" s="74" t="s">
        <v>5</v>
      </c>
      <c r="D206" s="74" t="s">
        <v>6</v>
      </c>
    </row>
    <row r="207" spans="1:4" ht="69.95" customHeight="1" x14ac:dyDescent="0.25">
      <c r="A207" s="74" t="s">
        <v>2038</v>
      </c>
      <c r="B207" s="74"/>
      <c r="C207" s="74" t="s">
        <v>62</v>
      </c>
      <c r="D207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82"/>
  <sheetViews>
    <sheetView showGridLines="0" workbookViewId="0">
      <pane ySplit="4" topLeftCell="A74" activePane="bottomLeft" state="frozen"/>
      <selection pane="bottomLeft" activeCell="A74" sqref="A7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2039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2040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1434</v>
      </c>
      <c r="B8" s="30" t="s">
        <v>1435</v>
      </c>
      <c r="C8" s="30" t="s">
        <v>1171</v>
      </c>
      <c r="D8" s="13">
        <v>530874</v>
      </c>
      <c r="E8" s="14">
        <v>5804.05</v>
      </c>
      <c r="F8" s="15">
        <v>8.0199999999999994E-2</v>
      </c>
      <c r="G8" s="15"/>
    </row>
    <row r="9" spans="1:8" x14ac:dyDescent="0.25">
      <c r="A9" s="12" t="s">
        <v>1225</v>
      </c>
      <c r="B9" s="30" t="s">
        <v>1226</v>
      </c>
      <c r="C9" s="30" t="s">
        <v>1227</v>
      </c>
      <c r="D9" s="13">
        <v>128534</v>
      </c>
      <c r="E9" s="14">
        <v>4837.8900000000003</v>
      </c>
      <c r="F9" s="15">
        <v>6.6799999999999998E-2</v>
      </c>
      <c r="G9" s="15"/>
    </row>
    <row r="10" spans="1:8" x14ac:dyDescent="0.25">
      <c r="A10" s="12" t="s">
        <v>1233</v>
      </c>
      <c r="B10" s="30" t="s">
        <v>1234</v>
      </c>
      <c r="C10" s="30" t="s">
        <v>1219</v>
      </c>
      <c r="D10" s="13">
        <v>116440</v>
      </c>
      <c r="E10" s="14">
        <v>4513.5600000000004</v>
      </c>
      <c r="F10" s="15">
        <v>6.2300000000000001E-2</v>
      </c>
      <c r="G10" s="15"/>
    </row>
    <row r="11" spans="1:8" x14ac:dyDescent="0.25">
      <c r="A11" s="12" t="s">
        <v>1169</v>
      </c>
      <c r="B11" s="30" t="s">
        <v>1170</v>
      </c>
      <c r="C11" s="30" t="s">
        <v>1171</v>
      </c>
      <c r="D11" s="13">
        <v>297404</v>
      </c>
      <c r="E11" s="14">
        <v>4306.1099999999997</v>
      </c>
      <c r="F11" s="15">
        <v>5.9499999999999997E-2</v>
      </c>
      <c r="G11" s="15"/>
    </row>
    <row r="12" spans="1:8" x14ac:dyDescent="0.25">
      <c r="A12" s="12" t="s">
        <v>1172</v>
      </c>
      <c r="B12" s="30" t="s">
        <v>1173</v>
      </c>
      <c r="C12" s="30" t="s">
        <v>1174</v>
      </c>
      <c r="D12" s="13">
        <v>138295</v>
      </c>
      <c r="E12" s="14">
        <v>4109.71</v>
      </c>
      <c r="F12" s="15">
        <v>5.6800000000000003E-2</v>
      </c>
      <c r="G12" s="15"/>
    </row>
    <row r="13" spans="1:8" x14ac:dyDescent="0.25">
      <c r="A13" s="12" t="s">
        <v>1446</v>
      </c>
      <c r="B13" s="30" t="s">
        <v>1447</v>
      </c>
      <c r="C13" s="30" t="s">
        <v>1296</v>
      </c>
      <c r="D13" s="13">
        <v>98098</v>
      </c>
      <c r="E13" s="14">
        <v>3872.91</v>
      </c>
      <c r="F13" s="15">
        <v>5.3499999999999999E-2</v>
      </c>
      <c r="G13" s="15"/>
    </row>
    <row r="14" spans="1:8" x14ac:dyDescent="0.25">
      <c r="A14" s="12" t="s">
        <v>1275</v>
      </c>
      <c r="B14" s="30" t="s">
        <v>1276</v>
      </c>
      <c r="C14" s="30" t="s">
        <v>1196</v>
      </c>
      <c r="D14" s="13">
        <v>1455308</v>
      </c>
      <c r="E14" s="14">
        <v>2932.45</v>
      </c>
      <c r="F14" s="15">
        <v>4.0500000000000001E-2</v>
      </c>
      <c r="G14" s="15"/>
    </row>
    <row r="15" spans="1:8" x14ac:dyDescent="0.25">
      <c r="A15" s="12" t="s">
        <v>1454</v>
      </c>
      <c r="B15" s="30" t="s">
        <v>1455</v>
      </c>
      <c r="C15" s="30" t="s">
        <v>1219</v>
      </c>
      <c r="D15" s="13">
        <v>71326</v>
      </c>
      <c r="E15" s="14">
        <v>2842.02</v>
      </c>
      <c r="F15" s="15">
        <v>3.9300000000000002E-2</v>
      </c>
      <c r="G15" s="15"/>
    </row>
    <row r="16" spans="1:8" x14ac:dyDescent="0.25">
      <c r="A16" s="12" t="s">
        <v>1880</v>
      </c>
      <c r="B16" s="30" t="s">
        <v>1881</v>
      </c>
      <c r="C16" s="30" t="s">
        <v>1279</v>
      </c>
      <c r="D16" s="13">
        <v>75565</v>
      </c>
      <c r="E16" s="14">
        <v>2614.4</v>
      </c>
      <c r="F16" s="15">
        <v>3.61E-2</v>
      </c>
      <c r="G16" s="15"/>
    </row>
    <row r="17" spans="1:7" x14ac:dyDescent="0.25">
      <c r="A17" s="12" t="s">
        <v>1200</v>
      </c>
      <c r="B17" s="30" t="s">
        <v>1201</v>
      </c>
      <c r="C17" s="30" t="s">
        <v>1171</v>
      </c>
      <c r="D17" s="13">
        <v>333578</v>
      </c>
      <c r="E17" s="14">
        <v>2509.67</v>
      </c>
      <c r="F17" s="15">
        <v>3.4700000000000002E-2</v>
      </c>
      <c r="G17" s="15"/>
    </row>
    <row r="18" spans="1:7" x14ac:dyDescent="0.25">
      <c r="A18" s="12" t="s">
        <v>1489</v>
      </c>
      <c r="B18" s="30" t="s">
        <v>1490</v>
      </c>
      <c r="C18" s="30" t="s">
        <v>1251</v>
      </c>
      <c r="D18" s="13">
        <v>148034</v>
      </c>
      <c r="E18" s="14">
        <v>2398.96</v>
      </c>
      <c r="F18" s="15">
        <v>3.3099999999999997E-2</v>
      </c>
      <c r="G18" s="15"/>
    </row>
    <row r="19" spans="1:7" x14ac:dyDescent="0.25">
      <c r="A19" s="12" t="s">
        <v>1184</v>
      </c>
      <c r="B19" s="30" t="s">
        <v>1185</v>
      </c>
      <c r="C19" s="30" t="s">
        <v>1186</v>
      </c>
      <c r="D19" s="13">
        <v>699696</v>
      </c>
      <c r="E19" s="14">
        <v>2349.58</v>
      </c>
      <c r="F19" s="15">
        <v>3.2500000000000001E-2</v>
      </c>
      <c r="G19" s="15"/>
    </row>
    <row r="20" spans="1:7" x14ac:dyDescent="0.25">
      <c r="A20" s="12" t="s">
        <v>1302</v>
      </c>
      <c r="B20" s="30" t="s">
        <v>1303</v>
      </c>
      <c r="C20" s="30" t="s">
        <v>1274</v>
      </c>
      <c r="D20" s="13">
        <v>23811</v>
      </c>
      <c r="E20" s="14">
        <v>2321.37</v>
      </c>
      <c r="F20" s="15">
        <v>3.2099999999999997E-2</v>
      </c>
      <c r="G20" s="15"/>
    </row>
    <row r="21" spans="1:7" x14ac:dyDescent="0.25">
      <c r="A21" s="12" t="s">
        <v>1331</v>
      </c>
      <c r="B21" s="30" t="s">
        <v>1332</v>
      </c>
      <c r="C21" s="30" t="s">
        <v>1193</v>
      </c>
      <c r="D21" s="13">
        <v>191248</v>
      </c>
      <c r="E21" s="14">
        <v>2211.9699999999998</v>
      </c>
      <c r="F21" s="15">
        <v>3.0599999999999999E-2</v>
      </c>
      <c r="G21" s="15"/>
    </row>
    <row r="22" spans="1:7" x14ac:dyDescent="0.25">
      <c r="A22" s="12" t="s">
        <v>1252</v>
      </c>
      <c r="B22" s="30" t="s">
        <v>1253</v>
      </c>
      <c r="C22" s="30" t="s">
        <v>1254</v>
      </c>
      <c r="D22" s="13">
        <v>493797</v>
      </c>
      <c r="E22" s="14">
        <v>2115.1799999999998</v>
      </c>
      <c r="F22" s="15">
        <v>2.92E-2</v>
      </c>
      <c r="G22" s="15"/>
    </row>
    <row r="23" spans="1:7" x14ac:dyDescent="0.25">
      <c r="A23" s="12" t="s">
        <v>1297</v>
      </c>
      <c r="B23" s="30" t="s">
        <v>1298</v>
      </c>
      <c r="C23" s="30" t="s">
        <v>1299</v>
      </c>
      <c r="D23" s="13">
        <v>92204</v>
      </c>
      <c r="E23" s="14">
        <v>1984.09</v>
      </c>
      <c r="F23" s="15">
        <v>2.7400000000000001E-2</v>
      </c>
      <c r="G23" s="15"/>
    </row>
    <row r="24" spans="1:7" x14ac:dyDescent="0.25">
      <c r="A24" s="12" t="s">
        <v>1323</v>
      </c>
      <c r="B24" s="30" t="s">
        <v>1324</v>
      </c>
      <c r="C24" s="30" t="s">
        <v>1171</v>
      </c>
      <c r="D24" s="13">
        <v>188278</v>
      </c>
      <c r="E24" s="14">
        <v>1971.65</v>
      </c>
      <c r="F24" s="15">
        <v>2.7199999999999998E-2</v>
      </c>
      <c r="G24" s="15"/>
    </row>
    <row r="25" spans="1:7" x14ac:dyDescent="0.25">
      <c r="A25" s="12" t="s">
        <v>1388</v>
      </c>
      <c r="B25" s="30" t="s">
        <v>1389</v>
      </c>
      <c r="C25" s="30" t="s">
        <v>1299</v>
      </c>
      <c r="D25" s="13">
        <v>190986</v>
      </c>
      <c r="E25" s="14">
        <v>1896.11</v>
      </c>
      <c r="F25" s="15">
        <v>2.6200000000000001E-2</v>
      </c>
      <c r="G25" s="15"/>
    </row>
    <row r="26" spans="1:7" x14ac:dyDescent="0.25">
      <c r="A26" s="12" t="s">
        <v>1217</v>
      </c>
      <c r="B26" s="30" t="s">
        <v>1218</v>
      </c>
      <c r="C26" s="30" t="s">
        <v>1219</v>
      </c>
      <c r="D26" s="13">
        <v>30751</v>
      </c>
      <c r="E26" s="14">
        <v>1692.06</v>
      </c>
      <c r="F26" s="15">
        <v>2.3400000000000001E-2</v>
      </c>
      <c r="G26" s="15"/>
    </row>
    <row r="27" spans="1:7" x14ac:dyDescent="0.25">
      <c r="A27" s="12" t="s">
        <v>1363</v>
      </c>
      <c r="B27" s="30" t="s">
        <v>1364</v>
      </c>
      <c r="C27" s="30" t="s">
        <v>1242</v>
      </c>
      <c r="D27" s="13">
        <v>26061</v>
      </c>
      <c r="E27" s="14">
        <v>1657.7</v>
      </c>
      <c r="F27" s="15">
        <v>2.29E-2</v>
      </c>
      <c r="G27" s="15"/>
    </row>
    <row r="28" spans="1:7" x14ac:dyDescent="0.25">
      <c r="A28" s="12" t="s">
        <v>1291</v>
      </c>
      <c r="B28" s="30" t="s">
        <v>1292</v>
      </c>
      <c r="C28" s="30" t="s">
        <v>1293</v>
      </c>
      <c r="D28" s="13">
        <v>21659</v>
      </c>
      <c r="E28" s="14">
        <v>1619.93</v>
      </c>
      <c r="F28" s="15">
        <v>2.24E-2</v>
      </c>
      <c r="G28" s="15"/>
    </row>
    <row r="29" spans="1:7" x14ac:dyDescent="0.25">
      <c r="A29" s="12" t="s">
        <v>1375</v>
      </c>
      <c r="B29" s="30" t="s">
        <v>1376</v>
      </c>
      <c r="C29" s="30" t="s">
        <v>1193</v>
      </c>
      <c r="D29" s="13">
        <v>21025</v>
      </c>
      <c r="E29" s="14">
        <v>1523.31</v>
      </c>
      <c r="F29" s="15">
        <v>2.1000000000000001E-2</v>
      </c>
      <c r="G29" s="15"/>
    </row>
    <row r="30" spans="1:7" x14ac:dyDescent="0.25">
      <c r="A30" s="12" t="s">
        <v>1189</v>
      </c>
      <c r="B30" s="30" t="s">
        <v>1190</v>
      </c>
      <c r="C30" s="30" t="s">
        <v>1171</v>
      </c>
      <c r="D30" s="13">
        <v>93719</v>
      </c>
      <c r="E30" s="14">
        <v>1455.46</v>
      </c>
      <c r="F30" s="15">
        <v>2.01E-2</v>
      </c>
      <c r="G30" s="15"/>
    </row>
    <row r="31" spans="1:7" x14ac:dyDescent="0.25">
      <c r="A31" s="12" t="s">
        <v>1514</v>
      </c>
      <c r="B31" s="30" t="s">
        <v>1515</v>
      </c>
      <c r="C31" s="30" t="s">
        <v>1387</v>
      </c>
      <c r="D31" s="13">
        <v>58670</v>
      </c>
      <c r="E31" s="14">
        <v>1349.47</v>
      </c>
      <c r="F31" s="15">
        <v>1.8599999999999998E-2</v>
      </c>
      <c r="G31" s="15"/>
    </row>
    <row r="32" spans="1:7" x14ac:dyDescent="0.25">
      <c r="A32" s="12" t="s">
        <v>1306</v>
      </c>
      <c r="B32" s="30" t="s">
        <v>1307</v>
      </c>
      <c r="C32" s="30" t="s">
        <v>1293</v>
      </c>
      <c r="D32" s="13">
        <v>117881</v>
      </c>
      <c r="E32" s="14">
        <v>1300.8800000000001</v>
      </c>
      <c r="F32" s="15">
        <v>1.7999999999999999E-2</v>
      </c>
      <c r="G32" s="15"/>
    </row>
    <row r="33" spans="1:7" x14ac:dyDescent="0.25">
      <c r="A33" s="12" t="s">
        <v>1896</v>
      </c>
      <c r="B33" s="30" t="s">
        <v>1897</v>
      </c>
      <c r="C33" s="30" t="s">
        <v>1248</v>
      </c>
      <c r="D33" s="13">
        <v>68232</v>
      </c>
      <c r="E33" s="14">
        <v>1246.5999999999999</v>
      </c>
      <c r="F33" s="15">
        <v>1.72E-2</v>
      </c>
      <c r="G33" s="15"/>
    </row>
    <row r="34" spans="1:7" x14ac:dyDescent="0.25">
      <c r="A34" s="12" t="s">
        <v>1418</v>
      </c>
      <c r="B34" s="30" t="s">
        <v>1419</v>
      </c>
      <c r="C34" s="30" t="s">
        <v>1293</v>
      </c>
      <c r="D34" s="13">
        <v>30940</v>
      </c>
      <c r="E34" s="14">
        <v>1176.28</v>
      </c>
      <c r="F34" s="15">
        <v>1.6199999999999999E-2</v>
      </c>
      <c r="G34" s="15"/>
    </row>
    <row r="35" spans="1:7" x14ac:dyDescent="0.25">
      <c r="A35" s="12" t="s">
        <v>1314</v>
      </c>
      <c r="B35" s="30" t="s">
        <v>1315</v>
      </c>
      <c r="C35" s="30" t="s">
        <v>1251</v>
      </c>
      <c r="D35" s="13">
        <v>70900</v>
      </c>
      <c r="E35" s="14">
        <v>1061.3399999999999</v>
      </c>
      <c r="F35" s="15">
        <v>1.47E-2</v>
      </c>
      <c r="G35" s="15"/>
    </row>
    <row r="36" spans="1:7" x14ac:dyDescent="0.25">
      <c r="A36" s="12" t="s">
        <v>1762</v>
      </c>
      <c r="B36" s="30" t="s">
        <v>1763</v>
      </c>
      <c r="C36" s="30" t="s">
        <v>1293</v>
      </c>
      <c r="D36" s="13">
        <v>77138</v>
      </c>
      <c r="E36" s="14">
        <v>890.83</v>
      </c>
      <c r="F36" s="15">
        <v>1.23E-2</v>
      </c>
      <c r="G36" s="15"/>
    </row>
    <row r="37" spans="1:7" x14ac:dyDescent="0.25">
      <c r="A37" s="16" t="s">
        <v>126</v>
      </c>
      <c r="B37" s="31"/>
      <c r="C37" s="31"/>
      <c r="D37" s="17"/>
      <c r="E37" s="37">
        <v>70565.539999999994</v>
      </c>
      <c r="F37" s="38">
        <v>0.9748</v>
      </c>
      <c r="G37" s="20"/>
    </row>
    <row r="38" spans="1:7" x14ac:dyDescent="0.25">
      <c r="A38" s="16" t="s">
        <v>1545</v>
      </c>
      <c r="B38" s="30"/>
      <c r="C38" s="30"/>
      <c r="D38" s="13"/>
      <c r="E38" s="14"/>
      <c r="F38" s="15"/>
      <c r="G38" s="15"/>
    </row>
    <row r="39" spans="1:7" x14ac:dyDescent="0.25">
      <c r="A39" s="16" t="s">
        <v>126</v>
      </c>
      <c r="B39" s="30"/>
      <c r="C39" s="30"/>
      <c r="D39" s="13"/>
      <c r="E39" s="39" t="s">
        <v>120</v>
      </c>
      <c r="F39" s="40" t="s">
        <v>120</v>
      </c>
      <c r="G39" s="15"/>
    </row>
    <row r="40" spans="1:7" x14ac:dyDescent="0.25">
      <c r="A40" s="21" t="s">
        <v>162</v>
      </c>
      <c r="B40" s="32"/>
      <c r="C40" s="32"/>
      <c r="D40" s="22"/>
      <c r="E40" s="27">
        <v>70565.539999999994</v>
      </c>
      <c r="F40" s="28">
        <v>0.9748</v>
      </c>
      <c r="G40" s="20"/>
    </row>
    <row r="41" spans="1:7" x14ac:dyDescent="0.25">
      <c r="A41" s="12"/>
      <c r="B41" s="30"/>
      <c r="C41" s="30"/>
      <c r="D41" s="13"/>
      <c r="E41" s="14"/>
      <c r="F41" s="15"/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6" t="s">
        <v>846</v>
      </c>
      <c r="B43" s="30"/>
      <c r="C43" s="30"/>
      <c r="D43" s="13"/>
      <c r="E43" s="14"/>
      <c r="F43" s="15"/>
      <c r="G43" s="15"/>
    </row>
    <row r="44" spans="1:7" x14ac:dyDescent="0.25">
      <c r="A44" s="12" t="s">
        <v>1747</v>
      </c>
      <c r="B44" s="30" t="s">
        <v>1748</v>
      </c>
      <c r="C44" s="30"/>
      <c r="D44" s="13">
        <v>22499.816999999999</v>
      </c>
      <c r="E44" s="14">
        <v>701.62</v>
      </c>
      <c r="F44" s="15">
        <v>9.7000000000000003E-3</v>
      </c>
      <c r="G44" s="15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21" t="s">
        <v>162</v>
      </c>
      <c r="B46" s="32"/>
      <c r="C46" s="32"/>
      <c r="D46" s="22"/>
      <c r="E46" s="18">
        <v>701.62</v>
      </c>
      <c r="F46" s="19">
        <v>9.7000000000000003E-3</v>
      </c>
      <c r="G46" s="20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16" t="s">
        <v>166</v>
      </c>
      <c r="B48" s="30"/>
      <c r="C48" s="30"/>
      <c r="D48" s="13"/>
      <c r="E48" s="14"/>
      <c r="F48" s="15"/>
      <c r="G48" s="15"/>
    </row>
    <row r="49" spans="1:7" x14ac:dyDescent="0.25">
      <c r="A49" s="12" t="s">
        <v>167</v>
      </c>
      <c r="B49" s="30"/>
      <c r="C49" s="30"/>
      <c r="D49" s="13"/>
      <c r="E49" s="14">
        <v>1451.6</v>
      </c>
      <c r="F49" s="15">
        <v>2.01E-2</v>
      </c>
      <c r="G49" s="15">
        <v>7.0182999999999995E-2</v>
      </c>
    </row>
    <row r="50" spans="1:7" x14ac:dyDescent="0.25">
      <c r="A50" s="16" t="s">
        <v>126</v>
      </c>
      <c r="B50" s="31"/>
      <c r="C50" s="31"/>
      <c r="D50" s="17"/>
      <c r="E50" s="37">
        <v>1451.6</v>
      </c>
      <c r="F50" s="38">
        <v>2.01E-2</v>
      </c>
      <c r="G50" s="20"/>
    </row>
    <row r="51" spans="1:7" x14ac:dyDescent="0.25">
      <c r="A51" s="12"/>
      <c r="B51" s="30"/>
      <c r="C51" s="30"/>
      <c r="D51" s="13"/>
      <c r="E51" s="14"/>
      <c r="F51" s="15"/>
      <c r="G51" s="15"/>
    </row>
    <row r="52" spans="1:7" x14ac:dyDescent="0.25">
      <c r="A52" s="21" t="s">
        <v>162</v>
      </c>
      <c r="B52" s="32"/>
      <c r="C52" s="32"/>
      <c r="D52" s="22"/>
      <c r="E52" s="18">
        <v>1451.6</v>
      </c>
      <c r="F52" s="19">
        <v>2.01E-2</v>
      </c>
      <c r="G52" s="20"/>
    </row>
    <row r="53" spans="1:7" x14ac:dyDescent="0.25">
      <c r="A53" s="12" t="s">
        <v>168</v>
      </c>
      <c r="B53" s="30"/>
      <c r="C53" s="30"/>
      <c r="D53" s="13"/>
      <c r="E53" s="14">
        <v>1.1164707</v>
      </c>
      <c r="F53" s="15">
        <v>1.5E-5</v>
      </c>
      <c r="G53" s="15"/>
    </row>
    <row r="54" spans="1:7" x14ac:dyDescent="0.25">
      <c r="A54" s="12" t="s">
        <v>169</v>
      </c>
      <c r="B54" s="30"/>
      <c r="C54" s="30"/>
      <c r="D54" s="13"/>
      <c r="E54" s="23">
        <v>-324.14647070000001</v>
      </c>
      <c r="F54" s="24">
        <v>-4.6150000000000002E-3</v>
      </c>
      <c r="G54" s="15">
        <v>7.0182999999999995E-2</v>
      </c>
    </row>
    <row r="55" spans="1:7" x14ac:dyDescent="0.25">
      <c r="A55" s="25" t="s">
        <v>170</v>
      </c>
      <c r="B55" s="33"/>
      <c r="C55" s="33"/>
      <c r="D55" s="26"/>
      <c r="E55" s="27">
        <v>72395.73</v>
      </c>
      <c r="F55" s="28">
        <v>1</v>
      </c>
      <c r="G55" s="28"/>
    </row>
    <row r="60" spans="1:7" x14ac:dyDescent="0.25">
      <c r="A60" s="1" t="s">
        <v>173</v>
      </c>
    </row>
    <row r="61" spans="1:7" x14ac:dyDescent="0.25">
      <c r="A61" s="47" t="s">
        <v>174</v>
      </c>
      <c r="B61" s="34" t="s">
        <v>120</v>
      </c>
    </row>
    <row r="62" spans="1:7" x14ac:dyDescent="0.25">
      <c r="A62" t="s">
        <v>175</v>
      </c>
    </row>
    <row r="63" spans="1:7" x14ac:dyDescent="0.25">
      <c r="A63" t="s">
        <v>176</v>
      </c>
      <c r="B63" t="s">
        <v>177</v>
      </c>
      <c r="C63" t="s">
        <v>177</v>
      </c>
    </row>
    <row r="64" spans="1:7" x14ac:dyDescent="0.25">
      <c r="B64" s="48">
        <v>45351</v>
      </c>
      <c r="C64" s="48">
        <v>45382</v>
      </c>
    </row>
    <row r="65" spans="1:5" x14ac:dyDescent="0.25">
      <c r="A65" t="s">
        <v>697</v>
      </c>
      <c r="B65">
        <v>14.225</v>
      </c>
      <c r="C65">
        <v>14.417</v>
      </c>
      <c r="E65" s="2"/>
    </row>
    <row r="66" spans="1:5" x14ac:dyDescent="0.25">
      <c r="A66" t="s">
        <v>182</v>
      </c>
      <c r="B66">
        <v>14.224</v>
      </c>
      <c r="C66">
        <v>14.416</v>
      </c>
      <c r="E66" s="2"/>
    </row>
    <row r="67" spans="1:5" x14ac:dyDescent="0.25">
      <c r="A67" t="s">
        <v>698</v>
      </c>
      <c r="B67">
        <v>13.847</v>
      </c>
      <c r="C67">
        <v>14.015000000000001</v>
      </c>
      <c r="E67" s="2"/>
    </row>
    <row r="68" spans="1:5" x14ac:dyDescent="0.25">
      <c r="A68" t="s">
        <v>662</v>
      </c>
      <c r="B68">
        <v>13.846</v>
      </c>
      <c r="C68">
        <v>14.013999999999999</v>
      </c>
      <c r="E68" s="2"/>
    </row>
    <row r="69" spans="1:5" x14ac:dyDescent="0.25">
      <c r="E69" s="2"/>
    </row>
    <row r="70" spans="1:5" x14ac:dyDescent="0.25">
      <c r="A70" t="s">
        <v>192</v>
      </c>
      <c r="B70" s="34" t="s">
        <v>120</v>
      </c>
    </row>
    <row r="71" spans="1:5" x14ac:dyDescent="0.25">
      <c r="A71" t="s">
        <v>193</v>
      </c>
      <c r="B71" s="34" t="s">
        <v>120</v>
      </c>
    </row>
    <row r="72" spans="1:5" ht="30" customHeight="1" x14ac:dyDescent="0.25">
      <c r="A72" s="47" t="s">
        <v>194</v>
      </c>
      <c r="B72" s="34" t="s">
        <v>120</v>
      </c>
    </row>
    <row r="73" spans="1:5" ht="30" customHeight="1" x14ac:dyDescent="0.25">
      <c r="A73" s="47" t="s">
        <v>195</v>
      </c>
      <c r="B73" s="34" t="s">
        <v>120</v>
      </c>
    </row>
    <row r="74" spans="1:5" x14ac:dyDescent="0.25">
      <c r="A74" t="s">
        <v>1750</v>
      </c>
      <c r="B74" s="49">
        <v>0.44749899999999998</v>
      </c>
    </row>
    <row r="75" spans="1:5" ht="45" customHeight="1" x14ac:dyDescent="0.25">
      <c r="A75" s="47" t="s">
        <v>197</v>
      </c>
      <c r="B75" s="34" t="s">
        <v>120</v>
      </c>
    </row>
    <row r="76" spans="1:5" ht="30" customHeight="1" x14ac:dyDescent="0.25">
      <c r="A76" s="47" t="s">
        <v>198</v>
      </c>
      <c r="B76" s="34" t="s">
        <v>120</v>
      </c>
    </row>
    <row r="77" spans="1:5" ht="30" customHeight="1" x14ac:dyDescent="0.25">
      <c r="A77" s="47" t="s">
        <v>199</v>
      </c>
    </row>
    <row r="78" spans="1:5" x14ac:dyDescent="0.25">
      <c r="A78" t="s">
        <v>200</v>
      </c>
    </row>
    <row r="79" spans="1:5" x14ac:dyDescent="0.25">
      <c r="A79" t="s">
        <v>201</v>
      </c>
    </row>
    <row r="81" spans="1:4" ht="69.95" customHeight="1" x14ac:dyDescent="0.25">
      <c r="A81" s="74" t="s">
        <v>211</v>
      </c>
      <c r="B81" s="74" t="s">
        <v>212</v>
      </c>
      <c r="C81" s="74" t="s">
        <v>5</v>
      </c>
      <c r="D81" s="74" t="s">
        <v>6</v>
      </c>
    </row>
    <row r="82" spans="1:4" ht="69.95" customHeight="1" x14ac:dyDescent="0.25">
      <c r="A82" s="74" t="s">
        <v>2041</v>
      </c>
      <c r="B82" s="74"/>
      <c r="C82" s="74" t="s">
        <v>55</v>
      </c>
      <c r="D82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70" activePane="bottomLeft" state="frozen"/>
      <selection pane="bottomLeft" activeCell="A70" sqref="A7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2042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2043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1178</v>
      </c>
      <c r="B8" s="30" t="s">
        <v>1179</v>
      </c>
      <c r="C8" s="30" t="s">
        <v>1180</v>
      </c>
      <c r="D8" s="13">
        <v>32515</v>
      </c>
      <c r="E8" s="14">
        <v>141.15</v>
      </c>
      <c r="F8" s="15">
        <v>5.7500000000000002E-2</v>
      </c>
      <c r="G8" s="15"/>
    </row>
    <row r="9" spans="1:8" x14ac:dyDescent="0.25">
      <c r="A9" s="12" t="s">
        <v>1508</v>
      </c>
      <c r="B9" s="30" t="s">
        <v>1509</v>
      </c>
      <c r="C9" s="30" t="s">
        <v>1219</v>
      </c>
      <c r="D9" s="13">
        <v>8145</v>
      </c>
      <c r="E9" s="14">
        <v>125.72</v>
      </c>
      <c r="F9" s="15">
        <v>5.1200000000000002E-2</v>
      </c>
      <c r="G9" s="15"/>
    </row>
    <row r="10" spans="1:8" x14ac:dyDescent="0.25">
      <c r="A10" s="12" t="s">
        <v>1503</v>
      </c>
      <c r="B10" s="30" t="s">
        <v>1504</v>
      </c>
      <c r="C10" s="30" t="s">
        <v>1505</v>
      </c>
      <c r="D10" s="13">
        <v>4656</v>
      </c>
      <c r="E10" s="14">
        <v>122.1</v>
      </c>
      <c r="F10" s="15">
        <v>4.9700000000000001E-2</v>
      </c>
      <c r="G10" s="15"/>
    </row>
    <row r="11" spans="1:8" x14ac:dyDescent="0.25">
      <c r="A11" s="12" t="s">
        <v>1233</v>
      </c>
      <c r="B11" s="30" t="s">
        <v>1234</v>
      </c>
      <c r="C11" s="30" t="s">
        <v>1219</v>
      </c>
      <c r="D11" s="13">
        <v>3136</v>
      </c>
      <c r="E11" s="14">
        <v>121.56</v>
      </c>
      <c r="F11" s="15">
        <v>4.9500000000000002E-2</v>
      </c>
      <c r="G11" s="15"/>
    </row>
    <row r="12" spans="1:8" x14ac:dyDescent="0.25">
      <c r="A12" s="12" t="s">
        <v>1426</v>
      </c>
      <c r="B12" s="30" t="s">
        <v>1427</v>
      </c>
      <c r="C12" s="30" t="s">
        <v>1219</v>
      </c>
      <c r="D12" s="13">
        <v>7709</v>
      </c>
      <c r="E12" s="14">
        <v>115.48</v>
      </c>
      <c r="F12" s="15">
        <v>4.7E-2</v>
      </c>
      <c r="G12" s="15"/>
    </row>
    <row r="13" spans="1:8" x14ac:dyDescent="0.25">
      <c r="A13" s="12" t="s">
        <v>1252</v>
      </c>
      <c r="B13" s="30" t="s">
        <v>1253</v>
      </c>
      <c r="C13" s="30" t="s">
        <v>1254</v>
      </c>
      <c r="D13" s="13">
        <v>26075</v>
      </c>
      <c r="E13" s="14">
        <v>111.69</v>
      </c>
      <c r="F13" s="15">
        <v>4.5499999999999999E-2</v>
      </c>
      <c r="G13" s="15"/>
    </row>
    <row r="14" spans="1:8" x14ac:dyDescent="0.25">
      <c r="A14" s="12" t="s">
        <v>1754</v>
      </c>
      <c r="B14" s="30" t="s">
        <v>1755</v>
      </c>
      <c r="C14" s="30" t="s">
        <v>1299</v>
      </c>
      <c r="D14" s="13">
        <v>879</v>
      </c>
      <c r="E14" s="14">
        <v>110.76</v>
      </c>
      <c r="F14" s="15">
        <v>4.5100000000000001E-2</v>
      </c>
      <c r="G14" s="15"/>
    </row>
    <row r="15" spans="1:8" x14ac:dyDescent="0.25">
      <c r="A15" s="12" t="s">
        <v>1864</v>
      </c>
      <c r="B15" s="30" t="s">
        <v>1865</v>
      </c>
      <c r="C15" s="30" t="s">
        <v>1299</v>
      </c>
      <c r="D15" s="13">
        <v>1209</v>
      </c>
      <c r="E15" s="14">
        <v>110.6</v>
      </c>
      <c r="F15" s="15">
        <v>4.4999999999999998E-2</v>
      </c>
      <c r="G15" s="15"/>
    </row>
    <row r="16" spans="1:8" x14ac:dyDescent="0.25">
      <c r="A16" s="12" t="s">
        <v>1268</v>
      </c>
      <c r="B16" s="30" t="s">
        <v>1269</v>
      </c>
      <c r="C16" s="30" t="s">
        <v>1254</v>
      </c>
      <c r="D16" s="13">
        <v>4605</v>
      </c>
      <c r="E16" s="14">
        <v>104.27</v>
      </c>
      <c r="F16" s="15">
        <v>4.24E-2</v>
      </c>
      <c r="G16" s="15"/>
    </row>
    <row r="17" spans="1:7" x14ac:dyDescent="0.25">
      <c r="A17" s="12" t="s">
        <v>1169</v>
      </c>
      <c r="B17" s="30" t="s">
        <v>1170</v>
      </c>
      <c r="C17" s="30" t="s">
        <v>1171</v>
      </c>
      <c r="D17" s="13">
        <v>7074</v>
      </c>
      <c r="E17" s="14">
        <v>102.42</v>
      </c>
      <c r="F17" s="15">
        <v>4.1700000000000001E-2</v>
      </c>
      <c r="G17" s="15"/>
    </row>
    <row r="18" spans="1:7" x14ac:dyDescent="0.25">
      <c r="A18" s="12" t="s">
        <v>1512</v>
      </c>
      <c r="B18" s="30" t="s">
        <v>1513</v>
      </c>
      <c r="C18" s="30" t="s">
        <v>1293</v>
      </c>
      <c r="D18" s="13">
        <v>3518</v>
      </c>
      <c r="E18" s="14">
        <v>100.15</v>
      </c>
      <c r="F18" s="15">
        <v>4.0800000000000003E-2</v>
      </c>
      <c r="G18" s="15"/>
    </row>
    <row r="19" spans="1:7" x14ac:dyDescent="0.25">
      <c r="A19" s="12" t="s">
        <v>1849</v>
      </c>
      <c r="B19" s="30" t="s">
        <v>1850</v>
      </c>
      <c r="C19" s="30" t="s">
        <v>1486</v>
      </c>
      <c r="D19" s="13">
        <v>3510</v>
      </c>
      <c r="E19" s="14">
        <v>95.13</v>
      </c>
      <c r="F19" s="15">
        <v>3.8699999999999998E-2</v>
      </c>
      <c r="G19" s="15"/>
    </row>
    <row r="20" spans="1:7" x14ac:dyDescent="0.25">
      <c r="A20" s="12" t="s">
        <v>1782</v>
      </c>
      <c r="B20" s="30" t="s">
        <v>1783</v>
      </c>
      <c r="C20" s="30" t="s">
        <v>1505</v>
      </c>
      <c r="D20" s="13">
        <v>1871</v>
      </c>
      <c r="E20" s="14">
        <v>91.89</v>
      </c>
      <c r="F20" s="15">
        <v>3.7400000000000003E-2</v>
      </c>
      <c r="G20" s="15"/>
    </row>
    <row r="21" spans="1:7" x14ac:dyDescent="0.25">
      <c r="A21" s="12" t="s">
        <v>1275</v>
      </c>
      <c r="B21" s="30" t="s">
        <v>1276</v>
      </c>
      <c r="C21" s="30" t="s">
        <v>1196</v>
      </c>
      <c r="D21" s="13">
        <v>40688</v>
      </c>
      <c r="E21" s="14">
        <v>81.99</v>
      </c>
      <c r="F21" s="15">
        <v>3.3399999999999999E-2</v>
      </c>
      <c r="G21" s="15"/>
    </row>
    <row r="22" spans="1:7" x14ac:dyDescent="0.25">
      <c r="A22" s="12" t="s">
        <v>1194</v>
      </c>
      <c r="B22" s="30" t="s">
        <v>1195</v>
      </c>
      <c r="C22" s="30" t="s">
        <v>1196</v>
      </c>
      <c r="D22" s="13">
        <v>2405</v>
      </c>
      <c r="E22" s="14">
        <v>80.010000000000005</v>
      </c>
      <c r="F22" s="15">
        <v>3.2599999999999997E-2</v>
      </c>
      <c r="G22" s="15"/>
    </row>
    <row r="23" spans="1:7" x14ac:dyDescent="0.25">
      <c r="A23" s="12" t="s">
        <v>1329</v>
      </c>
      <c r="B23" s="30" t="s">
        <v>1330</v>
      </c>
      <c r="C23" s="30" t="s">
        <v>1219</v>
      </c>
      <c r="D23" s="13">
        <v>6003</v>
      </c>
      <c r="E23" s="14">
        <v>74.92</v>
      </c>
      <c r="F23" s="15">
        <v>3.0499999999999999E-2</v>
      </c>
      <c r="G23" s="15"/>
    </row>
    <row r="24" spans="1:7" x14ac:dyDescent="0.25">
      <c r="A24" s="12" t="s">
        <v>1442</v>
      </c>
      <c r="B24" s="30" t="s">
        <v>1443</v>
      </c>
      <c r="C24" s="30" t="s">
        <v>1299</v>
      </c>
      <c r="D24" s="13">
        <v>1563</v>
      </c>
      <c r="E24" s="14">
        <v>73.81</v>
      </c>
      <c r="F24" s="15">
        <v>0.03</v>
      </c>
      <c r="G24" s="15"/>
    </row>
    <row r="25" spans="1:7" x14ac:dyDescent="0.25">
      <c r="A25" s="12" t="s">
        <v>1448</v>
      </c>
      <c r="B25" s="30" t="s">
        <v>1449</v>
      </c>
      <c r="C25" s="30" t="s">
        <v>1219</v>
      </c>
      <c r="D25" s="13">
        <v>13622</v>
      </c>
      <c r="E25" s="14">
        <v>65.400000000000006</v>
      </c>
      <c r="F25" s="15">
        <v>2.6599999999999999E-2</v>
      </c>
      <c r="G25" s="15"/>
    </row>
    <row r="26" spans="1:7" x14ac:dyDescent="0.25">
      <c r="A26" s="12" t="s">
        <v>1365</v>
      </c>
      <c r="B26" s="30" t="s">
        <v>1366</v>
      </c>
      <c r="C26" s="30" t="s">
        <v>1299</v>
      </c>
      <c r="D26" s="13">
        <v>1605</v>
      </c>
      <c r="E26" s="14">
        <v>64.510000000000005</v>
      </c>
      <c r="F26" s="15">
        <v>2.63E-2</v>
      </c>
      <c r="G26" s="15"/>
    </row>
    <row r="27" spans="1:7" x14ac:dyDescent="0.25">
      <c r="A27" s="12" t="s">
        <v>1480</v>
      </c>
      <c r="B27" s="30" t="s">
        <v>1481</v>
      </c>
      <c r="C27" s="30" t="s">
        <v>1320</v>
      </c>
      <c r="D27" s="13">
        <v>2106</v>
      </c>
      <c r="E27" s="14">
        <v>63.49</v>
      </c>
      <c r="F27" s="15">
        <v>2.58E-2</v>
      </c>
      <c r="G27" s="15"/>
    </row>
    <row r="28" spans="1:7" x14ac:dyDescent="0.25">
      <c r="A28" s="12" t="s">
        <v>1230</v>
      </c>
      <c r="B28" s="30" t="s">
        <v>1231</v>
      </c>
      <c r="C28" s="30" t="s">
        <v>1232</v>
      </c>
      <c r="D28" s="13">
        <v>6222</v>
      </c>
      <c r="E28" s="14">
        <v>57.85</v>
      </c>
      <c r="F28" s="15">
        <v>2.35E-2</v>
      </c>
      <c r="G28" s="15"/>
    </row>
    <row r="29" spans="1:7" x14ac:dyDescent="0.25">
      <c r="A29" s="12" t="s">
        <v>1528</v>
      </c>
      <c r="B29" s="30" t="s">
        <v>1529</v>
      </c>
      <c r="C29" s="30" t="s">
        <v>1486</v>
      </c>
      <c r="D29" s="13">
        <v>4569</v>
      </c>
      <c r="E29" s="14">
        <v>57.19</v>
      </c>
      <c r="F29" s="15">
        <v>2.3300000000000001E-2</v>
      </c>
      <c r="G29" s="15"/>
    </row>
    <row r="30" spans="1:7" x14ac:dyDescent="0.25">
      <c r="A30" s="12" t="s">
        <v>1472</v>
      </c>
      <c r="B30" s="30" t="s">
        <v>1473</v>
      </c>
      <c r="C30" s="30" t="s">
        <v>1219</v>
      </c>
      <c r="D30" s="13">
        <v>1147</v>
      </c>
      <c r="E30" s="14">
        <v>56.64</v>
      </c>
      <c r="F30" s="15">
        <v>2.3099999999999999E-2</v>
      </c>
      <c r="G30" s="15"/>
    </row>
    <row r="31" spans="1:7" x14ac:dyDescent="0.25">
      <c r="A31" s="12" t="s">
        <v>1524</v>
      </c>
      <c r="B31" s="30" t="s">
        <v>1525</v>
      </c>
      <c r="C31" s="30" t="s">
        <v>1293</v>
      </c>
      <c r="D31" s="13">
        <v>3724</v>
      </c>
      <c r="E31" s="14">
        <v>56.42</v>
      </c>
      <c r="F31" s="15">
        <v>2.3E-2</v>
      </c>
      <c r="G31" s="15"/>
    </row>
    <row r="32" spans="1:7" x14ac:dyDescent="0.25">
      <c r="A32" s="12" t="s">
        <v>1516</v>
      </c>
      <c r="B32" s="30" t="s">
        <v>1517</v>
      </c>
      <c r="C32" s="30" t="s">
        <v>1284</v>
      </c>
      <c r="D32" s="13">
        <v>10810</v>
      </c>
      <c r="E32" s="14">
        <v>53.75</v>
      </c>
      <c r="F32" s="15">
        <v>2.1899999999999999E-2</v>
      </c>
      <c r="G32" s="15"/>
    </row>
    <row r="33" spans="1:7" x14ac:dyDescent="0.25">
      <c r="A33" s="12" t="s">
        <v>1249</v>
      </c>
      <c r="B33" s="30" t="s">
        <v>1250</v>
      </c>
      <c r="C33" s="30" t="s">
        <v>1251</v>
      </c>
      <c r="D33" s="13">
        <v>1484</v>
      </c>
      <c r="E33" s="14">
        <v>51.13</v>
      </c>
      <c r="F33" s="15">
        <v>2.0799999999999999E-2</v>
      </c>
      <c r="G33" s="15"/>
    </row>
    <row r="34" spans="1:7" x14ac:dyDescent="0.25">
      <c r="A34" s="12" t="s">
        <v>1400</v>
      </c>
      <c r="B34" s="30" t="s">
        <v>1401</v>
      </c>
      <c r="C34" s="30" t="s">
        <v>1248</v>
      </c>
      <c r="D34" s="13">
        <v>165</v>
      </c>
      <c r="E34" s="14">
        <v>49.55</v>
      </c>
      <c r="F34" s="15">
        <v>2.0199999999999999E-2</v>
      </c>
      <c r="G34" s="15"/>
    </row>
    <row r="35" spans="1:7" x14ac:dyDescent="0.25">
      <c r="A35" s="12" t="s">
        <v>1484</v>
      </c>
      <c r="B35" s="30" t="s">
        <v>1485</v>
      </c>
      <c r="C35" s="30" t="s">
        <v>1486</v>
      </c>
      <c r="D35" s="13">
        <v>9128</v>
      </c>
      <c r="E35" s="14">
        <v>47.75</v>
      </c>
      <c r="F35" s="15">
        <v>1.9400000000000001E-2</v>
      </c>
      <c r="G35" s="15"/>
    </row>
    <row r="36" spans="1:7" x14ac:dyDescent="0.25">
      <c r="A36" s="12" t="s">
        <v>2044</v>
      </c>
      <c r="B36" s="30" t="s">
        <v>2045</v>
      </c>
      <c r="C36" s="30" t="s">
        <v>1293</v>
      </c>
      <c r="D36" s="13">
        <v>5768</v>
      </c>
      <c r="E36" s="14">
        <v>33.049999999999997</v>
      </c>
      <c r="F36" s="15">
        <v>1.35E-2</v>
      </c>
      <c r="G36" s="15"/>
    </row>
    <row r="37" spans="1:7" x14ac:dyDescent="0.25">
      <c r="A37" s="12" t="s">
        <v>1795</v>
      </c>
      <c r="B37" s="30" t="s">
        <v>1796</v>
      </c>
      <c r="C37" s="30" t="s">
        <v>1193</v>
      </c>
      <c r="D37" s="13">
        <v>2047</v>
      </c>
      <c r="E37" s="14">
        <v>30.3</v>
      </c>
      <c r="F37" s="15">
        <v>1.23E-2</v>
      </c>
      <c r="G37" s="15"/>
    </row>
    <row r="38" spans="1:7" x14ac:dyDescent="0.25">
      <c r="A38" s="16" t="s">
        <v>126</v>
      </c>
      <c r="B38" s="31"/>
      <c r="C38" s="31"/>
      <c r="D38" s="17"/>
      <c r="E38" s="37">
        <v>2450.6799999999998</v>
      </c>
      <c r="F38" s="38">
        <v>0.99770000000000003</v>
      </c>
      <c r="G38" s="20"/>
    </row>
    <row r="39" spans="1:7" x14ac:dyDescent="0.25">
      <c r="A39" s="16" t="s">
        <v>1545</v>
      </c>
      <c r="B39" s="30"/>
      <c r="C39" s="30"/>
      <c r="D39" s="13"/>
      <c r="E39" s="14"/>
      <c r="F39" s="15"/>
      <c r="G39" s="15"/>
    </row>
    <row r="40" spans="1:7" x14ac:dyDescent="0.25">
      <c r="A40" s="16" t="s">
        <v>126</v>
      </c>
      <c r="B40" s="30"/>
      <c r="C40" s="30"/>
      <c r="D40" s="13"/>
      <c r="E40" s="39" t="s">
        <v>120</v>
      </c>
      <c r="F40" s="40" t="s">
        <v>120</v>
      </c>
      <c r="G40" s="15"/>
    </row>
    <row r="41" spans="1:7" x14ac:dyDescent="0.25">
      <c r="A41" s="21" t="s">
        <v>162</v>
      </c>
      <c r="B41" s="32"/>
      <c r="C41" s="32"/>
      <c r="D41" s="22"/>
      <c r="E41" s="27">
        <v>2450.6799999999998</v>
      </c>
      <c r="F41" s="28">
        <v>0.99770000000000003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16" t="s">
        <v>166</v>
      </c>
      <c r="B44" s="30"/>
      <c r="C44" s="30"/>
      <c r="D44" s="13"/>
      <c r="E44" s="14"/>
      <c r="F44" s="15"/>
      <c r="G44" s="15"/>
    </row>
    <row r="45" spans="1:7" x14ac:dyDescent="0.25">
      <c r="A45" s="12" t="s">
        <v>167</v>
      </c>
      <c r="B45" s="30"/>
      <c r="C45" s="30"/>
      <c r="D45" s="13"/>
      <c r="E45" s="14">
        <v>6.99</v>
      </c>
      <c r="F45" s="15">
        <v>2.8E-3</v>
      </c>
      <c r="G45" s="15">
        <v>7.0182999999999995E-2</v>
      </c>
    </row>
    <row r="46" spans="1:7" x14ac:dyDescent="0.25">
      <c r="A46" s="16" t="s">
        <v>126</v>
      </c>
      <c r="B46" s="31"/>
      <c r="C46" s="31"/>
      <c r="D46" s="17"/>
      <c r="E46" s="37">
        <v>6.99</v>
      </c>
      <c r="F46" s="38">
        <v>2.8E-3</v>
      </c>
      <c r="G46" s="20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162</v>
      </c>
      <c r="B48" s="32"/>
      <c r="C48" s="32"/>
      <c r="D48" s="22"/>
      <c r="E48" s="18">
        <v>6.99</v>
      </c>
      <c r="F48" s="19">
        <v>2.8E-3</v>
      </c>
      <c r="G48" s="20"/>
    </row>
    <row r="49" spans="1:7" x14ac:dyDescent="0.25">
      <c r="A49" s="12" t="s">
        <v>168</v>
      </c>
      <c r="B49" s="30"/>
      <c r="C49" s="30"/>
      <c r="D49" s="13"/>
      <c r="E49" s="14">
        <v>5.3787000000000001E-3</v>
      </c>
      <c r="F49" s="15">
        <v>1.9999999999999999E-6</v>
      </c>
      <c r="G49" s="15"/>
    </row>
    <row r="50" spans="1:7" x14ac:dyDescent="0.25">
      <c r="A50" s="12" t="s">
        <v>169</v>
      </c>
      <c r="B50" s="30"/>
      <c r="C50" s="30"/>
      <c r="D50" s="13"/>
      <c r="E50" s="23">
        <v>-1.0153787000000001</v>
      </c>
      <c r="F50" s="24">
        <v>-5.0199999999999995E-4</v>
      </c>
      <c r="G50" s="15">
        <v>7.0182999999999995E-2</v>
      </c>
    </row>
    <row r="51" spans="1:7" x14ac:dyDescent="0.25">
      <c r="A51" s="25" t="s">
        <v>170</v>
      </c>
      <c r="B51" s="33"/>
      <c r="C51" s="33"/>
      <c r="D51" s="26"/>
      <c r="E51" s="27">
        <v>2456.66</v>
      </c>
      <c r="F51" s="28">
        <v>1</v>
      </c>
      <c r="G51" s="28"/>
    </row>
    <row r="56" spans="1:7" x14ac:dyDescent="0.25">
      <c r="A56" s="1" t="s">
        <v>173</v>
      </c>
    </row>
    <row r="57" spans="1:7" x14ac:dyDescent="0.25">
      <c r="A57" s="47" t="s">
        <v>174</v>
      </c>
      <c r="B57" s="34" t="s">
        <v>120</v>
      </c>
    </row>
    <row r="58" spans="1:7" x14ac:dyDescent="0.25">
      <c r="A58" t="s">
        <v>175</v>
      </c>
    </row>
    <row r="59" spans="1:7" x14ac:dyDescent="0.25">
      <c r="A59" t="s">
        <v>176</v>
      </c>
      <c r="B59" t="s">
        <v>177</v>
      </c>
      <c r="C59" t="s">
        <v>177</v>
      </c>
    </row>
    <row r="60" spans="1:7" x14ac:dyDescent="0.25">
      <c r="B60" s="48">
        <v>45351</v>
      </c>
      <c r="C60" s="48">
        <v>45382</v>
      </c>
    </row>
    <row r="61" spans="1:7" x14ac:dyDescent="0.25">
      <c r="A61" t="s">
        <v>181</v>
      </c>
      <c r="B61">
        <v>12.993</v>
      </c>
      <c r="C61">
        <v>13.056900000000001</v>
      </c>
      <c r="E61" s="2"/>
    </row>
    <row r="62" spans="1:7" x14ac:dyDescent="0.25">
      <c r="A62" t="s">
        <v>182</v>
      </c>
      <c r="B62">
        <v>12.811199999999999</v>
      </c>
      <c r="C62">
        <v>12.8742</v>
      </c>
      <c r="E62" s="2"/>
    </row>
    <row r="63" spans="1:7" x14ac:dyDescent="0.25">
      <c r="A63" t="s">
        <v>661</v>
      </c>
      <c r="B63">
        <v>12.7927</v>
      </c>
      <c r="C63">
        <v>12.8482</v>
      </c>
      <c r="E63" s="2"/>
    </row>
    <row r="64" spans="1:7" x14ac:dyDescent="0.25">
      <c r="A64" t="s">
        <v>662</v>
      </c>
      <c r="B64">
        <v>12.792199999999999</v>
      </c>
      <c r="C64">
        <v>12.8476</v>
      </c>
      <c r="E64" s="2"/>
    </row>
    <row r="65" spans="1:5" x14ac:dyDescent="0.25">
      <c r="E65" s="2"/>
    </row>
    <row r="66" spans="1:5" x14ac:dyDescent="0.25">
      <c r="A66" t="s">
        <v>192</v>
      </c>
      <c r="B66" s="34" t="s">
        <v>120</v>
      </c>
    </row>
    <row r="67" spans="1:5" x14ac:dyDescent="0.25">
      <c r="A67" t="s">
        <v>193</v>
      </c>
      <c r="B67" s="34" t="s">
        <v>120</v>
      </c>
    </row>
    <row r="68" spans="1:5" ht="30" customHeight="1" x14ac:dyDescent="0.25">
      <c r="A68" s="47" t="s">
        <v>194</v>
      </c>
      <c r="B68" s="34" t="s">
        <v>120</v>
      </c>
    </row>
    <row r="69" spans="1:5" ht="30" customHeight="1" x14ac:dyDescent="0.25">
      <c r="A69" s="47" t="s">
        <v>195</v>
      </c>
      <c r="B69" s="34" t="s">
        <v>120</v>
      </c>
    </row>
    <row r="70" spans="1:5" x14ac:dyDescent="0.25">
      <c r="A70" t="s">
        <v>1750</v>
      </c>
      <c r="B70" s="49">
        <v>0.38419199999999998</v>
      </c>
    </row>
    <row r="71" spans="1:5" ht="45" customHeight="1" x14ac:dyDescent="0.25">
      <c r="A71" s="47" t="s">
        <v>197</v>
      </c>
      <c r="B71" s="34" t="s">
        <v>120</v>
      </c>
    </row>
    <row r="72" spans="1:5" ht="30" customHeight="1" x14ac:dyDescent="0.25">
      <c r="A72" s="47" t="s">
        <v>198</v>
      </c>
      <c r="B72" s="34" t="s">
        <v>120</v>
      </c>
    </row>
    <row r="73" spans="1:5" ht="30" customHeight="1" x14ac:dyDescent="0.25">
      <c r="A73" s="47" t="s">
        <v>199</v>
      </c>
    </row>
    <row r="74" spans="1:5" x14ac:dyDescent="0.25">
      <c r="A74" t="s">
        <v>200</v>
      </c>
    </row>
    <row r="75" spans="1:5" x14ac:dyDescent="0.25">
      <c r="A75" t="s">
        <v>201</v>
      </c>
    </row>
    <row r="77" spans="1:5" ht="69.95" customHeight="1" x14ac:dyDescent="0.25">
      <c r="A77" s="74" t="s">
        <v>211</v>
      </c>
      <c r="B77" s="74" t="s">
        <v>212</v>
      </c>
      <c r="C77" s="74" t="s">
        <v>5</v>
      </c>
      <c r="D77" s="74" t="s">
        <v>6</v>
      </c>
    </row>
    <row r="78" spans="1:5" ht="69.95" customHeight="1" x14ac:dyDescent="0.25">
      <c r="A78" s="74" t="s">
        <v>2046</v>
      </c>
      <c r="B78" s="74"/>
      <c r="C78" s="74" t="s">
        <v>65</v>
      </c>
      <c r="D7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8"/>
  <sheetViews>
    <sheetView showGridLines="0" workbookViewId="0">
      <pane ySplit="4" topLeftCell="A90" activePane="bottomLeft" state="frozen"/>
      <selection pane="bottomLeft" activeCell="A90" sqref="A9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2047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2048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1169</v>
      </c>
      <c r="B8" s="30" t="s">
        <v>1170</v>
      </c>
      <c r="C8" s="30" t="s">
        <v>1171</v>
      </c>
      <c r="D8" s="13">
        <v>38909</v>
      </c>
      <c r="E8" s="14">
        <v>563.36</v>
      </c>
      <c r="F8" s="15">
        <v>0.1105</v>
      </c>
      <c r="G8" s="15"/>
    </row>
    <row r="9" spans="1:8" x14ac:dyDescent="0.25">
      <c r="A9" s="12" t="s">
        <v>1172</v>
      </c>
      <c r="B9" s="30" t="s">
        <v>1173</v>
      </c>
      <c r="C9" s="30" t="s">
        <v>1174</v>
      </c>
      <c r="D9" s="13">
        <v>17502</v>
      </c>
      <c r="E9" s="14">
        <v>520.11</v>
      </c>
      <c r="F9" s="15">
        <v>0.10199999999999999</v>
      </c>
      <c r="G9" s="15"/>
    </row>
    <row r="10" spans="1:8" x14ac:dyDescent="0.25">
      <c r="A10" s="12" t="s">
        <v>1434</v>
      </c>
      <c r="B10" s="30" t="s">
        <v>1435</v>
      </c>
      <c r="C10" s="30" t="s">
        <v>1171</v>
      </c>
      <c r="D10" s="13">
        <v>36327</v>
      </c>
      <c r="E10" s="14">
        <v>397.16</v>
      </c>
      <c r="F10" s="15">
        <v>7.7899999999999997E-2</v>
      </c>
      <c r="G10" s="15"/>
    </row>
    <row r="11" spans="1:8" x14ac:dyDescent="0.25">
      <c r="A11" s="12" t="s">
        <v>1426</v>
      </c>
      <c r="B11" s="30" t="s">
        <v>1427</v>
      </c>
      <c r="C11" s="30" t="s">
        <v>1219</v>
      </c>
      <c r="D11" s="13">
        <v>18468</v>
      </c>
      <c r="E11" s="14">
        <v>276.66000000000003</v>
      </c>
      <c r="F11" s="15">
        <v>5.4300000000000001E-2</v>
      </c>
      <c r="G11" s="15"/>
    </row>
    <row r="12" spans="1:8" x14ac:dyDescent="0.25">
      <c r="A12" s="12" t="s">
        <v>1225</v>
      </c>
      <c r="B12" s="30" t="s">
        <v>1226</v>
      </c>
      <c r="C12" s="30" t="s">
        <v>1227</v>
      </c>
      <c r="D12" s="13">
        <v>6116</v>
      </c>
      <c r="E12" s="14">
        <v>230.2</v>
      </c>
      <c r="F12" s="15">
        <v>4.5199999999999997E-2</v>
      </c>
      <c r="G12" s="15"/>
    </row>
    <row r="13" spans="1:8" x14ac:dyDescent="0.25">
      <c r="A13" s="12" t="s">
        <v>1233</v>
      </c>
      <c r="B13" s="30" t="s">
        <v>1234</v>
      </c>
      <c r="C13" s="30" t="s">
        <v>1219</v>
      </c>
      <c r="D13" s="13">
        <v>5241</v>
      </c>
      <c r="E13" s="14">
        <v>203.16</v>
      </c>
      <c r="F13" s="15">
        <v>3.9800000000000002E-2</v>
      </c>
      <c r="G13" s="15"/>
    </row>
    <row r="14" spans="1:8" x14ac:dyDescent="0.25">
      <c r="A14" s="12" t="s">
        <v>1252</v>
      </c>
      <c r="B14" s="30" t="s">
        <v>1253</v>
      </c>
      <c r="C14" s="30" t="s">
        <v>1254</v>
      </c>
      <c r="D14" s="13">
        <v>45848</v>
      </c>
      <c r="E14" s="14">
        <v>196.39</v>
      </c>
      <c r="F14" s="15">
        <v>3.85E-2</v>
      </c>
      <c r="G14" s="15"/>
    </row>
    <row r="15" spans="1:8" x14ac:dyDescent="0.25">
      <c r="A15" s="12" t="s">
        <v>1220</v>
      </c>
      <c r="B15" s="30" t="s">
        <v>1221</v>
      </c>
      <c r="C15" s="30" t="s">
        <v>1204</v>
      </c>
      <c r="D15" s="13">
        <v>13458</v>
      </c>
      <c r="E15" s="14">
        <v>165.34</v>
      </c>
      <c r="F15" s="15">
        <v>3.2399999999999998E-2</v>
      </c>
      <c r="G15" s="15"/>
    </row>
    <row r="16" spans="1:8" x14ac:dyDescent="0.25">
      <c r="A16" s="12" t="s">
        <v>1323</v>
      </c>
      <c r="B16" s="30" t="s">
        <v>1324</v>
      </c>
      <c r="C16" s="30" t="s">
        <v>1171</v>
      </c>
      <c r="D16" s="13">
        <v>14689</v>
      </c>
      <c r="E16" s="14">
        <v>153.82</v>
      </c>
      <c r="F16" s="15">
        <v>3.0200000000000001E-2</v>
      </c>
      <c r="G16" s="15"/>
    </row>
    <row r="17" spans="1:7" x14ac:dyDescent="0.25">
      <c r="A17" s="12" t="s">
        <v>1200</v>
      </c>
      <c r="B17" s="30" t="s">
        <v>1201</v>
      </c>
      <c r="C17" s="30" t="s">
        <v>1171</v>
      </c>
      <c r="D17" s="13">
        <v>19854</v>
      </c>
      <c r="E17" s="14">
        <v>149.37</v>
      </c>
      <c r="F17" s="15">
        <v>2.93E-2</v>
      </c>
      <c r="G17" s="15"/>
    </row>
    <row r="18" spans="1:7" x14ac:dyDescent="0.25">
      <c r="A18" s="12" t="s">
        <v>1312</v>
      </c>
      <c r="B18" s="30" t="s">
        <v>1313</v>
      </c>
      <c r="C18" s="30" t="s">
        <v>1171</v>
      </c>
      <c r="D18" s="13">
        <v>7611</v>
      </c>
      <c r="E18" s="14">
        <v>135.88999999999999</v>
      </c>
      <c r="F18" s="15">
        <v>2.6700000000000002E-2</v>
      </c>
      <c r="G18" s="15"/>
    </row>
    <row r="19" spans="1:7" x14ac:dyDescent="0.25">
      <c r="A19" s="12" t="s">
        <v>1268</v>
      </c>
      <c r="B19" s="30" t="s">
        <v>1269</v>
      </c>
      <c r="C19" s="30" t="s">
        <v>1254</v>
      </c>
      <c r="D19" s="13">
        <v>4619</v>
      </c>
      <c r="E19" s="14">
        <v>104.59</v>
      </c>
      <c r="F19" s="15">
        <v>2.0500000000000001E-2</v>
      </c>
      <c r="G19" s="15"/>
    </row>
    <row r="20" spans="1:7" x14ac:dyDescent="0.25">
      <c r="A20" s="12" t="s">
        <v>1375</v>
      </c>
      <c r="B20" s="30" t="s">
        <v>1376</v>
      </c>
      <c r="C20" s="30" t="s">
        <v>1193</v>
      </c>
      <c r="D20" s="13">
        <v>1441</v>
      </c>
      <c r="E20" s="14">
        <v>104.4</v>
      </c>
      <c r="F20" s="15">
        <v>2.0500000000000001E-2</v>
      </c>
      <c r="G20" s="15"/>
    </row>
    <row r="21" spans="1:7" x14ac:dyDescent="0.25">
      <c r="A21" s="12" t="s">
        <v>1325</v>
      </c>
      <c r="B21" s="30" t="s">
        <v>1326</v>
      </c>
      <c r="C21" s="30" t="s">
        <v>1299</v>
      </c>
      <c r="D21" s="13">
        <v>4954</v>
      </c>
      <c r="E21" s="14">
        <v>95.18</v>
      </c>
      <c r="F21" s="15">
        <v>1.8700000000000001E-2</v>
      </c>
      <c r="G21" s="15"/>
    </row>
    <row r="22" spans="1:7" x14ac:dyDescent="0.25">
      <c r="A22" s="12" t="s">
        <v>1489</v>
      </c>
      <c r="B22" s="30" t="s">
        <v>1490</v>
      </c>
      <c r="C22" s="30" t="s">
        <v>1251</v>
      </c>
      <c r="D22" s="13">
        <v>5586</v>
      </c>
      <c r="E22" s="14">
        <v>90.52</v>
      </c>
      <c r="F22" s="15">
        <v>1.78E-2</v>
      </c>
      <c r="G22" s="15"/>
    </row>
    <row r="23" spans="1:7" x14ac:dyDescent="0.25">
      <c r="A23" s="12" t="s">
        <v>1388</v>
      </c>
      <c r="B23" s="30" t="s">
        <v>1389</v>
      </c>
      <c r="C23" s="30" t="s">
        <v>1299</v>
      </c>
      <c r="D23" s="13">
        <v>9112</v>
      </c>
      <c r="E23" s="14">
        <v>90.46</v>
      </c>
      <c r="F23" s="15">
        <v>1.77E-2</v>
      </c>
      <c r="G23" s="15"/>
    </row>
    <row r="24" spans="1:7" x14ac:dyDescent="0.25">
      <c r="A24" s="12" t="s">
        <v>1754</v>
      </c>
      <c r="B24" s="30" t="s">
        <v>1755</v>
      </c>
      <c r="C24" s="30" t="s">
        <v>1299</v>
      </c>
      <c r="D24" s="13">
        <v>683</v>
      </c>
      <c r="E24" s="14">
        <v>86.06</v>
      </c>
      <c r="F24" s="15">
        <v>1.6899999999999998E-2</v>
      </c>
      <c r="G24" s="15"/>
    </row>
    <row r="25" spans="1:7" x14ac:dyDescent="0.25">
      <c r="A25" s="12" t="s">
        <v>1508</v>
      </c>
      <c r="B25" s="30" t="s">
        <v>1509</v>
      </c>
      <c r="C25" s="30" t="s">
        <v>1219</v>
      </c>
      <c r="D25" s="13">
        <v>5475</v>
      </c>
      <c r="E25" s="14">
        <v>84.51</v>
      </c>
      <c r="F25" s="15">
        <v>1.66E-2</v>
      </c>
      <c r="G25" s="15"/>
    </row>
    <row r="26" spans="1:7" x14ac:dyDescent="0.25">
      <c r="A26" s="12" t="s">
        <v>1184</v>
      </c>
      <c r="B26" s="30" t="s">
        <v>1185</v>
      </c>
      <c r="C26" s="30" t="s">
        <v>1186</v>
      </c>
      <c r="D26" s="13">
        <v>24582</v>
      </c>
      <c r="E26" s="14">
        <v>82.55</v>
      </c>
      <c r="F26" s="15">
        <v>1.6199999999999999E-2</v>
      </c>
      <c r="G26" s="15"/>
    </row>
    <row r="27" spans="1:7" x14ac:dyDescent="0.25">
      <c r="A27" s="12" t="s">
        <v>1418</v>
      </c>
      <c r="B27" s="30" t="s">
        <v>1419</v>
      </c>
      <c r="C27" s="30" t="s">
        <v>1293</v>
      </c>
      <c r="D27" s="13">
        <v>2159</v>
      </c>
      <c r="E27" s="14">
        <v>82.08</v>
      </c>
      <c r="F27" s="15">
        <v>1.61E-2</v>
      </c>
      <c r="G27" s="15"/>
    </row>
    <row r="28" spans="1:7" x14ac:dyDescent="0.25">
      <c r="A28" s="12" t="s">
        <v>1205</v>
      </c>
      <c r="B28" s="30" t="s">
        <v>1206</v>
      </c>
      <c r="C28" s="30" t="s">
        <v>1199</v>
      </c>
      <c r="D28" s="13">
        <v>42626</v>
      </c>
      <c r="E28" s="14">
        <v>66.430000000000007</v>
      </c>
      <c r="F28" s="15">
        <v>1.2999999999999999E-2</v>
      </c>
      <c r="G28" s="15"/>
    </row>
    <row r="29" spans="1:7" x14ac:dyDescent="0.25">
      <c r="A29" s="12" t="s">
        <v>1512</v>
      </c>
      <c r="B29" s="30" t="s">
        <v>1513</v>
      </c>
      <c r="C29" s="30" t="s">
        <v>1293</v>
      </c>
      <c r="D29" s="13">
        <v>2332</v>
      </c>
      <c r="E29" s="14">
        <v>66.39</v>
      </c>
      <c r="F29" s="15">
        <v>1.2999999999999999E-2</v>
      </c>
      <c r="G29" s="15"/>
    </row>
    <row r="30" spans="1:7" x14ac:dyDescent="0.25">
      <c r="A30" s="12" t="s">
        <v>1398</v>
      </c>
      <c r="B30" s="30" t="s">
        <v>1399</v>
      </c>
      <c r="C30" s="30" t="s">
        <v>1186</v>
      </c>
      <c r="D30" s="13">
        <v>23578</v>
      </c>
      <c r="E30" s="14">
        <v>65.290000000000006</v>
      </c>
      <c r="F30" s="15">
        <v>1.2800000000000001E-2</v>
      </c>
      <c r="G30" s="15"/>
    </row>
    <row r="31" spans="1:7" x14ac:dyDescent="0.25">
      <c r="A31" s="12" t="s">
        <v>1302</v>
      </c>
      <c r="B31" s="30" t="s">
        <v>1303</v>
      </c>
      <c r="C31" s="30" t="s">
        <v>1274</v>
      </c>
      <c r="D31" s="13">
        <v>597</v>
      </c>
      <c r="E31" s="14">
        <v>58.2</v>
      </c>
      <c r="F31" s="15">
        <v>1.14E-2</v>
      </c>
      <c r="G31" s="15"/>
    </row>
    <row r="32" spans="1:7" x14ac:dyDescent="0.25">
      <c r="A32" s="12" t="s">
        <v>1181</v>
      </c>
      <c r="B32" s="30" t="s">
        <v>1182</v>
      </c>
      <c r="C32" s="30" t="s">
        <v>1183</v>
      </c>
      <c r="D32" s="13">
        <v>20177</v>
      </c>
      <c r="E32" s="14">
        <v>54.08</v>
      </c>
      <c r="F32" s="15">
        <v>1.06E-2</v>
      </c>
      <c r="G32" s="15"/>
    </row>
    <row r="33" spans="1:7" x14ac:dyDescent="0.25">
      <c r="A33" s="12" t="s">
        <v>1864</v>
      </c>
      <c r="B33" s="30" t="s">
        <v>1865</v>
      </c>
      <c r="C33" s="30" t="s">
        <v>1299</v>
      </c>
      <c r="D33" s="13">
        <v>586</v>
      </c>
      <c r="E33" s="14">
        <v>53.61</v>
      </c>
      <c r="F33" s="15">
        <v>1.0500000000000001E-2</v>
      </c>
      <c r="G33" s="15"/>
    </row>
    <row r="34" spans="1:7" x14ac:dyDescent="0.25">
      <c r="A34" s="12" t="s">
        <v>1189</v>
      </c>
      <c r="B34" s="30" t="s">
        <v>1190</v>
      </c>
      <c r="C34" s="30" t="s">
        <v>1171</v>
      </c>
      <c r="D34" s="13">
        <v>3423</v>
      </c>
      <c r="E34" s="14">
        <v>53.16</v>
      </c>
      <c r="F34" s="15">
        <v>1.04E-2</v>
      </c>
      <c r="G34" s="15"/>
    </row>
    <row r="35" spans="1:7" x14ac:dyDescent="0.25">
      <c r="A35" s="12" t="s">
        <v>1178</v>
      </c>
      <c r="B35" s="30" t="s">
        <v>1179</v>
      </c>
      <c r="C35" s="30" t="s">
        <v>1180</v>
      </c>
      <c r="D35" s="13">
        <v>11797</v>
      </c>
      <c r="E35" s="14">
        <v>51.21</v>
      </c>
      <c r="F35" s="15">
        <v>0.01</v>
      </c>
      <c r="G35" s="15"/>
    </row>
    <row r="36" spans="1:7" x14ac:dyDescent="0.25">
      <c r="A36" s="12" t="s">
        <v>1321</v>
      </c>
      <c r="B36" s="30" t="s">
        <v>1322</v>
      </c>
      <c r="C36" s="30" t="s">
        <v>1245</v>
      </c>
      <c r="D36" s="13">
        <v>3800</v>
      </c>
      <c r="E36" s="14">
        <v>50.99</v>
      </c>
      <c r="F36" s="15">
        <v>0.01</v>
      </c>
      <c r="G36" s="15"/>
    </row>
    <row r="37" spans="1:7" x14ac:dyDescent="0.25">
      <c r="A37" s="12" t="s">
        <v>1503</v>
      </c>
      <c r="B37" s="30" t="s">
        <v>1504</v>
      </c>
      <c r="C37" s="30" t="s">
        <v>1505</v>
      </c>
      <c r="D37" s="13">
        <v>1846</v>
      </c>
      <c r="E37" s="14">
        <v>48.41</v>
      </c>
      <c r="F37" s="15">
        <v>9.4999999999999998E-3</v>
      </c>
      <c r="G37" s="15"/>
    </row>
    <row r="38" spans="1:7" x14ac:dyDescent="0.25">
      <c r="A38" s="12" t="s">
        <v>1482</v>
      </c>
      <c r="B38" s="30" t="s">
        <v>1483</v>
      </c>
      <c r="C38" s="30" t="s">
        <v>1193</v>
      </c>
      <c r="D38" s="13">
        <v>2807</v>
      </c>
      <c r="E38" s="14">
        <v>46.14</v>
      </c>
      <c r="F38" s="15">
        <v>9.1000000000000004E-3</v>
      </c>
      <c r="G38" s="15"/>
    </row>
    <row r="39" spans="1:7" x14ac:dyDescent="0.25">
      <c r="A39" s="12" t="s">
        <v>2049</v>
      </c>
      <c r="B39" s="30" t="s">
        <v>2050</v>
      </c>
      <c r="C39" s="30" t="s">
        <v>1274</v>
      </c>
      <c r="D39" s="13">
        <v>1908</v>
      </c>
      <c r="E39" s="14">
        <v>43.64</v>
      </c>
      <c r="F39" s="15">
        <v>8.6E-3</v>
      </c>
      <c r="G39" s="15"/>
    </row>
    <row r="40" spans="1:7" x14ac:dyDescent="0.25">
      <c r="A40" s="12" t="s">
        <v>1175</v>
      </c>
      <c r="B40" s="30" t="s">
        <v>1176</v>
      </c>
      <c r="C40" s="30" t="s">
        <v>1177</v>
      </c>
      <c r="D40" s="13">
        <v>1357</v>
      </c>
      <c r="E40" s="14">
        <v>43.38</v>
      </c>
      <c r="F40" s="15">
        <v>8.5000000000000006E-3</v>
      </c>
      <c r="G40" s="15"/>
    </row>
    <row r="41" spans="1:7" x14ac:dyDescent="0.25">
      <c r="A41" s="12" t="s">
        <v>1430</v>
      </c>
      <c r="B41" s="30" t="s">
        <v>1431</v>
      </c>
      <c r="C41" s="30" t="s">
        <v>1224</v>
      </c>
      <c r="D41" s="13">
        <v>7557</v>
      </c>
      <c r="E41" s="14">
        <v>42.34</v>
      </c>
      <c r="F41" s="15">
        <v>8.3000000000000001E-3</v>
      </c>
      <c r="G41" s="15"/>
    </row>
    <row r="42" spans="1:7" x14ac:dyDescent="0.25">
      <c r="A42" s="12" t="s">
        <v>1329</v>
      </c>
      <c r="B42" s="30" t="s">
        <v>1330</v>
      </c>
      <c r="C42" s="30" t="s">
        <v>1219</v>
      </c>
      <c r="D42" s="13">
        <v>3284</v>
      </c>
      <c r="E42" s="14">
        <v>40.99</v>
      </c>
      <c r="F42" s="15">
        <v>8.0000000000000002E-3</v>
      </c>
      <c r="G42" s="15"/>
    </row>
    <row r="43" spans="1:7" x14ac:dyDescent="0.25">
      <c r="A43" s="12" t="s">
        <v>1257</v>
      </c>
      <c r="B43" s="30" t="s">
        <v>1258</v>
      </c>
      <c r="C43" s="30" t="s">
        <v>1199</v>
      </c>
      <c r="D43" s="13">
        <v>4934</v>
      </c>
      <c r="E43" s="14">
        <v>40.96</v>
      </c>
      <c r="F43" s="15">
        <v>8.0000000000000002E-3</v>
      </c>
      <c r="G43" s="15"/>
    </row>
    <row r="44" spans="1:7" x14ac:dyDescent="0.25">
      <c r="A44" s="12" t="s">
        <v>1314</v>
      </c>
      <c r="B44" s="30" t="s">
        <v>1315</v>
      </c>
      <c r="C44" s="30" t="s">
        <v>1251</v>
      </c>
      <c r="D44" s="13">
        <v>2715</v>
      </c>
      <c r="E44" s="14">
        <v>40.64</v>
      </c>
      <c r="F44" s="15">
        <v>8.0000000000000002E-3</v>
      </c>
      <c r="G44" s="15"/>
    </row>
    <row r="45" spans="1:7" x14ac:dyDescent="0.25">
      <c r="A45" s="12" t="s">
        <v>1536</v>
      </c>
      <c r="B45" s="30" t="s">
        <v>1537</v>
      </c>
      <c r="C45" s="30" t="s">
        <v>1251</v>
      </c>
      <c r="D45" s="13">
        <v>630</v>
      </c>
      <c r="E45" s="14">
        <v>38.79</v>
      </c>
      <c r="F45" s="15">
        <v>7.6E-3</v>
      </c>
      <c r="G45" s="15"/>
    </row>
    <row r="46" spans="1:7" x14ac:dyDescent="0.25">
      <c r="A46" s="12" t="s">
        <v>1282</v>
      </c>
      <c r="B46" s="30" t="s">
        <v>1283</v>
      </c>
      <c r="C46" s="30" t="s">
        <v>1284</v>
      </c>
      <c r="D46" s="13">
        <v>3254</v>
      </c>
      <c r="E46" s="14">
        <v>35.67</v>
      </c>
      <c r="F46" s="15">
        <v>7.0000000000000001E-3</v>
      </c>
      <c r="G46" s="15"/>
    </row>
    <row r="47" spans="1:7" x14ac:dyDescent="0.25">
      <c r="A47" s="12" t="s">
        <v>1448</v>
      </c>
      <c r="B47" s="30" t="s">
        <v>1449</v>
      </c>
      <c r="C47" s="30" t="s">
        <v>1219</v>
      </c>
      <c r="D47" s="13">
        <v>7299</v>
      </c>
      <c r="E47" s="14">
        <v>35.04</v>
      </c>
      <c r="F47" s="15">
        <v>6.8999999999999999E-3</v>
      </c>
      <c r="G47" s="15"/>
    </row>
    <row r="48" spans="1:7" x14ac:dyDescent="0.25">
      <c r="A48" s="12" t="s">
        <v>1335</v>
      </c>
      <c r="B48" s="30" t="s">
        <v>1336</v>
      </c>
      <c r="C48" s="30" t="s">
        <v>1239</v>
      </c>
      <c r="D48" s="13">
        <v>2331</v>
      </c>
      <c r="E48" s="14">
        <v>34.97</v>
      </c>
      <c r="F48" s="15">
        <v>6.8999999999999999E-3</v>
      </c>
      <c r="G48" s="15"/>
    </row>
    <row r="49" spans="1:7" x14ac:dyDescent="0.25">
      <c r="A49" s="12" t="s">
        <v>1237</v>
      </c>
      <c r="B49" s="30" t="s">
        <v>1238</v>
      </c>
      <c r="C49" s="30" t="s">
        <v>1239</v>
      </c>
      <c r="D49" s="13">
        <v>5453</v>
      </c>
      <c r="E49" s="14">
        <v>34.54</v>
      </c>
      <c r="F49" s="15">
        <v>6.7999999999999996E-3</v>
      </c>
      <c r="G49" s="15"/>
    </row>
    <row r="50" spans="1:7" x14ac:dyDescent="0.25">
      <c r="A50" s="12" t="s">
        <v>1444</v>
      </c>
      <c r="B50" s="30" t="s">
        <v>1445</v>
      </c>
      <c r="C50" s="30" t="s">
        <v>1193</v>
      </c>
      <c r="D50" s="13">
        <v>1439</v>
      </c>
      <c r="E50" s="14">
        <v>33.96</v>
      </c>
      <c r="F50" s="15">
        <v>6.7000000000000002E-3</v>
      </c>
      <c r="G50" s="15"/>
    </row>
    <row r="51" spans="1:7" x14ac:dyDescent="0.25">
      <c r="A51" s="12" t="s">
        <v>1422</v>
      </c>
      <c r="B51" s="30" t="s">
        <v>1423</v>
      </c>
      <c r="C51" s="30" t="s">
        <v>1290</v>
      </c>
      <c r="D51" s="13">
        <v>521</v>
      </c>
      <c r="E51" s="14">
        <v>33.119999999999997</v>
      </c>
      <c r="F51" s="15">
        <v>6.4999999999999997E-3</v>
      </c>
      <c r="G51" s="15"/>
    </row>
    <row r="52" spans="1:7" x14ac:dyDescent="0.25">
      <c r="A52" s="12" t="s">
        <v>1442</v>
      </c>
      <c r="B52" s="30" t="s">
        <v>1443</v>
      </c>
      <c r="C52" s="30" t="s">
        <v>1299</v>
      </c>
      <c r="D52" s="13">
        <v>672</v>
      </c>
      <c r="E52" s="14">
        <v>31.73</v>
      </c>
      <c r="F52" s="15">
        <v>6.1999999999999998E-3</v>
      </c>
      <c r="G52" s="15"/>
    </row>
    <row r="53" spans="1:7" x14ac:dyDescent="0.25">
      <c r="A53" s="12" t="s">
        <v>1782</v>
      </c>
      <c r="B53" s="30" t="s">
        <v>1783</v>
      </c>
      <c r="C53" s="30" t="s">
        <v>1505</v>
      </c>
      <c r="D53" s="13">
        <v>611</v>
      </c>
      <c r="E53" s="14">
        <v>30.01</v>
      </c>
      <c r="F53" s="15">
        <v>5.8999999999999999E-3</v>
      </c>
      <c r="G53" s="15"/>
    </row>
    <row r="54" spans="1:7" x14ac:dyDescent="0.25">
      <c r="A54" s="12" t="s">
        <v>1263</v>
      </c>
      <c r="B54" s="30" t="s">
        <v>1264</v>
      </c>
      <c r="C54" s="30" t="s">
        <v>1174</v>
      </c>
      <c r="D54" s="13">
        <v>4938</v>
      </c>
      <c r="E54" s="14">
        <v>29.75</v>
      </c>
      <c r="F54" s="15">
        <v>5.7999999999999996E-3</v>
      </c>
      <c r="G54" s="15"/>
    </row>
    <row r="55" spans="1:7" x14ac:dyDescent="0.25">
      <c r="A55" s="12" t="s">
        <v>1365</v>
      </c>
      <c r="B55" s="30" t="s">
        <v>1366</v>
      </c>
      <c r="C55" s="30" t="s">
        <v>1299</v>
      </c>
      <c r="D55" s="13">
        <v>708</v>
      </c>
      <c r="E55" s="14">
        <v>28.46</v>
      </c>
      <c r="F55" s="15">
        <v>5.5999999999999999E-3</v>
      </c>
      <c r="G55" s="15"/>
    </row>
    <row r="56" spans="1:7" x14ac:dyDescent="0.25">
      <c r="A56" s="12" t="s">
        <v>1472</v>
      </c>
      <c r="B56" s="30" t="s">
        <v>1473</v>
      </c>
      <c r="C56" s="30" t="s">
        <v>1219</v>
      </c>
      <c r="D56" s="13">
        <v>475</v>
      </c>
      <c r="E56" s="14">
        <v>23.46</v>
      </c>
      <c r="F56" s="15">
        <v>4.5999999999999999E-3</v>
      </c>
      <c r="G56" s="15"/>
    </row>
    <row r="57" spans="1:7" x14ac:dyDescent="0.25">
      <c r="A57" s="12" t="s">
        <v>1249</v>
      </c>
      <c r="B57" s="30" t="s">
        <v>1250</v>
      </c>
      <c r="C57" s="30" t="s">
        <v>1251</v>
      </c>
      <c r="D57" s="13">
        <v>659</v>
      </c>
      <c r="E57" s="14">
        <v>22.7</v>
      </c>
      <c r="F57" s="15">
        <v>4.4999999999999997E-3</v>
      </c>
      <c r="G57" s="15"/>
    </row>
    <row r="58" spans="1:7" x14ac:dyDescent="0.25">
      <c r="A58" s="16" t="s">
        <v>126</v>
      </c>
      <c r="B58" s="31"/>
      <c r="C58" s="31"/>
      <c r="D58" s="17"/>
      <c r="E58" s="37">
        <v>5089.87</v>
      </c>
      <c r="F58" s="38">
        <v>0.99850000000000005</v>
      </c>
      <c r="G58" s="20"/>
    </row>
    <row r="59" spans="1:7" x14ac:dyDescent="0.25">
      <c r="A59" s="16" t="s">
        <v>1545</v>
      </c>
      <c r="B59" s="30"/>
      <c r="C59" s="30"/>
      <c r="D59" s="13"/>
      <c r="E59" s="14"/>
      <c r="F59" s="15"/>
      <c r="G59" s="15"/>
    </row>
    <row r="60" spans="1:7" x14ac:dyDescent="0.25">
      <c r="A60" s="16" t="s">
        <v>126</v>
      </c>
      <c r="B60" s="30"/>
      <c r="C60" s="30"/>
      <c r="D60" s="13"/>
      <c r="E60" s="39" t="s">
        <v>120</v>
      </c>
      <c r="F60" s="40" t="s">
        <v>120</v>
      </c>
      <c r="G60" s="15"/>
    </row>
    <row r="61" spans="1:7" x14ac:dyDescent="0.25">
      <c r="A61" s="21" t="s">
        <v>162</v>
      </c>
      <c r="B61" s="32"/>
      <c r="C61" s="32"/>
      <c r="D61" s="22"/>
      <c r="E61" s="27">
        <v>5089.87</v>
      </c>
      <c r="F61" s="28">
        <v>0.99850000000000005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166</v>
      </c>
      <c r="B64" s="30"/>
      <c r="C64" s="30"/>
      <c r="D64" s="13"/>
      <c r="E64" s="14"/>
      <c r="F64" s="15"/>
      <c r="G64" s="15"/>
    </row>
    <row r="65" spans="1:7" x14ac:dyDescent="0.25">
      <c r="A65" s="12" t="s">
        <v>167</v>
      </c>
      <c r="B65" s="30"/>
      <c r="C65" s="30"/>
      <c r="D65" s="13"/>
      <c r="E65" s="14">
        <v>46.95</v>
      </c>
      <c r="F65" s="15">
        <v>9.1999999999999998E-3</v>
      </c>
      <c r="G65" s="15">
        <v>7.0182999999999995E-2</v>
      </c>
    </row>
    <row r="66" spans="1:7" x14ac:dyDescent="0.25">
      <c r="A66" s="16" t="s">
        <v>126</v>
      </c>
      <c r="B66" s="31"/>
      <c r="C66" s="31"/>
      <c r="D66" s="17"/>
      <c r="E66" s="37">
        <v>46.95</v>
      </c>
      <c r="F66" s="38">
        <v>9.1999999999999998E-3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162</v>
      </c>
      <c r="B68" s="32"/>
      <c r="C68" s="32"/>
      <c r="D68" s="22"/>
      <c r="E68" s="18">
        <v>46.95</v>
      </c>
      <c r="F68" s="19">
        <v>9.1999999999999998E-3</v>
      </c>
      <c r="G68" s="20"/>
    </row>
    <row r="69" spans="1:7" x14ac:dyDescent="0.25">
      <c r="A69" s="12" t="s">
        <v>168</v>
      </c>
      <c r="B69" s="30"/>
      <c r="C69" s="30"/>
      <c r="D69" s="13"/>
      <c r="E69" s="14">
        <v>3.6114300000000002E-2</v>
      </c>
      <c r="F69" s="15">
        <v>6.9999999999999999E-6</v>
      </c>
      <c r="G69" s="15"/>
    </row>
    <row r="70" spans="1:7" x14ac:dyDescent="0.25">
      <c r="A70" s="12" t="s">
        <v>169</v>
      </c>
      <c r="B70" s="30"/>
      <c r="C70" s="30"/>
      <c r="D70" s="13"/>
      <c r="E70" s="23">
        <v>-38.676114300000002</v>
      </c>
      <c r="F70" s="24">
        <v>-7.7070000000000003E-3</v>
      </c>
      <c r="G70" s="15">
        <v>7.0182999999999995E-2</v>
      </c>
    </row>
    <row r="71" spans="1:7" x14ac:dyDescent="0.25">
      <c r="A71" s="25" t="s">
        <v>170</v>
      </c>
      <c r="B71" s="33"/>
      <c r="C71" s="33"/>
      <c r="D71" s="26"/>
      <c r="E71" s="27">
        <v>5098.18</v>
      </c>
      <c r="F71" s="28">
        <v>1</v>
      </c>
      <c r="G71" s="28"/>
    </row>
    <row r="76" spans="1:7" x14ac:dyDescent="0.25">
      <c r="A76" s="1" t="s">
        <v>173</v>
      </c>
    </row>
    <row r="77" spans="1:7" x14ac:dyDescent="0.25">
      <c r="A77" s="47" t="s">
        <v>174</v>
      </c>
      <c r="B77" s="34" t="s">
        <v>120</v>
      </c>
    </row>
    <row r="78" spans="1:7" x14ac:dyDescent="0.25">
      <c r="A78" t="s">
        <v>175</v>
      </c>
    </row>
    <row r="79" spans="1:7" x14ac:dyDescent="0.25">
      <c r="A79" t="s">
        <v>176</v>
      </c>
      <c r="B79" t="s">
        <v>177</v>
      </c>
      <c r="C79" t="s">
        <v>177</v>
      </c>
    </row>
    <row r="80" spans="1:7" x14ac:dyDescent="0.25">
      <c r="B80" s="48">
        <v>45351</v>
      </c>
      <c r="C80" s="48">
        <v>45382</v>
      </c>
    </row>
    <row r="81" spans="1:5" x14ac:dyDescent="0.25">
      <c r="A81" t="s">
        <v>181</v>
      </c>
      <c r="B81">
        <v>12.7117</v>
      </c>
      <c r="C81">
        <v>12.900600000000001</v>
      </c>
      <c r="E81" s="2"/>
    </row>
    <row r="82" spans="1:5" x14ac:dyDescent="0.25">
      <c r="A82" t="s">
        <v>182</v>
      </c>
      <c r="B82">
        <v>12.5358</v>
      </c>
      <c r="C82">
        <v>12.722099999999999</v>
      </c>
      <c r="E82" s="2"/>
    </row>
    <row r="83" spans="1:5" x14ac:dyDescent="0.25">
      <c r="A83" t="s">
        <v>661</v>
      </c>
      <c r="B83">
        <v>12.3957</v>
      </c>
      <c r="C83">
        <v>12.574299999999999</v>
      </c>
      <c r="E83" s="2"/>
    </row>
    <row r="84" spans="1:5" x14ac:dyDescent="0.25">
      <c r="A84" t="s">
        <v>662</v>
      </c>
      <c r="B84">
        <v>12.3955</v>
      </c>
      <c r="C84">
        <v>12.5741</v>
      </c>
      <c r="E84" s="2"/>
    </row>
    <row r="85" spans="1:5" x14ac:dyDescent="0.25">
      <c r="E85" s="2"/>
    </row>
    <row r="86" spans="1:5" x14ac:dyDescent="0.25">
      <c r="A86" t="s">
        <v>192</v>
      </c>
      <c r="B86" s="34" t="s">
        <v>120</v>
      </c>
    </row>
    <row r="87" spans="1:5" x14ac:dyDescent="0.25">
      <c r="A87" t="s">
        <v>193</v>
      </c>
      <c r="B87" s="34" t="s">
        <v>120</v>
      </c>
    </row>
    <row r="88" spans="1:5" ht="30" customHeight="1" x14ac:dyDescent="0.25">
      <c r="A88" s="47" t="s">
        <v>194</v>
      </c>
      <c r="B88" s="34" t="s">
        <v>120</v>
      </c>
    </row>
    <row r="89" spans="1:5" ht="30" customHeight="1" x14ac:dyDescent="0.25">
      <c r="A89" s="47" t="s">
        <v>195</v>
      </c>
      <c r="B89" s="34" t="s">
        <v>120</v>
      </c>
    </row>
    <row r="90" spans="1:5" x14ac:dyDescent="0.25">
      <c r="A90" t="s">
        <v>1750</v>
      </c>
      <c r="B90" s="49">
        <v>0.16311600000000001</v>
      </c>
    </row>
    <row r="91" spans="1:5" ht="45" customHeight="1" x14ac:dyDescent="0.25">
      <c r="A91" s="47" t="s">
        <v>197</v>
      </c>
      <c r="B91" s="34" t="s">
        <v>120</v>
      </c>
    </row>
    <row r="92" spans="1:5" ht="30" customHeight="1" x14ac:dyDescent="0.25">
      <c r="A92" s="47" t="s">
        <v>198</v>
      </c>
      <c r="B92" s="34" t="s">
        <v>120</v>
      </c>
    </row>
    <row r="93" spans="1:5" ht="30" customHeight="1" x14ac:dyDescent="0.25">
      <c r="A93" s="47" t="s">
        <v>199</v>
      </c>
      <c r="B93" s="54">
        <v>210.831808</v>
      </c>
    </row>
    <row r="94" spans="1:5" x14ac:dyDescent="0.25">
      <c r="A94" t="s">
        <v>200</v>
      </c>
    </row>
    <row r="95" spans="1:5" x14ac:dyDescent="0.25">
      <c r="A95" t="s">
        <v>201</v>
      </c>
    </row>
    <row r="97" spans="1:4" ht="69.95" customHeight="1" x14ac:dyDescent="0.25">
      <c r="A97" s="74" t="s">
        <v>211</v>
      </c>
      <c r="B97" s="74" t="s">
        <v>212</v>
      </c>
      <c r="C97" s="74" t="s">
        <v>5</v>
      </c>
      <c r="D97" s="74" t="s">
        <v>6</v>
      </c>
    </row>
    <row r="98" spans="1:4" ht="69.95" customHeight="1" x14ac:dyDescent="0.25">
      <c r="A98" s="74" t="s">
        <v>2051</v>
      </c>
      <c r="B98" s="74"/>
      <c r="C98" s="74" t="s">
        <v>67</v>
      </c>
      <c r="D9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99"/>
  <sheetViews>
    <sheetView showGridLines="0" workbookViewId="0">
      <pane ySplit="4" topLeftCell="A291" activePane="bottomLeft" state="frozen"/>
      <selection pane="bottomLeft" activeCell="B291" sqref="B29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2052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2053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1169</v>
      </c>
      <c r="B8" s="30" t="s">
        <v>1170</v>
      </c>
      <c r="C8" s="30" t="s">
        <v>1171</v>
      </c>
      <c r="D8" s="13">
        <v>34666</v>
      </c>
      <c r="E8" s="14">
        <v>501.93</v>
      </c>
      <c r="F8" s="15">
        <v>4.4600000000000001E-2</v>
      </c>
      <c r="G8" s="15"/>
    </row>
    <row r="9" spans="1:8" x14ac:dyDescent="0.25">
      <c r="A9" s="12" t="s">
        <v>1172</v>
      </c>
      <c r="B9" s="30" t="s">
        <v>1173</v>
      </c>
      <c r="C9" s="30" t="s">
        <v>1174</v>
      </c>
      <c r="D9" s="13">
        <v>15593</v>
      </c>
      <c r="E9" s="14">
        <v>463.38</v>
      </c>
      <c r="F9" s="15">
        <v>4.1200000000000001E-2</v>
      </c>
      <c r="G9" s="15"/>
    </row>
    <row r="10" spans="1:8" x14ac:dyDescent="0.25">
      <c r="A10" s="12" t="s">
        <v>1434</v>
      </c>
      <c r="B10" s="30" t="s">
        <v>1435</v>
      </c>
      <c r="C10" s="30" t="s">
        <v>1171</v>
      </c>
      <c r="D10" s="13">
        <v>32365</v>
      </c>
      <c r="E10" s="14">
        <v>353.85</v>
      </c>
      <c r="F10" s="15">
        <v>3.1399999999999997E-2</v>
      </c>
      <c r="G10" s="15"/>
    </row>
    <row r="11" spans="1:8" x14ac:dyDescent="0.25">
      <c r="A11" s="12" t="s">
        <v>1426</v>
      </c>
      <c r="B11" s="30" t="s">
        <v>1427</v>
      </c>
      <c r="C11" s="30" t="s">
        <v>1219</v>
      </c>
      <c r="D11" s="13">
        <v>16454</v>
      </c>
      <c r="E11" s="14">
        <v>246.49</v>
      </c>
      <c r="F11" s="15">
        <v>2.1899999999999999E-2</v>
      </c>
      <c r="G11" s="15"/>
    </row>
    <row r="12" spans="1:8" x14ac:dyDescent="0.25">
      <c r="A12" s="12" t="s">
        <v>1225</v>
      </c>
      <c r="B12" s="30" t="s">
        <v>1226</v>
      </c>
      <c r="C12" s="30" t="s">
        <v>1227</v>
      </c>
      <c r="D12" s="13">
        <v>5449</v>
      </c>
      <c r="E12" s="14">
        <v>205.09</v>
      </c>
      <c r="F12" s="15">
        <v>1.8200000000000001E-2</v>
      </c>
      <c r="G12" s="15"/>
    </row>
    <row r="13" spans="1:8" x14ac:dyDescent="0.25">
      <c r="A13" s="12" t="s">
        <v>1233</v>
      </c>
      <c r="B13" s="30" t="s">
        <v>1234</v>
      </c>
      <c r="C13" s="30" t="s">
        <v>1219</v>
      </c>
      <c r="D13" s="13">
        <v>4670</v>
      </c>
      <c r="E13" s="14">
        <v>181.02</v>
      </c>
      <c r="F13" s="15">
        <v>1.61E-2</v>
      </c>
      <c r="G13" s="15"/>
    </row>
    <row r="14" spans="1:8" x14ac:dyDescent="0.25">
      <c r="A14" s="12" t="s">
        <v>1252</v>
      </c>
      <c r="B14" s="30" t="s">
        <v>1253</v>
      </c>
      <c r="C14" s="30" t="s">
        <v>1254</v>
      </c>
      <c r="D14" s="13">
        <v>40848</v>
      </c>
      <c r="E14" s="14">
        <v>174.97</v>
      </c>
      <c r="F14" s="15">
        <v>1.55E-2</v>
      </c>
      <c r="G14" s="15"/>
    </row>
    <row r="15" spans="1:8" x14ac:dyDescent="0.25">
      <c r="A15" s="12" t="s">
        <v>1220</v>
      </c>
      <c r="B15" s="30" t="s">
        <v>1221</v>
      </c>
      <c r="C15" s="30" t="s">
        <v>1204</v>
      </c>
      <c r="D15" s="13">
        <v>11991</v>
      </c>
      <c r="E15" s="14">
        <v>147.32</v>
      </c>
      <c r="F15" s="15">
        <v>1.3100000000000001E-2</v>
      </c>
      <c r="G15" s="15"/>
    </row>
    <row r="16" spans="1:8" x14ac:dyDescent="0.25">
      <c r="A16" s="12" t="s">
        <v>1323</v>
      </c>
      <c r="B16" s="30" t="s">
        <v>1324</v>
      </c>
      <c r="C16" s="30" t="s">
        <v>1171</v>
      </c>
      <c r="D16" s="13">
        <v>13087</v>
      </c>
      <c r="E16" s="14">
        <v>137.05000000000001</v>
      </c>
      <c r="F16" s="15">
        <v>1.2200000000000001E-2</v>
      </c>
      <c r="G16" s="15"/>
    </row>
    <row r="17" spans="1:7" x14ac:dyDescent="0.25">
      <c r="A17" s="12" t="s">
        <v>1200</v>
      </c>
      <c r="B17" s="30" t="s">
        <v>1201</v>
      </c>
      <c r="C17" s="30" t="s">
        <v>1171</v>
      </c>
      <c r="D17" s="13">
        <v>17689</v>
      </c>
      <c r="E17" s="14">
        <v>133.08000000000001</v>
      </c>
      <c r="F17" s="15">
        <v>1.18E-2</v>
      </c>
      <c r="G17" s="15"/>
    </row>
    <row r="18" spans="1:7" x14ac:dyDescent="0.25">
      <c r="A18" s="12" t="s">
        <v>1764</v>
      </c>
      <c r="B18" s="30" t="s">
        <v>1765</v>
      </c>
      <c r="C18" s="30" t="s">
        <v>1290</v>
      </c>
      <c r="D18" s="13">
        <v>15422</v>
      </c>
      <c r="E18" s="14">
        <v>126.44</v>
      </c>
      <c r="F18" s="15">
        <v>1.12E-2</v>
      </c>
      <c r="G18" s="15"/>
    </row>
    <row r="19" spans="1:7" x14ac:dyDescent="0.25">
      <c r="A19" s="12" t="s">
        <v>1312</v>
      </c>
      <c r="B19" s="30" t="s">
        <v>1313</v>
      </c>
      <c r="C19" s="30" t="s">
        <v>1171</v>
      </c>
      <c r="D19" s="13">
        <v>6781</v>
      </c>
      <c r="E19" s="14">
        <v>121.07</v>
      </c>
      <c r="F19" s="15">
        <v>1.0800000000000001E-2</v>
      </c>
      <c r="G19" s="15"/>
    </row>
    <row r="20" spans="1:7" x14ac:dyDescent="0.25">
      <c r="A20" s="12" t="s">
        <v>1499</v>
      </c>
      <c r="B20" s="30" t="s">
        <v>1500</v>
      </c>
      <c r="C20" s="30" t="s">
        <v>1232</v>
      </c>
      <c r="D20" s="13">
        <v>18129</v>
      </c>
      <c r="E20" s="14">
        <v>107.17</v>
      </c>
      <c r="F20" s="15">
        <v>9.4999999999999998E-3</v>
      </c>
      <c r="G20" s="15"/>
    </row>
    <row r="21" spans="1:7" x14ac:dyDescent="0.25">
      <c r="A21" s="12" t="s">
        <v>1268</v>
      </c>
      <c r="B21" s="30" t="s">
        <v>1269</v>
      </c>
      <c r="C21" s="30" t="s">
        <v>1254</v>
      </c>
      <c r="D21" s="13">
        <v>4115</v>
      </c>
      <c r="E21" s="14">
        <v>93.18</v>
      </c>
      <c r="F21" s="15">
        <v>8.3000000000000001E-3</v>
      </c>
      <c r="G21" s="15"/>
    </row>
    <row r="22" spans="1:7" x14ac:dyDescent="0.25">
      <c r="A22" s="12" t="s">
        <v>1375</v>
      </c>
      <c r="B22" s="30" t="s">
        <v>1376</v>
      </c>
      <c r="C22" s="30" t="s">
        <v>1193</v>
      </c>
      <c r="D22" s="13">
        <v>1284</v>
      </c>
      <c r="E22" s="14">
        <v>93.03</v>
      </c>
      <c r="F22" s="15">
        <v>8.3000000000000001E-3</v>
      </c>
      <c r="G22" s="15"/>
    </row>
    <row r="23" spans="1:7" x14ac:dyDescent="0.25">
      <c r="A23" s="12" t="s">
        <v>1930</v>
      </c>
      <c r="B23" s="30" t="s">
        <v>1931</v>
      </c>
      <c r="C23" s="30" t="s">
        <v>1242</v>
      </c>
      <c r="D23" s="13">
        <v>220526</v>
      </c>
      <c r="E23" s="14">
        <v>89.09</v>
      </c>
      <c r="F23" s="15">
        <v>7.9000000000000008E-3</v>
      </c>
      <c r="G23" s="15"/>
    </row>
    <row r="24" spans="1:7" x14ac:dyDescent="0.25">
      <c r="A24" s="12" t="s">
        <v>1454</v>
      </c>
      <c r="B24" s="30" t="s">
        <v>1455</v>
      </c>
      <c r="C24" s="30" t="s">
        <v>1219</v>
      </c>
      <c r="D24" s="13">
        <v>2150</v>
      </c>
      <c r="E24" s="14">
        <v>85.67</v>
      </c>
      <c r="F24" s="15">
        <v>7.6E-3</v>
      </c>
      <c r="G24" s="15"/>
    </row>
    <row r="25" spans="1:7" x14ac:dyDescent="0.25">
      <c r="A25" s="12" t="s">
        <v>1277</v>
      </c>
      <c r="B25" s="30" t="s">
        <v>1278</v>
      </c>
      <c r="C25" s="30" t="s">
        <v>1279</v>
      </c>
      <c r="D25" s="13">
        <v>2836</v>
      </c>
      <c r="E25" s="14">
        <v>85.26</v>
      </c>
      <c r="F25" s="15">
        <v>7.6E-3</v>
      </c>
      <c r="G25" s="15"/>
    </row>
    <row r="26" spans="1:7" x14ac:dyDescent="0.25">
      <c r="A26" s="12" t="s">
        <v>2054</v>
      </c>
      <c r="B26" s="30" t="s">
        <v>2055</v>
      </c>
      <c r="C26" s="30" t="s">
        <v>1171</v>
      </c>
      <c r="D26" s="13">
        <v>366371</v>
      </c>
      <c r="E26" s="14">
        <v>85</v>
      </c>
      <c r="F26" s="15">
        <v>7.6E-3</v>
      </c>
      <c r="G26" s="15"/>
    </row>
    <row r="27" spans="1:7" x14ac:dyDescent="0.25">
      <c r="A27" s="12" t="s">
        <v>1325</v>
      </c>
      <c r="B27" s="30" t="s">
        <v>1326</v>
      </c>
      <c r="C27" s="30" t="s">
        <v>1299</v>
      </c>
      <c r="D27" s="13">
        <v>4414</v>
      </c>
      <c r="E27" s="14">
        <v>84.81</v>
      </c>
      <c r="F27" s="15">
        <v>7.4999999999999997E-3</v>
      </c>
      <c r="G27" s="15"/>
    </row>
    <row r="28" spans="1:7" x14ac:dyDescent="0.25">
      <c r="A28" s="12" t="s">
        <v>2056</v>
      </c>
      <c r="B28" s="30" t="s">
        <v>2057</v>
      </c>
      <c r="C28" s="30" t="s">
        <v>1248</v>
      </c>
      <c r="D28" s="13">
        <v>2221</v>
      </c>
      <c r="E28" s="14">
        <v>82.99</v>
      </c>
      <c r="F28" s="15">
        <v>7.4000000000000003E-3</v>
      </c>
      <c r="G28" s="15"/>
    </row>
    <row r="29" spans="1:7" x14ac:dyDescent="0.25">
      <c r="A29" s="12" t="s">
        <v>1476</v>
      </c>
      <c r="B29" s="30" t="s">
        <v>1477</v>
      </c>
      <c r="C29" s="30" t="s">
        <v>1251</v>
      </c>
      <c r="D29" s="13">
        <v>5042</v>
      </c>
      <c r="E29" s="14">
        <v>81.52</v>
      </c>
      <c r="F29" s="15">
        <v>7.1999999999999998E-3</v>
      </c>
      <c r="G29" s="15"/>
    </row>
    <row r="30" spans="1:7" x14ac:dyDescent="0.25">
      <c r="A30" s="12" t="s">
        <v>1489</v>
      </c>
      <c r="B30" s="30" t="s">
        <v>1490</v>
      </c>
      <c r="C30" s="30" t="s">
        <v>1251</v>
      </c>
      <c r="D30" s="13">
        <v>4977</v>
      </c>
      <c r="E30" s="14">
        <v>80.650000000000006</v>
      </c>
      <c r="F30" s="15">
        <v>7.1999999999999998E-3</v>
      </c>
      <c r="G30" s="15"/>
    </row>
    <row r="31" spans="1:7" x14ac:dyDescent="0.25">
      <c r="A31" s="12" t="s">
        <v>1388</v>
      </c>
      <c r="B31" s="30" t="s">
        <v>1389</v>
      </c>
      <c r="C31" s="30" t="s">
        <v>1299</v>
      </c>
      <c r="D31" s="13">
        <v>8119</v>
      </c>
      <c r="E31" s="14">
        <v>80.61</v>
      </c>
      <c r="F31" s="15">
        <v>7.1999999999999998E-3</v>
      </c>
      <c r="G31" s="15"/>
    </row>
    <row r="32" spans="1:7" x14ac:dyDescent="0.25">
      <c r="A32" s="12" t="s">
        <v>1801</v>
      </c>
      <c r="B32" s="30" t="s">
        <v>1802</v>
      </c>
      <c r="C32" s="30" t="s">
        <v>1287</v>
      </c>
      <c r="D32" s="13">
        <v>2095</v>
      </c>
      <c r="E32" s="14">
        <v>78.650000000000006</v>
      </c>
      <c r="F32" s="15">
        <v>7.0000000000000001E-3</v>
      </c>
      <c r="G32" s="15"/>
    </row>
    <row r="33" spans="1:7" x14ac:dyDescent="0.25">
      <c r="A33" s="12" t="s">
        <v>1754</v>
      </c>
      <c r="B33" s="30" t="s">
        <v>1755</v>
      </c>
      <c r="C33" s="30" t="s">
        <v>1299</v>
      </c>
      <c r="D33" s="13">
        <v>609</v>
      </c>
      <c r="E33" s="14">
        <v>76.739999999999995</v>
      </c>
      <c r="F33" s="15">
        <v>6.7999999999999996E-3</v>
      </c>
      <c r="G33" s="15"/>
    </row>
    <row r="34" spans="1:7" x14ac:dyDescent="0.25">
      <c r="A34" s="12" t="s">
        <v>1508</v>
      </c>
      <c r="B34" s="30" t="s">
        <v>1509</v>
      </c>
      <c r="C34" s="30" t="s">
        <v>1219</v>
      </c>
      <c r="D34" s="13">
        <v>4878</v>
      </c>
      <c r="E34" s="14">
        <v>75.290000000000006</v>
      </c>
      <c r="F34" s="15">
        <v>6.7000000000000002E-3</v>
      </c>
      <c r="G34" s="15"/>
    </row>
    <row r="35" spans="1:7" x14ac:dyDescent="0.25">
      <c r="A35" s="12" t="s">
        <v>1184</v>
      </c>
      <c r="B35" s="30" t="s">
        <v>1185</v>
      </c>
      <c r="C35" s="30" t="s">
        <v>1186</v>
      </c>
      <c r="D35" s="13">
        <v>21901</v>
      </c>
      <c r="E35" s="14">
        <v>73.540000000000006</v>
      </c>
      <c r="F35" s="15">
        <v>6.4999999999999997E-3</v>
      </c>
      <c r="G35" s="15"/>
    </row>
    <row r="36" spans="1:7" x14ac:dyDescent="0.25">
      <c r="A36" s="12" t="s">
        <v>1418</v>
      </c>
      <c r="B36" s="30" t="s">
        <v>1419</v>
      </c>
      <c r="C36" s="30" t="s">
        <v>1293</v>
      </c>
      <c r="D36" s="13">
        <v>1923</v>
      </c>
      <c r="E36" s="14">
        <v>73.11</v>
      </c>
      <c r="F36" s="15">
        <v>6.4999999999999997E-3</v>
      </c>
      <c r="G36" s="15"/>
    </row>
    <row r="37" spans="1:7" x14ac:dyDescent="0.25">
      <c r="A37" s="12" t="s">
        <v>2058</v>
      </c>
      <c r="B37" s="30" t="s">
        <v>2059</v>
      </c>
      <c r="C37" s="30" t="s">
        <v>1242</v>
      </c>
      <c r="D37" s="13">
        <v>13393</v>
      </c>
      <c r="E37" s="14">
        <v>72.44</v>
      </c>
      <c r="F37" s="15">
        <v>6.4000000000000003E-3</v>
      </c>
      <c r="G37" s="15"/>
    </row>
    <row r="38" spans="1:7" x14ac:dyDescent="0.25">
      <c r="A38" s="12" t="s">
        <v>1915</v>
      </c>
      <c r="B38" s="30" t="s">
        <v>1916</v>
      </c>
      <c r="C38" s="30" t="s">
        <v>1287</v>
      </c>
      <c r="D38" s="13">
        <v>2827</v>
      </c>
      <c r="E38" s="14">
        <v>71.12</v>
      </c>
      <c r="F38" s="15">
        <v>6.3E-3</v>
      </c>
      <c r="G38" s="15"/>
    </row>
    <row r="39" spans="1:7" x14ac:dyDescent="0.25">
      <c r="A39" s="12" t="s">
        <v>1784</v>
      </c>
      <c r="B39" s="30" t="s">
        <v>1785</v>
      </c>
      <c r="C39" s="30" t="s">
        <v>1786</v>
      </c>
      <c r="D39" s="13">
        <v>6312</v>
      </c>
      <c r="E39" s="14">
        <v>70.959999999999994</v>
      </c>
      <c r="F39" s="15">
        <v>6.3E-3</v>
      </c>
      <c r="G39" s="15"/>
    </row>
    <row r="40" spans="1:7" x14ac:dyDescent="0.25">
      <c r="A40" s="12" t="s">
        <v>1217</v>
      </c>
      <c r="B40" s="30" t="s">
        <v>1218</v>
      </c>
      <c r="C40" s="30" t="s">
        <v>1219</v>
      </c>
      <c r="D40" s="13">
        <v>1278</v>
      </c>
      <c r="E40" s="14">
        <v>70.319999999999993</v>
      </c>
      <c r="F40" s="15">
        <v>6.1999999999999998E-3</v>
      </c>
      <c r="G40" s="15"/>
    </row>
    <row r="41" spans="1:7" x14ac:dyDescent="0.25">
      <c r="A41" s="12" t="s">
        <v>1209</v>
      </c>
      <c r="B41" s="30" t="s">
        <v>1210</v>
      </c>
      <c r="C41" s="30" t="s">
        <v>1171</v>
      </c>
      <c r="D41" s="13">
        <v>46793</v>
      </c>
      <c r="E41" s="14">
        <v>70.28</v>
      </c>
      <c r="F41" s="15">
        <v>6.1999999999999998E-3</v>
      </c>
      <c r="G41" s="15"/>
    </row>
    <row r="42" spans="1:7" x14ac:dyDescent="0.25">
      <c r="A42" s="12" t="s">
        <v>1240</v>
      </c>
      <c r="B42" s="30" t="s">
        <v>1241</v>
      </c>
      <c r="C42" s="30" t="s">
        <v>1242</v>
      </c>
      <c r="D42" s="13">
        <v>26900</v>
      </c>
      <c r="E42" s="14">
        <v>66.52</v>
      </c>
      <c r="F42" s="15">
        <v>5.8999999999999999E-3</v>
      </c>
      <c r="G42" s="15"/>
    </row>
    <row r="43" spans="1:7" x14ac:dyDescent="0.25">
      <c r="A43" s="12" t="s">
        <v>1532</v>
      </c>
      <c r="B43" s="30" t="s">
        <v>1533</v>
      </c>
      <c r="C43" s="30" t="s">
        <v>1357</v>
      </c>
      <c r="D43" s="13">
        <v>1679</v>
      </c>
      <c r="E43" s="14">
        <v>64.94</v>
      </c>
      <c r="F43" s="15">
        <v>5.7999999999999996E-3</v>
      </c>
      <c r="G43" s="15"/>
    </row>
    <row r="44" spans="1:7" x14ac:dyDescent="0.25">
      <c r="A44" s="12" t="s">
        <v>1261</v>
      </c>
      <c r="B44" s="30" t="s">
        <v>1262</v>
      </c>
      <c r="C44" s="30" t="s">
        <v>1251</v>
      </c>
      <c r="D44" s="13">
        <v>5872</v>
      </c>
      <c r="E44" s="14">
        <v>63.93</v>
      </c>
      <c r="F44" s="15">
        <v>5.7000000000000002E-3</v>
      </c>
      <c r="G44" s="15"/>
    </row>
    <row r="45" spans="1:7" x14ac:dyDescent="0.25">
      <c r="A45" s="12" t="s">
        <v>2060</v>
      </c>
      <c r="B45" s="30" t="s">
        <v>2061</v>
      </c>
      <c r="C45" s="30" t="s">
        <v>1387</v>
      </c>
      <c r="D45" s="13">
        <v>5606</v>
      </c>
      <c r="E45" s="14">
        <v>63.68</v>
      </c>
      <c r="F45" s="15">
        <v>5.7000000000000002E-3</v>
      </c>
      <c r="G45" s="15"/>
    </row>
    <row r="46" spans="1:7" x14ac:dyDescent="0.25">
      <c r="A46" s="12" t="s">
        <v>1228</v>
      </c>
      <c r="B46" s="30" t="s">
        <v>1229</v>
      </c>
      <c r="C46" s="30" t="s">
        <v>1174</v>
      </c>
      <c r="D46" s="13">
        <v>13328</v>
      </c>
      <c r="E46" s="14">
        <v>63.39</v>
      </c>
      <c r="F46" s="15">
        <v>5.5999999999999999E-3</v>
      </c>
      <c r="G46" s="15"/>
    </row>
    <row r="47" spans="1:7" x14ac:dyDescent="0.25">
      <c r="A47" s="12" t="s">
        <v>1506</v>
      </c>
      <c r="B47" s="30" t="s">
        <v>1507</v>
      </c>
      <c r="C47" s="30" t="s">
        <v>1171</v>
      </c>
      <c r="D47" s="13">
        <v>82663</v>
      </c>
      <c r="E47" s="14">
        <v>62.33</v>
      </c>
      <c r="F47" s="15">
        <v>5.4999999999999997E-3</v>
      </c>
      <c r="G47" s="15"/>
    </row>
    <row r="48" spans="1:7" x14ac:dyDescent="0.25">
      <c r="A48" s="12" t="s">
        <v>1925</v>
      </c>
      <c r="B48" s="30" t="s">
        <v>1926</v>
      </c>
      <c r="C48" s="30" t="s">
        <v>1171</v>
      </c>
      <c r="D48" s="13">
        <v>39846</v>
      </c>
      <c r="E48" s="14">
        <v>61.16</v>
      </c>
      <c r="F48" s="15">
        <v>5.4000000000000003E-3</v>
      </c>
      <c r="G48" s="15"/>
    </row>
    <row r="49" spans="1:7" x14ac:dyDescent="0.25">
      <c r="A49" s="12" t="s">
        <v>1932</v>
      </c>
      <c r="B49" s="30" t="s">
        <v>1933</v>
      </c>
      <c r="C49" s="30" t="s">
        <v>1248</v>
      </c>
      <c r="D49" s="13">
        <v>8571</v>
      </c>
      <c r="E49" s="14">
        <v>60.51</v>
      </c>
      <c r="F49" s="15">
        <v>5.4000000000000003E-3</v>
      </c>
      <c r="G49" s="15"/>
    </row>
    <row r="50" spans="1:7" x14ac:dyDescent="0.25">
      <c r="A50" s="12" t="s">
        <v>1526</v>
      </c>
      <c r="B50" s="30" t="s">
        <v>1527</v>
      </c>
      <c r="C50" s="30" t="s">
        <v>1248</v>
      </c>
      <c r="D50" s="13">
        <v>5347</v>
      </c>
      <c r="E50" s="14">
        <v>60.4</v>
      </c>
      <c r="F50" s="15">
        <v>5.4000000000000003E-3</v>
      </c>
      <c r="G50" s="15"/>
    </row>
    <row r="51" spans="1:7" x14ac:dyDescent="0.25">
      <c r="A51" s="12" t="s">
        <v>1205</v>
      </c>
      <c r="B51" s="30" t="s">
        <v>1206</v>
      </c>
      <c r="C51" s="30" t="s">
        <v>1199</v>
      </c>
      <c r="D51" s="13">
        <v>37977</v>
      </c>
      <c r="E51" s="14">
        <v>59.19</v>
      </c>
      <c r="F51" s="15">
        <v>5.3E-3</v>
      </c>
      <c r="G51" s="15"/>
    </row>
    <row r="52" spans="1:7" x14ac:dyDescent="0.25">
      <c r="A52" s="12" t="s">
        <v>1512</v>
      </c>
      <c r="B52" s="30" t="s">
        <v>1513</v>
      </c>
      <c r="C52" s="30" t="s">
        <v>1293</v>
      </c>
      <c r="D52" s="13">
        <v>2078</v>
      </c>
      <c r="E52" s="14">
        <v>59.16</v>
      </c>
      <c r="F52" s="15">
        <v>5.3E-3</v>
      </c>
      <c r="G52" s="15"/>
    </row>
    <row r="53" spans="1:7" x14ac:dyDescent="0.25">
      <c r="A53" s="12" t="s">
        <v>1291</v>
      </c>
      <c r="B53" s="30" t="s">
        <v>1292</v>
      </c>
      <c r="C53" s="30" t="s">
        <v>1293</v>
      </c>
      <c r="D53" s="13">
        <v>787</v>
      </c>
      <c r="E53" s="14">
        <v>58.86</v>
      </c>
      <c r="F53" s="15">
        <v>5.1999999999999998E-3</v>
      </c>
      <c r="G53" s="15"/>
    </row>
    <row r="54" spans="1:7" x14ac:dyDescent="0.25">
      <c r="A54" s="12" t="s">
        <v>1778</v>
      </c>
      <c r="B54" s="30" t="s">
        <v>1779</v>
      </c>
      <c r="C54" s="30" t="s">
        <v>1193</v>
      </c>
      <c r="D54" s="13">
        <v>1415</v>
      </c>
      <c r="E54" s="14">
        <v>58.56</v>
      </c>
      <c r="F54" s="15">
        <v>5.1999999999999998E-3</v>
      </c>
      <c r="G54" s="15"/>
    </row>
    <row r="55" spans="1:7" x14ac:dyDescent="0.25">
      <c r="A55" s="12" t="s">
        <v>2062</v>
      </c>
      <c r="B55" s="30" t="s">
        <v>2063</v>
      </c>
      <c r="C55" s="30" t="s">
        <v>1186</v>
      </c>
      <c r="D55" s="13">
        <v>65017</v>
      </c>
      <c r="E55" s="14">
        <v>58.32</v>
      </c>
      <c r="F55" s="15">
        <v>5.1999999999999998E-3</v>
      </c>
      <c r="G55" s="15"/>
    </row>
    <row r="56" spans="1:7" x14ac:dyDescent="0.25">
      <c r="A56" s="12" t="s">
        <v>1398</v>
      </c>
      <c r="B56" s="30" t="s">
        <v>1399</v>
      </c>
      <c r="C56" s="30" t="s">
        <v>1186</v>
      </c>
      <c r="D56" s="13">
        <v>21006</v>
      </c>
      <c r="E56" s="14">
        <v>58.17</v>
      </c>
      <c r="F56" s="15">
        <v>5.1999999999999998E-3</v>
      </c>
      <c r="G56" s="15"/>
    </row>
    <row r="57" spans="1:7" x14ac:dyDescent="0.25">
      <c r="A57" s="12" t="s">
        <v>1858</v>
      </c>
      <c r="B57" s="30" t="s">
        <v>1859</v>
      </c>
      <c r="C57" s="30" t="s">
        <v>1248</v>
      </c>
      <c r="D57" s="13">
        <v>43</v>
      </c>
      <c r="E57" s="14">
        <v>57.36</v>
      </c>
      <c r="F57" s="15">
        <v>5.1000000000000004E-3</v>
      </c>
      <c r="G57" s="15"/>
    </row>
    <row r="58" spans="1:7" x14ac:dyDescent="0.25">
      <c r="A58" s="12" t="s">
        <v>2064</v>
      </c>
      <c r="B58" s="30" t="s">
        <v>2065</v>
      </c>
      <c r="C58" s="30" t="s">
        <v>1279</v>
      </c>
      <c r="D58" s="13">
        <v>1353</v>
      </c>
      <c r="E58" s="14">
        <v>57.26</v>
      </c>
      <c r="F58" s="15">
        <v>5.1000000000000004E-3</v>
      </c>
      <c r="G58" s="15"/>
    </row>
    <row r="59" spans="1:7" x14ac:dyDescent="0.25">
      <c r="A59" s="12" t="s">
        <v>1414</v>
      </c>
      <c r="B59" s="30" t="s">
        <v>1415</v>
      </c>
      <c r="C59" s="30" t="s">
        <v>1171</v>
      </c>
      <c r="D59" s="13">
        <v>10059</v>
      </c>
      <c r="E59" s="14">
        <v>56.83</v>
      </c>
      <c r="F59" s="15">
        <v>5.0000000000000001E-3</v>
      </c>
      <c r="G59" s="15"/>
    </row>
    <row r="60" spans="1:7" x14ac:dyDescent="0.25">
      <c r="A60" s="12" t="s">
        <v>1770</v>
      </c>
      <c r="B60" s="30" t="s">
        <v>1771</v>
      </c>
      <c r="C60" s="30" t="s">
        <v>1219</v>
      </c>
      <c r="D60" s="13">
        <v>728</v>
      </c>
      <c r="E60" s="14">
        <v>56.68</v>
      </c>
      <c r="F60" s="15">
        <v>5.0000000000000001E-3</v>
      </c>
      <c r="G60" s="15"/>
    </row>
    <row r="61" spans="1:7" x14ac:dyDescent="0.25">
      <c r="A61" s="12" t="s">
        <v>1860</v>
      </c>
      <c r="B61" s="30" t="s">
        <v>1861</v>
      </c>
      <c r="C61" s="30" t="s">
        <v>1279</v>
      </c>
      <c r="D61" s="13">
        <v>3708</v>
      </c>
      <c r="E61" s="14">
        <v>55.47</v>
      </c>
      <c r="F61" s="15">
        <v>4.8999999999999998E-3</v>
      </c>
      <c r="G61" s="15"/>
    </row>
    <row r="62" spans="1:7" x14ac:dyDescent="0.25">
      <c r="A62" s="12" t="s">
        <v>1514</v>
      </c>
      <c r="B62" s="30" t="s">
        <v>1515</v>
      </c>
      <c r="C62" s="30" t="s">
        <v>1387</v>
      </c>
      <c r="D62" s="13">
        <v>2380</v>
      </c>
      <c r="E62" s="14">
        <v>54.74</v>
      </c>
      <c r="F62" s="15">
        <v>4.8999999999999998E-3</v>
      </c>
      <c r="G62" s="15"/>
    </row>
    <row r="63" spans="1:7" x14ac:dyDescent="0.25">
      <c r="A63" s="12" t="s">
        <v>1780</v>
      </c>
      <c r="B63" s="30" t="s">
        <v>1781</v>
      </c>
      <c r="C63" s="30" t="s">
        <v>1387</v>
      </c>
      <c r="D63" s="13">
        <v>1940</v>
      </c>
      <c r="E63" s="14">
        <v>53.99</v>
      </c>
      <c r="F63" s="15">
        <v>4.7999999999999996E-3</v>
      </c>
      <c r="G63" s="15"/>
    </row>
    <row r="64" spans="1:7" x14ac:dyDescent="0.25">
      <c r="A64" s="12" t="s">
        <v>1909</v>
      </c>
      <c r="B64" s="30" t="s">
        <v>1910</v>
      </c>
      <c r="C64" s="30" t="s">
        <v>1193</v>
      </c>
      <c r="D64" s="13">
        <v>14935</v>
      </c>
      <c r="E64" s="14">
        <v>52.83</v>
      </c>
      <c r="F64" s="15">
        <v>4.7000000000000002E-3</v>
      </c>
      <c r="G64" s="15"/>
    </row>
    <row r="65" spans="1:7" x14ac:dyDescent="0.25">
      <c r="A65" s="12" t="s">
        <v>1306</v>
      </c>
      <c r="B65" s="30" t="s">
        <v>1307</v>
      </c>
      <c r="C65" s="30" t="s">
        <v>1293</v>
      </c>
      <c r="D65" s="13">
        <v>4767</v>
      </c>
      <c r="E65" s="14">
        <v>52.61</v>
      </c>
      <c r="F65" s="15">
        <v>4.7000000000000002E-3</v>
      </c>
      <c r="G65" s="15"/>
    </row>
    <row r="66" spans="1:7" x14ac:dyDescent="0.25">
      <c r="A66" s="12" t="s">
        <v>1302</v>
      </c>
      <c r="B66" s="30" t="s">
        <v>1303</v>
      </c>
      <c r="C66" s="30" t="s">
        <v>1274</v>
      </c>
      <c r="D66" s="13">
        <v>532</v>
      </c>
      <c r="E66" s="14">
        <v>51.87</v>
      </c>
      <c r="F66" s="15">
        <v>4.5999999999999999E-3</v>
      </c>
      <c r="G66" s="15"/>
    </row>
    <row r="67" spans="1:7" x14ac:dyDescent="0.25">
      <c r="A67" s="12" t="s">
        <v>1300</v>
      </c>
      <c r="B67" s="30" t="s">
        <v>1301</v>
      </c>
      <c r="C67" s="30" t="s">
        <v>1251</v>
      </c>
      <c r="D67" s="13">
        <v>1048</v>
      </c>
      <c r="E67" s="14">
        <v>51.79</v>
      </c>
      <c r="F67" s="15">
        <v>4.5999999999999999E-3</v>
      </c>
      <c r="G67" s="15"/>
    </row>
    <row r="68" spans="1:7" x14ac:dyDescent="0.25">
      <c r="A68" s="12" t="s">
        <v>1337</v>
      </c>
      <c r="B68" s="30" t="s">
        <v>1338</v>
      </c>
      <c r="C68" s="30" t="s">
        <v>1339</v>
      </c>
      <c r="D68" s="13">
        <v>30041</v>
      </c>
      <c r="E68" s="14">
        <v>51.45</v>
      </c>
      <c r="F68" s="15">
        <v>4.5999999999999999E-3</v>
      </c>
      <c r="G68" s="15"/>
    </row>
    <row r="69" spans="1:7" x14ac:dyDescent="0.25">
      <c r="A69" s="12" t="s">
        <v>1438</v>
      </c>
      <c r="B69" s="30" t="s">
        <v>1439</v>
      </c>
      <c r="C69" s="30" t="s">
        <v>1279</v>
      </c>
      <c r="D69" s="13">
        <v>2580</v>
      </c>
      <c r="E69" s="14">
        <v>51.37</v>
      </c>
      <c r="F69" s="15">
        <v>4.5999999999999999E-3</v>
      </c>
      <c r="G69" s="15"/>
    </row>
    <row r="70" spans="1:7" x14ac:dyDescent="0.25">
      <c r="A70" s="12" t="s">
        <v>1404</v>
      </c>
      <c r="B70" s="30" t="s">
        <v>1405</v>
      </c>
      <c r="C70" s="30" t="s">
        <v>1239</v>
      </c>
      <c r="D70" s="13">
        <v>5116</v>
      </c>
      <c r="E70" s="14">
        <v>51.27</v>
      </c>
      <c r="F70" s="15">
        <v>4.5999999999999999E-3</v>
      </c>
      <c r="G70" s="15"/>
    </row>
    <row r="71" spans="1:7" x14ac:dyDescent="0.25">
      <c r="A71" s="12" t="s">
        <v>1358</v>
      </c>
      <c r="B71" s="30" t="s">
        <v>1359</v>
      </c>
      <c r="C71" s="30" t="s">
        <v>1354</v>
      </c>
      <c r="D71" s="13">
        <v>5725</v>
      </c>
      <c r="E71" s="14">
        <v>50.5</v>
      </c>
      <c r="F71" s="15">
        <v>4.4999999999999997E-3</v>
      </c>
      <c r="G71" s="15"/>
    </row>
    <row r="72" spans="1:7" x14ac:dyDescent="0.25">
      <c r="A72" s="12" t="s">
        <v>1851</v>
      </c>
      <c r="B72" s="30" t="s">
        <v>1852</v>
      </c>
      <c r="C72" s="30" t="s">
        <v>1219</v>
      </c>
      <c r="D72" s="13">
        <v>3377</v>
      </c>
      <c r="E72" s="14">
        <v>50.2</v>
      </c>
      <c r="F72" s="15">
        <v>4.4999999999999997E-3</v>
      </c>
      <c r="G72" s="15"/>
    </row>
    <row r="73" spans="1:7" x14ac:dyDescent="0.25">
      <c r="A73" s="12" t="s">
        <v>1367</v>
      </c>
      <c r="B73" s="30" t="s">
        <v>1368</v>
      </c>
      <c r="C73" s="30" t="s">
        <v>1279</v>
      </c>
      <c r="D73" s="13">
        <v>972</v>
      </c>
      <c r="E73" s="14">
        <v>49.23</v>
      </c>
      <c r="F73" s="15">
        <v>4.4000000000000003E-3</v>
      </c>
      <c r="G73" s="15"/>
    </row>
    <row r="74" spans="1:7" x14ac:dyDescent="0.25">
      <c r="A74" s="12" t="s">
        <v>1348</v>
      </c>
      <c r="B74" s="30" t="s">
        <v>1349</v>
      </c>
      <c r="C74" s="30" t="s">
        <v>1204</v>
      </c>
      <c r="D74" s="13">
        <v>2440</v>
      </c>
      <c r="E74" s="14">
        <v>49.05</v>
      </c>
      <c r="F74" s="15">
        <v>4.4000000000000003E-3</v>
      </c>
      <c r="G74" s="15"/>
    </row>
    <row r="75" spans="1:7" x14ac:dyDescent="0.25">
      <c r="A75" s="12" t="s">
        <v>2066</v>
      </c>
      <c r="B75" s="30" t="s">
        <v>2067</v>
      </c>
      <c r="C75" s="30" t="s">
        <v>1199</v>
      </c>
      <c r="D75" s="13">
        <v>7049</v>
      </c>
      <c r="E75" s="14">
        <v>48.95</v>
      </c>
      <c r="F75" s="15">
        <v>4.3E-3</v>
      </c>
      <c r="G75" s="15"/>
    </row>
    <row r="76" spans="1:7" x14ac:dyDescent="0.25">
      <c r="A76" s="12" t="s">
        <v>1758</v>
      </c>
      <c r="B76" s="30" t="s">
        <v>1759</v>
      </c>
      <c r="C76" s="30" t="s">
        <v>1296</v>
      </c>
      <c r="D76" s="13">
        <v>26832</v>
      </c>
      <c r="E76" s="14">
        <v>48.86</v>
      </c>
      <c r="F76" s="15">
        <v>4.3E-3</v>
      </c>
      <c r="G76" s="15"/>
    </row>
    <row r="77" spans="1:7" x14ac:dyDescent="0.25">
      <c r="A77" s="12" t="s">
        <v>1181</v>
      </c>
      <c r="B77" s="30" t="s">
        <v>1182</v>
      </c>
      <c r="C77" s="30" t="s">
        <v>1183</v>
      </c>
      <c r="D77" s="13">
        <v>17976</v>
      </c>
      <c r="E77" s="14">
        <v>48.18</v>
      </c>
      <c r="F77" s="15">
        <v>4.3E-3</v>
      </c>
      <c r="G77" s="15"/>
    </row>
    <row r="78" spans="1:7" x14ac:dyDescent="0.25">
      <c r="A78" s="12" t="s">
        <v>1392</v>
      </c>
      <c r="B78" s="30" t="s">
        <v>1393</v>
      </c>
      <c r="C78" s="30" t="s">
        <v>1394</v>
      </c>
      <c r="D78" s="13">
        <v>23863</v>
      </c>
      <c r="E78" s="14">
        <v>48.14</v>
      </c>
      <c r="F78" s="15">
        <v>4.3E-3</v>
      </c>
      <c r="G78" s="15"/>
    </row>
    <row r="79" spans="1:7" x14ac:dyDescent="0.25">
      <c r="A79" s="12" t="s">
        <v>1355</v>
      </c>
      <c r="B79" s="30" t="s">
        <v>1356</v>
      </c>
      <c r="C79" s="30" t="s">
        <v>1357</v>
      </c>
      <c r="D79" s="13">
        <v>10500</v>
      </c>
      <c r="E79" s="14">
        <v>47.88</v>
      </c>
      <c r="F79" s="15">
        <v>4.3E-3</v>
      </c>
      <c r="G79" s="15"/>
    </row>
    <row r="80" spans="1:7" x14ac:dyDescent="0.25">
      <c r="A80" s="12" t="s">
        <v>1864</v>
      </c>
      <c r="B80" s="30" t="s">
        <v>1865</v>
      </c>
      <c r="C80" s="30" t="s">
        <v>1299</v>
      </c>
      <c r="D80" s="13">
        <v>522</v>
      </c>
      <c r="E80" s="14">
        <v>47.75</v>
      </c>
      <c r="F80" s="15">
        <v>4.1999999999999997E-3</v>
      </c>
      <c r="G80" s="15"/>
    </row>
    <row r="81" spans="1:7" x14ac:dyDescent="0.25">
      <c r="A81" s="12" t="s">
        <v>2022</v>
      </c>
      <c r="B81" s="30" t="s">
        <v>2023</v>
      </c>
      <c r="C81" s="30" t="s">
        <v>1186</v>
      </c>
      <c r="D81" s="13">
        <v>3512</v>
      </c>
      <c r="E81" s="14">
        <v>47.69</v>
      </c>
      <c r="F81" s="15">
        <v>4.1999999999999997E-3</v>
      </c>
      <c r="G81" s="15"/>
    </row>
    <row r="82" spans="1:7" x14ac:dyDescent="0.25">
      <c r="A82" s="12" t="s">
        <v>1189</v>
      </c>
      <c r="B82" s="30" t="s">
        <v>1190</v>
      </c>
      <c r="C82" s="30" t="s">
        <v>1171</v>
      </c>
      <c r="D82" s="13">
        <v>3049</v>
      </c>
      <c r="E82" s="14">
        <v>47.35</v>
      </c>
      <c r="F82" s="15">
        <v>4.1999999999999997E-3</v>
      </c>
      <c r="G82" s="15"/>
    </row>
    <row r="83" spans="1:7" x14ac:dyDescent="0.25">
      <c r="A83" s="12" t="s">
        <v>1878</v>
      </c>
      <c r="B83" s="30" t="s">
        <v>1879</v>
      </c>
      <c r="C83" s="30" t="s">
        <v>1186</v>
      </c>
      <c r="D83" s="13">
        <v>8928</v>
      </c>
      <c r="E83" s="14">
        <v>47.22</v>
      </c>
      <c r="F83" s="15">
        <v>4.1999999999999997E-3</v>
      </c>
      <c r="G83" s="15"/>
    </row>
    <row r="84" spans="1:7" x14ac:dyDescent="0.25">
      <c r="A84" s="12" t="s">
        <v>2068</v>
      </c>
      <c r="B84" s="30" t="s">
        <v>2069</v>
      </c>
      <c r="C84" s="30" t="s">
        <v>1296</v>
      </c>
      <c r="D84" s="13">
        <v>28614</v>
      </c>
      <c r="E84" s="14">
        <v>46.34</v>
      </c>
      <c r="F84" s="15">
        <v>4.1000000000000003E-3</v>
      </c>
      <c r="G84" s="15"/>
    </row>
    <row r="85" spans="1:7" x14ac:dyDescent="0.25">
      <c r="A85" s="12" t="s">
        <v>1934</v>
      </c>
      <c r="B85" s="30" t="s">
        <v>1935</v>
      </c>
      <c r="C85" s="30" t="s">
        <v>1290</v>
      </c>
      <c r="D85" s="13">
        <v>10876</v>
      </c>
      <c r="E85" s="14">
        <v>45.7</v>
      </c>
      <c r="F85" s="15">
        <v>4.1000000000000003E-3</v>
      </c>
      <c r="G85" s="15"/>
    </row>
    <row r="86" spans="1:7" x14ac:dyDescent="0.25">
      <c r="A86" s="12" t="s">
        <v>1178</v>
      </c>
      <c r="B86" s="30" t="s">
        <v>1179</v>
      </c>
      <c r="C86" s="30" t="s">
        <v>1180</v>
      </c>
      <c r="D86" s="13">
        <v>10510</v>
      </c>
      <c r="E86" s="14">
        <v>45.62</v>
      </c>
      <c r="F86" s="15">
        <v>4.1000000000000003E-3</v>
      </c>
      <c r="G86" s="15"/>
    </row>
    <row r="87" spans="1:7" x14ac:dyDescent="0.25">
      <c r="A87" s="12" t="s">
        <v>1321</v>
      </c>
      <c r="B87" s="30" t="s">
        <v>1322</v>
      </c>
      <c r="C87" s="30" t="s">
        <v>1245</v>
      </c>
      <c r="D87" s="13">
        <v>3385</v>
      </c>
      <c r="E87" s="14">
        <v>45.42</v>
      </c>
      <c r="F87" s="15">
        <v>4.0000000000000001E-3</v>
      </c>
      <c r="G87" s="15"/>
    </row>
    <row r="88" spans="1:7" x14ac:dyDescent="0.25">
      <c r="A88" s="12" t="s">
        <v>1923</v>
      </c>
      <c r="B88" s="30" t="s">
        <v>1924</v>
      </c>
      <c r="C88" s="30" t="s">
        <v>1183</v>
      </c>
      <c r="D88" s="13">
        <v>7472</v>
      </c>
      <c r="E88" s="14">
        <v>44.85</v>
      </c>
      <c r="F88" s="15">
        <v>4.0000000000000001E-3</v>
      </c>
      <c r="G88" s="15"/>
    </row>
    <row r="89" spans="1:7" x14ac:dyDescent="0.25">
      <c r="A89" s="12" t="s">
        <v>2070</v>
      </c>
      <c r="B89" s="30" t="s">
        <v>2071</v>
      </c>
      <c r="C89" s="30" t="s">
        <v>1320</v>
      </c>
      <c r="D89" s="13">
        <v>510</v>
      </c>
      <c r="E89" s="14">
        <v>44.79</v>
      </c>
      <c r="F89" s="15">
        <v>4.0000000000000001E-3</v>
      </c>
      <c r="G89" s="15"/>
    </row>
    <row r="90" spans="1:7" x14ac:dyDescent="0.25">
      <c r="A90" s="12" t="s">
        <v>1540</v>
      </c>
      <c r="B90" s="30" t="s">
        <v>1541</v>
      </c>
      <c r="C90" s="30" t="s">
        <v>1542</v>
      </c>
      <c r="D90" s="13">
        <v>128</v>
      </c>
      <c r="E90" s="14">
        <v>44.1</v>
      </c>
      <c r="F90" s="15">
        <v>3.8999999999999998E-3</v>
      </c>
      <c r="G90" s="15"/>
    </row>
    <row r="91" spans="1:7" x14ac:dyDescent="0.25">
      <c r="A91" s="12" t="s">
        <v>1503</v>
      </c>
      <c r="B91" s="30" t="s">
        <v>1504</v>
      </c>
      <c r="C91" s="30" t="s">
        <v>1505</v>
      </c>
      <c r="D91" s="13">
        <v>1644</v>
      </c>
      <c r="E91" s="14">
        <v>43.11</v>
      </c>
      <c r="F91" s="15">
        <v>3.8E-3</v>
      </c>
      <c r="G91" s="15"/>
    </row>
    <row r="92" spans="1:7" x14ac:dyDescent="0.25">
      <c r="A92" s="12" t="s">
        <v>1350</v>
      </c>
      <c r="B92" s="30" t="s">
        <v>1351</v>
      </c>
      <c r="C92" s="30" t="s">
        <v>1219</v>
      </c>
      <c r="D92" s="13">
        <v>489</v>
      </c>
      <c r="E92" s="14">
        <v>42.91</v>
      </c>
      <c r="F92" s="15">
        <v>3.8E-3</v>
      </c>
      <c r="G92" s="15"/>
    </row>
    <row r="93" spans="1:7" x14ac:dyDescent="0.25">
      <c r="A93" s="12" t="s">
        <v>1243</v>
      </c>
      <c r="B93" s="30" t="s">
        <v>1244</v>
      </c>
      <c r="C93" s="30" t="s">
        <v>1245</v>
      </c>
      <c r="D93" s="13">
        <v>51670</v>
      </c>
      <c r="E93" s="14">
        <v>42.16</v>
      </c>
      <c r="F93" s="15">
        <v>3.7000000000000002E-3</v>
      </c>
      <c r="G93" s="15"/>
    </row>
    <row r="94" spans="1:7" x14ac:dyDescent="0.25">
      <c r="A94" s="12" t="s">
        <v>1308</v>
      </c>
      <c r="B94" s="30" t="s">
        <v>1309</v>
      </c>
      <c r="C94" s="30" t="s">
        <v>1219</v>
      </c>
      <c r="D94" s="13">
        <v>1736</v>
      </c>
      <c r="E94" s="14">
        <v>41.46</v>
      </c>
      <c r="F94" s="15">
        <v>3.7000000000000002E-3</v>
      </c>
      <c r="G94" s="15"/>
    </row>
    <row r="95" spans="1:7" x14ac:dyDescent="0.25">
      <c r="A95" s="12" t="s">
        <v>1424</v>
      </c>
      <c r="B95" s="30" t="s">
        <v>1425</v>
      </c>
      <c r="C95" s="30" t="s">
        <v>1267</v>
      </c>
      <c r="D95" s="13">
        <v>15659</v>
      </c>
      <c r="E95" s="14">
        <v>41.21</v>
      </c>
      <c r="F95" s="15">
        <v>3.7000000000000002E-3</v>
      </c>
      <c r="G95" s="15"/>
    </row>
    <row r="96" spans="1:7" x14ac:dyDescent="0.25">
      <c r="A96" s="12" t="s">
        <v>1482</v>
      </c>
      <c r="B96" s="30" t="s">
        <v>1483</v>
      </c>
      <c r="C96" s="30" t="s">
        <v>1193</v>
      </c>
      <c r="D96" s="13">
        <v>2500</v>
      </c>
      <c r="E96" s="14">
        <v>41.1</v>
      </c>
      <c r="F96" s="15">
        <v>3.7000000000000002E-3</v>
      </c>
      <c r="G96" s="15"/>
    </row>
    <row r="97" spans="1:7" x14ac:dyDescent="0.25">
      <c r="A97" s="12" t="s">
        <v>1197</v>
      </c>
      <c r="B97" s="30" t="s">
        <v>1198</v>
      </c>
      <c r="C97" s="30" t="s">
        <v>1199</v>
      </c>
      <c r="D97" s="13">
        <v>30185</v>
      </c>
      <c r="E97" s="14">
        <v>40.520000000000003</v>
      </c>
      <c r="F97" s="15">
        <v>3.5999999999999999E-3</v>
      </c>
      <c r="G97" s="15"/>
    </row>
    <row r="98" spans="1:7" x14ac:dyDescent="0.25">
      <c r="A98" s="12" t="s">
        <v>1880</v>
      </c>
      <c r="B98" s="30" t="s">
        <v>1881</v>
      </c>
      <c r="C98" s="30" t="s">
        <v>1279</v>
      </c>
      <c r="D98" s="13">
        <v>1168</v>
      </c>
      <c r="E98" s="14">
        <v>40.409999999999997</v>
      </c>
      <c r="F98" s="15">
        <v>3.5999999999999999E-3</v>
      </c>
      <c r="G98" s="15"/>
    </row>
    <row r="99" spans="1:7" x14ac:dyDescent="0.25">
      <c r="A99" s="12" t="s">
        <v>1446</v>
      </c>
      <c r="B99" s="30" t="s">
        <v>1447</v>
      </c>
      <c r="C99" s="30" t="s">
        <v>1296</v>
      </c>
      <c r="D99" s="13">
        <v>1016</v>
      </c>
      <c r="E99" s="14">
        <v>40.11</v>
      </c>
      <c r="F99" s="15">
        <v>3.5999999999999999E-3</v>
      </c>
      <c r="G99" s="15"/>
    </row>
    <row r="100" spans="1:7" x14ac:dyDescent="0.25">
      <c r="A100" s="12" t="s">
        <v>1202</v>
      </c>
      <c r="B100" s="30" t="s">
        <v>1203</v>
      </c>
      <c r="C100" s="30" t="s">
        <v>1204</v>
      </c>
      <c r="D100" s="13">
        <v>13504</v>
      </c>
      <c r="E100" s="14">
        <v>39.32</v>
      </c>
      <c r="F100" s="15">
        <v>3.5000000000000001E-3</v>
      </c>
      <c r="G100" s="15"/>
    </row>
    <row r="101" spans="1:7" x14ac:dyDescent="0.25">
      <c r="A101" s="12" t="s">
        <v>2049</v>
      </c>
      <c r="B101" s="30" t="s">
        <v>2050</v>
      </c>
      <c r="C101" s="30" t="s">
        <v>1274</v>
      </c>
      <c r="D101" s="13">
        <v>1700</v>
      </c>
      <c r="E101" s="14">
        <v>38.880000000000003</v>
      </c>
      <c r="F101" s="15">
        <v>3.5000000000000001E-3</v>
      </c>
      <c r="G101" s="15"/>
    </row>
    <row r="102" spans="1:7" x14ac:dyDescent="0.25">
      <c r="A102" s="12" t="s">
        <v>1175</v>
      </c>
      <c r="B102" s="30" t="s">
        <v>1176</v>
      </c>
      <c r="C102" s="30" t="s">
        <v>1177</v>
      </c>
      <c r="D102" s="13">
        <v>1209</v>
      </c>
      <c r="E102" s="14">
        <v>38.65</v>
      </c>
      <c r="F102" s="15">
        <v>3.3999999999999998E-3</v>
      </c>
      <c r="G102" s="15"/>
    </row>
    <row r="103" spans="1:7" x14ac:dyDescent="0.25">
      <c r="A103" s="12" t="s">
        <v>1373</v>
      </c>
      <c r="B103" s="30" t="s">
        <v>1374</v>
      </c>
      <c r="C103" s="30" t="s">
        <v>1193</v>
      </c>
      <c r="D103" s="13">
        <v>6317</v>
      </c>
      <c r="E103" s="14">
        <v>38.590000000000003</v>
      </c>
      <c r="F103" s="15">
        <v>3.3999999999999998E-3</v>
      </c>
      <c r="G103" s="15"/>
    </row>
    <row r="104" spans="1:7" x14ac:dyDescent="0.25">
      <c r="A104" s="12" t="s">
        <v>1383</v>
      </c>
      <c r="B104" s="30" t="s">
        <v>1384</v>
      </c>
      <c r="C104" s="30" t="s">
        <v>1248</v>
      </c>
      <c r="D104" s="13">
        <v>1655</v>
      </c>
      <c r="E104" s="14">
        <v>38.35</v>
      </c>
      <c r="F104" s="15">
        <v>3.3999999999999998E-3</v>
      </c>
      <c r="G104" s="15"/>
    </row>
    <row r="105" spans="1:7" x14ac:dyDescent="0.25">
      <c r="A105" s="12" t="s">
        <v>1772</v>
      </c>
      <c r="B105" s="30" t="s">
        <v>1773</v>
      </c>
      <c r="C105" s="30" t="s">
        <v>1171</v>
      </c>
      <c r="D105" s="13">
        <v>7312</v>
      </c>
      <c r="E105" s="14">
        <v>38.07</v>
      </c>
      <c r="F105" s="15">
        <v>3.3999999999999998E-3</v>
      </c>
      <c r="G105" s="15"/>
    </row>
    <row r="106" spans="1:7" x14ac:dyDescent="0.25">
      <c r="A106" s="12" t="s">
        <v>1430</v>
      </c>
      <c r="B106" s="30" t="s">
        <v>1431</v>
      </c>
      <c r="C106" s="30" t="s">
        <v>1224</v>
      </c>
      <c r="D106" s="13">
        <v>6733</v>
      </c>
      <c r="E106" s="14">
        <v>37.72</v>
      </c>
      <c r="F106" s="15">
        <v>3.3999999999999998E-3</v>
      </c>
      <c r="G106" s="15"/>
    </row>
    <row r="107" spans="1:7" x14ac:dyDescent="0.25">
      <c r="A107" s="12" t="s">
        <v>1329</v>
      </c>
      <c r="B107" s="30" t="s">
        <v>1330</v>
      </c>
      <c r="C107" s="30" t="s">
        <v>1219</v>
      </c>
      <c r="D107" s="13">
        <v>2926</v>
      </c>
      <c r="E107" s="14">
        <v>36.520000000000003</v>
      </c>
      <c r="F107" s="15">
        <v>3.2000000000000002E-3</v>
      </c>
      <c r="G107" s="15"/>
    </row>
    <row r="108" spans="1:7" x14ac:dyDescent="0.25">
      <c r="A108" s="12" t="s">
        <v>1257</v>
      </c>
      <c r="B108" s="30" t="s">
        <v>1258</v>
      </c>
      <c r="C108" s="30" t="s">
        <v>1199</v>
      </c>
      <c r="D108" s="13">
        <v>4396</v>
      </c>
      <c r="E108" s="14">
        <v>36.5</v>
      </c>
      <c r="F108" s="15">
        <v>3.2000000000000002E-3</v>
      </c>
      <c r="G108" s="15"/>
    </row>
    <row r="109" spans="1:7" x14ac:dyDescent="0.25">
      <c r="A109" s="12" t="s">
        <v>2072</v>
      </c>
      <c r="B109" s="30" t="s">
        <v>2073</v>
      </c>
      <c r="C109" s="30" t="s">
        <v>1354</v>
      </c>
      <c r="D109" s="13">
        <v>8153</v>
      </c>
      <c r="E109" s="14">
        <v>36.33</v>
      </c>
      <c r="F109" s="15">
        <v>3.2000000000000002E-3</v>
      </c>
      <c r="G109" s="15"/>
    </row>
    <row r="110" spans="1:7" x14ac:dyDescent="0.25">
      <c r="A110" s="12" t="s">
        <v>1314</v>
      </c>
      <c r="B110" s="30" t="s">
        <v>1315</v>
      </c>
      <c r="C110" s="30" t="s">
        <v>1251</v>
      </c>
      <c r="D110" s="13">
        <v>2419</v>
      </c>
      <c r="E110" s="14">
        <v>36.21</v>
      </c>
      <c r="F110" s="15">
        <v>3.2000000000000002E-3</v>
      </c>
      <c r="G110" s="15"/>
    </row>
    <row r="111" spans="1:7" x14ac:dyDescent="0.25">
      <c r="A111" s="12" t="s">
        <v>1460</v>
      </c>
      <c r="B111" s="30" t="s">
        <v>1461</v>
      </c>
      <c r="C111" s="30" t="s">
        <v>1232</v>
      </c>
      <c r="D111" s="13">
        <v>7991</v>
      </c>
      <c r="E111" s="14">
        <v>35.869999999999997</v>
      </c>
      <c r="F111" s="15">
        <v>3.2000000000000002E-3</v>
      </c>
      <c r="G111" s="15"/>
    </row>
    <row r="112" spans="1:7" x14ac:dyDescent="0.25">
      <c r="A112" s="12" t="s">
        <v>1522</v>
      </c>
      <c r="B112" s="30" t="s">
        <v>1523</v>
      </c>
      <c r="C112" s="30" t="s">
        <v>1387</v>
      </c>
      <c r="D112" s="13">
        <v>2429</v>
      </c>
      <c r="E112" s="14">
        <v>35.85</v>
      </c>
      <c r="F112" s="15">
        <v>3.2000000000000002E-3</v>
      </c>
      <c r="G112" s="15"/>
    </row>
    <row r="113" spans="1:7" x14ac:dyDescent="0.25">
      <c r="A113" s="12" t="s">
        <v>1371</v>
      </c>
      <c r="B113" s="30" t="s">
        <v>1372</v>
      </c>
      <c r="C113" s="30" t="s">
        <v>1274</v>
      </c>
      <c r="D113" s="13">
        <v>871</v>
      </c>
      <c r="E113" s="14">
        <v>35.5</v>
      </c>
      <c r="F113" s="15">
        <v>3.2000000000000002E-3</v>
      </c>
      <c r="G113" s="15"/>
    </row>
    <row r="114" spans="1:7" x14ac:dyDescent="0.25">
      <c r="A114" s="12" t="s">
        <v>2074</v>
      </c>
      <c r="B114" s="30" t="s">
        <v>2075</v>
      </c>
      <c r="C114" s="30" t="s">
        <v>1171</v>
      </c>
      <c r="D114" s="13">
        <v>25665</v>
      </c>
      <c r="E114" s="14">
        <v>35.17</v>
      </c>
      <c r="F114" s="15">
        <v>3.0999999999999999E-3</v>
      </c>
      <c r="G114" s="15"/>
    </row>
    <row r="115" spans="1:7" x14ac:dyDescent="0.25">
      <c r="A115" s="12" t="s">
        <v>1390</v>
      </c>
      <c r="B115" s="30" t="s">
        <v>1391</v>
      </c>
      <c r="C115" s="30" t="s">
        <v>1274</v>
      </c>
      <c r="D115" s="13">
        <v>1411</v>
      </c>
      <c r="E115" s="14">
        <v>35.159999999999997</v>
      </c>
      <c r="F115" s="15">
        <v>3.0999999999999999E-3</v>
      </c>
      <c r="G115" s="15"/>
    </row>
    <row r="116" spans="1:7" x14ac:dyDescent="0.25">
      <c r="A116" s="12" t="s">
        <v>2076</v>
      </c>
      <c r="B116" s="30" t="s">
        <v>2077</v>
      </c>
      <c r="C116" s="30" t="s">
        <v>1320</v>
      </c>
      <c r="D116" s="13">
        <v>3245</v>
      </c>
      <c r="E116" s="14">
        <v>35.08</v>
      </c>
      <c r="F116" s="15">
        <v>3.0999999999999999E-3</v>
      </c>
      <c r="G116" s="15"/>
    </row>
    <row r="117" spans="1:7" x14ac:dyDescent="0.25">
      <c r="A117" s="12" t="s">
        <v>1940</v>
      </c>
      <c r="B117" s="30" t="s">
        <v>1941</v>
      </c>
      <c r="C117" s="30" t="s">
        <v>1251</v>
      </c>
      <c r="D117" s="13">
        <v>2807</v>
      </c>
      <c r="E117" s="14">
        <v>34.729999999999997</v>
      </c>
      <c r="F117" s="15">
        <v>3.0999999999999999E-3</v>
      </c>
      <c r="G117" s="15"/>
    </row>
    <row r="118" spans="1:7" x14ac:dyDescent="0.25">
      <c r="A118" s="12" t="s">
        <v>1842</v>
      </c>
      <c r="B118" s="30" t="s">
        <v>1843</v>
      </c>
      <c r="C118" s="30" t="s">
        <v>1251</v>
      </c>
      <c r="D118" s="13">
        <v>1506</v>
      </c>
      <c r="E118" s="14">
        <v>34.65</v>
      </c>
      <c r="F118" s="15">
        <v>3.0999999999999999E-3</v>
      </c>
      <c r="G118" s="15"/>
    </row>
    <row r="119" spans="1:7" x14ac:dyDescent="0.25">
      <c r="A119" s="12" t="s">
        <v>1536</v>
      </c>
      <c r="B119" s="30" t="s">
        <v>1537</v>
      </c>
      <c r="C119" s="30" t="s">
        <v>1251</v>
      </c>
      <c r="D119" s="13">
        <v>561</v>
      </c>
      <c r="E119" s="14">
        <v>34.549999999999997</v>
      </c>
      <c r="F119" s="15">
        <v>3.0999999999999999E-3</v>
      </c>
      <c r="G119" s="15"/>
    </row>
    <row r="120" spans="1:7" x14ac:dyDescent="0.25">
      <c r="A120" s="12" t="s">
        <v>1402</v>
      </c>
      <c r="B120" s="30" t="s">
        <v>1403</v>
      </c>
      <c r="C120" s="30" t="s">
        <v>1193</v>
      </c>
      <c r="D120" s="13">
        <v>12382</v>
      </c>
      <c r="E120" s="14">
        <v>34.520000000000003</v>
      </c>
      <c r="F120" s="15">
        <v>3.0999999999999999E-3</v>
      </c>
      <c r="G120" s="15"/>
    </row>
    <row r="121" spans="1:7" x14ac:dyDescent="0.25">
      <c r="A121" s="12" t="s">
        <v>2078</v>
      </c>
      <c r="B121" s="30" t="s">
        <v>2079</v>
      </c>
      <c r="C121" s="30" t="s">
        <v>1387</v>
      </c>
      <c r="D121" s="13">
        <v>2929</v>
      </c>
      <c r="E121" s="14">
        <v>34.270000000000003</v>
      </c>
      <c r="F121" s="15">
        <v>3.0000000000000001E-3</v>
      </c>
      <c r="G121" s="15"/>
    </row>
    <row r="122" spans="1:7" x14ac:dyDescent="0.25">
      <c r="A122" s="12" t="s">
        <v>1795</v>
      </c>
      <c r="B122" s="30" t="s">
        <v>1796</v>
      </c>
      <c r="C122" s="30" t="s">
        <v>1193</v>
      </c>
      <c r="D122" s="13">
        <v>2263</v>
      </c>
      <c r="E122" s="14">
        <v>33.5</v>
      </c>
      <c r="F122" s="15">
        <v>3.0000000000000001E-3</v>
      </c>
      <c r="G122" s="15"/>
    </row>
    <row r="123" spans="1:7" x14ac:dyDescent="0.25">
      <c r="A123" s="12" t="s">
        <v>2080</v>
      </c>
      <c r="B123" s="30" t="s">
        <v>2081</v>
      </c>
      <c r="C123" s="30" t="s">
        <v>1242</v>
      </c>
      <c r="D123" s="13">
        <v>796</v>
      </c>
      <c r="E123" s="14">
        <v>33.369999999999997</v>
      </c>
      <c r="F123" s="15">
        <v>3.0000000000000001E-3</v>
      </c>
      <c r="G123" s="15"/>
    </row>
    <row r="124" spans="1:7" x14ac:dyDescent="0.25">
      <c r="A124" s="12" t="s">
        <v>2082</v>
      </c>
      <c r="B124" s="30" t="s">
        <v>2083</v>
      </c>
      <c r="C124" s="30" t="s">
        <v>1486</v>
      </c>
      <c r="D124" s="13">
        <v>197</v>
      </c>
      <c r="E124" s="14">
        <v>33.35</v>
      </c>
      <c r="F124" s="15">
        <v>3.0000000000000001E-3</v>
      </c>
      <c r="G124" s="15"/>
    </row>
    <row r="125" spans="1:7" x14ac:dyDescent="0.25">
      <c r="A125" s="12" t="s">
        <v>1275</v>
      </c>
      <c r="B125" s="30" t="s">
        <v>1276</v>
      </c>
      <c r="C125" s="30" t="s">
        <v>1196</v>
      </c>
      <c r="D125" s="13">
        <v>16510</v>
      </c>
      <c r="E125" s="14">
        <v>33.270000000000003</v>
      </c>
      <c r="F125" s="15">
        <v>3.0000000000000001E-3</v>
      </c>
      <c r="G125" s="15"/>
    </row>
    <row r="126" spans="1:7" x14ac:dyDescent="0.25">
      <c r="A126" s="12" t="s">
        <v>2084</v>
      </c>
      <c r="B126" s="30" t="s">
        <v>2085</v>
      </c>
      <c r="C126" s="30" t="s">
        <v>1279</v>
      </c>
      <c r="D126" s="13">
        <v>827</v>
      </c>
      <c r="E126" s="14">
        <v>32.380000000000003</v>
      </c>
      <c r="F126" s="15">
        <v>2.8999999999999998E-3</v>
      </c>
      <c r="G126" s="15"/>
    </row>
    <row r="127" spans="1:7" x14ac:dyDescent="0.25">
      <c r="A127" s="12" t="s">
        <v>2086</v>
      </c>
      <c r="B127" s="30" t="s">
        <v>2087</v>
      </c>
      <c r="C127" s="30" t="s">
        <v>1251</v>
      </c>
      <c r="D127" s="13">
        <v>8215</v>
      </c>
      <c r="E127" s="14">
        <v>32.229999999999997</v>
      </c>
      <c r="F127" s="15">
        <v>2.8999999999999998E-3</v>
      </c>
      <c r="G127" s="15"/>
    </row>
    <row r="128" spans="1:7" x14ac:dyDescent="0.25">
      <c r="A128" s="12" t="s">
        <v>1410</v>
      </c>
      <c r="B128" s="30" t="s">
        <v>1411</v>
      </c>
      <c r="C128" s="30" t="s">
        <v>1248</v>
      </c>
      <c r="D128" s="13">
        <v>6895</v>
      </c>
      <c r="E128" s="14">
        <v>32.159999999999997</v>
      </c>
      <c r="F128" s="15">
        <v>2.8999999999999998E-3</v>
      </c>
      <c r="G128" s="15"/>
    </row>
    <row r="129" spans="1:7" x14ac:dyDescent="0.25">
      <c r="A129" s="12" t="s">
        <v>1379</v>
      </c>
      <c r="B129" s="30" t="s">
        <v>1380</v>
      </c>
      <c r="C129" s="30" t="s">
        <v>1274</v>
      </c>
      <c r="D129" s="13">
        <v>1645</v>
      </c>
      <c r="E129" s="14">
        <v>31.95</v>
      </c>
      <c r="F129" s="15">
        <v>2.8E-3</v>
      </c>
      <c r="G129" s="15"/>
    </row>
    <row r="130" spans="1:7" x14ac:dyDescent="0.25">
      <c r="A130" s="12" t="s">
        <v>1282</v>
      </c>
      <c r="B130" s="30" t="s">
        <v>1283</v>
      </c>
      <c r="C130" s="30" t="s">
        <v>1284</v>
      </c>
      <c r="D130" s="13">
        <v>2899</v>
      </c>
      <c r="E130" s="14">
        <v>31.78</v>
      </c>
      <c r="F130" s="15">
        <v>2.8E-3</v>
      </c>
      <c r="G130" s="15"/>
    </row>
    <row r="131" spans="1:7" x14ac:dyDescent="0.25">
      <c r="A131" s="12" t="s">
        <v>2088</v>
      </c>
      <c r="B131" s="30" t="s">
        <v>2089</v>
      </c>
      <c r="C131" s="30" t="s">
        <v>1267</v>
      </c>
      <c r="D131" s="13">
        <v>7308</v>
      </c>
      <c r="E131" s="14">
        <v>31.48</v>
      </c>
      <c r="F131" s="15">
        <v>2.8E-3</v>
      </c>
      <c r="G131" s="15"/>
    </row>
    <row r="132" spans="1:7" x14ac:dyDescent="0.25">
      <c r="A132" s="12" t="s">
        <v>1360</v>
      </c>
      <c r="B132" s="30" t="s">
        <v>1361</v>
      </c>
      <c r="C132" s="30" t="s">
        <v>1362</v>
      </c>
      <c r="D132" s="13">
        <v>574</v>
      </c>
      <c r="E132" s="14">
        <v>31.47</v>
      </c>
      <c r="F132" s="15">
        <v>2.8E-3</v>
      </c>
      <c r="G132" s="15"/>
    </row>
    <row r="133" spans="1:7" x14ac:dyDescent="0.25">
      <c r="A133" s="12" t="s">
        <v>1760</v>
      </c>
      <c r="B133" s="30" t="s">
        <v>1761</v>
      </c>
      <c r="C133" s="30" t="s">
        <v>1296</v>
      </c>
      <c r="D133" s="13">
        <v>690</v>
      </c>
      <c r="E133" s="14">
        <v>31.23</v>
      </c>
      <c r="F133" s="15">
        <v>2.8E-3</v>
      </c>
      <c r="G133" s="15"/>
    </row>
    <row r="134" spans="1:7" x14ac:dyDescent="0.25">
      <c r="A134" s="12" t="s">
        <v>1448</v>
      </c>
      <c r="B134" s="30" t="s">
        <v>1449</v>
      </c>
      <c r="C134" s="30" t="s">
        <v>1219</v>
      </c>
      <c r="D134" s="13">
        <v>6503</v>
      </c>
      <c r="E134" s="14">
        <v>31.22</v>
      </c>
      <c r="F134" s="15">
        <v>2.8E-3</v>
      </c>
      <c r="G134" s="15"/>
    </row>
    <row r="135" spans="1:7" x14ac:dyDescent="0.25">
      <c r="A135" s="12" t="s">
        <v>1335</v>
      </c>
      <c r="B135" s="30" t="s">
        <v>1336</v>
      </c>
      <c r="C135" s="30" t="s">
        <v>1239</v>
      </c>
      <c r="D135" s="13">
        <v>2077</v>
      </c>
      <c r="E135" s="14">
        <v>31.16</v>
      </c>
      <c r="F135" s="15">
        <v>2.8E-3</v>
      </c>
      <c r="G135" s="15"/>
    </row>
    <row r="136" spans="1:7" x14ac:dyDescent="0.25">
      <c r="A136" s="12" t="s">
        <v>2090</v>
      </c>
      <c r="B136" s="30" t="s">
        <v>2091</v>
      </c>
      <c r="C136" s="30" t="s">
        <v>1397</v>
      </c>
      <c r="D136" s="13">
        <v>2216</v>
      </c>
      <c r="E136" s="14">
        <v>30.99</v>
      </c>
      <c r="F136" s="15">
        <v>2.8E-3</v>
      </c>
      <c r="G136" s="15"/>
    </row>
    <row r="137" spans="1:7" x14ac:dyDescent="0.25">
      <c r="A137" s="12" t="s">
        <v>1259</v>
      </c>
      <c r="B137" s="30" t="s">
        <v>1260</v>
      </c>
      <c r="C137" s="30" t="s">
        <v>1171</v>
      </c>
      <c r="D137" s="13">
        <v>17154</v>
      </c>
      <c r="E137" s="14">
        <v>30.88</v>
      </c>
      <c r="F137" s="15">
        <v>2.7000000000000001E-3</v>
      </c>
      <c r="G137" s="15"/>
    </row>
    <row r="138" spans="1:7" x14ac:dyDescent="0.25">
      <c r="A138" s="12" t="s">
        <v>2092</v>
      </c>
      <c r="B138" s="30" t="s">
        <v>2093</v>
      </c>
      <c r="C138" s="30" t="s">
        <v>1186</v>
      </c>
      <c r="D138" s="13">
        <v>1679</v>
      </c>
      <c r="E138" s="14">
        <v>30.81</v>
      </c>
      <c r="F138" s="15">
        <v>2.7000000000000001E-3</v>
      </c>
      <c r="G138" s="15"/>
    </row>
    <row r="139" spans="1:7" x14ac:dyDescent="0.25">
      <c r="A139" s="12" t="s">
        <v>1474</v>
      </c>
      <c r="B139" s="30" t="s">
        <v>1475</v>
      </c>
      <c r="C139" s="30" t="s">
        <v>1186</v>
      </c>
      <c r="D139" s="13">
        <v>7806</v>
      </c>
      <c r="E139" s="14">
        <v>30.77</v>
      </c>
      <c r="F139" s="15">
        <v>2.7000000000000001E-3</v>
      </c>
      <c r="G139" s="15"/>
    </row>
    <row r="140" spans="1:7" x14ac:dyDescent="0.25">
      <c r="A140" s="12" t="s">
        <v>1237</v>
      </c>
      <c r="B140" s="30" t="s">
        <v>1238</v>
      </c>
      <c r="C140" s="30" t="s">
        <v>1239</v>
      </c>
      <c r="D140" s="13">
        <v>4858</v>
      </c>
      <c r="E140" s="14">
        <v>30.77</v>
      </c>
      <c r="F140" s="15">
        <v>2.7000000000000001E-3</v>
      </c>
      <c r="G140" s="15"/>
    </row>
    <row r="141" spans="1:7" x14ac:dyDescent="0.25">
      <c r="A141" s="12" t="s">
        <v>1340</v>
      </c>
      <c r="B141" s="30" t="s">
        <v>1341</v>
      </c>
      <c r="C141" s="30" t="s">
        <v>1320</v>
      </c>
      <c r="D141" s="13">
        <v>1424</v>
      </c>
      <c r="E141" s="14">
        <v>30.27</v>
      </c>
      <c r="F141" s="15">
        <v>2.7000000000000001E-3</v>
      </c>
      <c r="G141" s="15"/>
    </row>
    <row r="142" spans="1:7" x14ac:dyDescent="0.25">
      <c r="A142" s="12" t="s">
        <v>1444</v>
      </c>
      <c r="B142" s="30" t="s">
        <v>1445</v>
      </c>
      <c r="C142" s="30" t="s">
        <v>1193</v>
      </c>
      <c r="D142" s="13">
        <v>1282</v>
      </c>
      <c r="E142" s="14">
        <v>30.25</v>
      </c>
      <c r="F142" s="15">
        <v>2.7000000000000001E-3</v>
      </c>
      <c r="G142" s="15"/>
    </row>
    <row r="143" spans="1:7" x14ac:dyDescent="0.25">
      <c r="A143" s="12" t="s">
        <v>1416</v>
      </c>
      <c r="B143" s="30" t="s">
        <v>1417</v>
      </c>
      <c r="C143" s="30" t="s">
        <v>1251</v>
      </c>
      <c r="D143" s="13">
        <v>111</v>
      </c>
      <c r="E143" s="14">
        <v>30.1</v>
      </c>
      <c r="F143" s="15">
        <v>2.7000000000000001E-3</v>
      </c>
      <c r="G143" s="15"/>
    </row>
    <row r="144" spans="1:7" x14ac:dyDescent="0.25">
      <c r="A144" s="12" t="s">
        <v>2094</v>
      </c>
      <c r="B144" s="30" t="s">
        <v>2095</v>
      </c>
      <c r="C144" s="30" t="s">
        <v>1227</v>
      </c>
      <c r="D144" s="13">
        <v>11754</v>
      </c>
      <c r="E144" s="14">
        <v>29.73</v>
      </c>
      <c r="F144" s="15">
        <v>2.5999999999999999E-3</v>
      </c>
      <c r="G144" s="15"/>
    </row>
    <row r="145" spans="1:7" x14ac:dyDescent="0.25">
      <c r="A145" s="12" t="s">
        <v>1422</v>
      </c>
      <c r="B145" s="30" t="s">
        <v>1423</v>
      </c>
      <c r="C145" s="30" t="s">
        <v>1290</v>
      </c>
      <c r="D145" s="13">
        <v>464</v>
      </c>
      <c r="E145" s="14">
        <v>29.5</v>
      </c>
      <c r="F145" s="15">
        <v>2.5999999999999999E-3</v>
      </c>
      <c r="G145" s="15"/>
    </row>
    <row r="146" spans="1:7" x14ac:dyDescent="0.25">
      <c r="A146" s="12" t="s">
        <v>2003</v>
      </c>
      <c r="B146" s="30" t="s">
        <v>2004</v>
      </c>
      <c r="C146" s="30" t="s">
        <v>1279</v>
      </c>
      <c r="D146" s="13">
        <v>2304</v>
      </c>
      <c r="E146" s="14">
        <v>29.22</v>
      </c>
      <c r="F146" s="15">
        <v>2.5999999999999999E-3</v>
      </c>
      <c r="G146" s="15"/>
    </row>
    <row r="147" spans="1:7" x14ac:dyDescent="0.25">
      <c r="A147" s="12" t="s">
        <v>1194</v>
      </c>
      <c r="B147" s="30" t="s">
        <v>1195</v>
      </c>
      <c r="C147" s="30" t="s">
        <v>1196</v>
      </c>
      <c r="D147" s="13">
        <v>863</v>
      </c>
      <c r="E147" s="14">
        <v>28.71</v>
      </c>
      <c r="F147" s="15">
        <v>2.5999999999999999E-3</v>
      </c>
      <c r="G147" s="15"/>
    </row>
    <row r="148" spans="1:7" x14ac:dyDescent="0.25">
      <c r="A148" s="12" t="s">
        <v>2096</v>
      </c>
      <c r="B148" s="30" t="s">
        <v>2097</v>
      </c>
      <c r="C148" s="30" t="s">
        <v>1193</v>
      </c>
      <c r="D148" s="13">
        <v>6143</v>
      </c>
      <c r="E148" s="14">
        <v>28.6</v>
      </c>
      <c r="F148" s="15">
        <v>2.5000000000000001E-3</v>
      </c>
      <c r="G148" s="15"/>
    </row>
    <row r="149" spans="1:7" x14ac:dyDescent="0.25">
      <c r="A149" s="12" t="s">
        <v>2098</v>
      </c>
      <c r="B149" s="30" t="s">
        <v>2099</v>
      </c>
      <c r="C149" s="30" t="s">
        <v>1320</v>
      </c>
      <c r="D149" s="13">
        <v>445</v>
      </c>
      <c r="E149" s="14">
        <v>28.52</v>
      </c>
      <c r="F149" s="15">
        <v>2.5000000000000001E-3</v>
      </c>
      <c r="G149" s="15"/>
    </row>
    <row r="150" spans="1:7" x14ac:dyDescent="0.25">
      <c r="A150" s="12" t="s">
        <v>1310</v>
      </c>
      <c r="B150" s="30" t="s">
        <v>1311</v>
      </c>
      <c r="C150" s="30" t="s">
        <v>1174</v>
      </c>
      <c r="D150" s="13">
        <v>16923</v>
      </c>
      <c r="E150" s="14">
        <v>28.39</v>
      </c>
      <c r="F150" s="15">
        <v>2.5000000000000001E-3</v>
      </c>
      <c r="G150" s="15"/>
    </row>
    <row r="151" spans="1:7" x14ac:dyDescent="0.25">
      <c r="A151" s="12" t="s">
        <v>1442</v>
      </c>
      <c r="B151" s="30" t="s">
        <v>1443</v>
      </c>
      <c r="C151" s="30" t="s">
        <v>1299</v>
      </c>
      <c r="D151" s="13">
        <v>599</v>
      </c>
      <c r="E151" s="14">
        <v>28.29</v>
      </c>
      <c r="F151" s="15">
        <v>2.5000000000000001E-3</v>
      </c>
      <c r="G151" s="15"/>
    </row>
    <row r="152" spans="1:7" x14ac:dyDescent="0.25">
      <c r="A152" s="12" t="s">
        <v>1412</v>
      </c>
      <c r="B152" s="30" t="s">
        <v>1413</v>
      </c>
      <c r="C152" s="30" t="s">
        <v>1193</v>
      </c>
      <c r="D152" s="13">
        <v>17149</v>
      </c>
      <c r="E152" s="14">
        <v>27.14</v>
      </c>
      <c r="F152" s="15">
        <v>2.3999999999999998E-3</v>
      </c>
      <c r="G152" s="15"/>
    </row>
    <row r="153" spans="1:7" x14ac:dyDescent="0.25">
      <c r="A153" s="12" t="s">
        <v>1395</v>
      </c>
      <c r="B153" s="30" t="s">
        <v>1396</v>
      </c>
      <c r="C153" s="30" t="s">
        <v>1397</v>
      </c>
      <c r="D153" s="13">
        <v>1546</v>
      </c>
      <c r="E153" s="14">
        <v>26.84</v>
      </c>
      <c r="F153" s="15">
        <v>2.3999999999999998E-3</v>
      </c>
      <c r="G153" s="15"/>
    </row>
    <row r="154" spans="1:7" x14ac:dyDescent="0.25">
      <c r="A154" s="12" t="s">
        <v>1782</v>
      </c>
      <c r="B154" s="30" t="s">
        <v>1783</v>
      </c>
      <c r="C154" s="30" t="s">
        <v>1505</v>
      </c>
      <c r="D154" s="13">
        <v>544</v>
      </c>
      <c r="E154" s="14">
        <v>26.72</v>
      </c>
      <c r="F154" s="15">
        <v>2.3999999999999998E-3</v>
      </c>
      <c r="G154" s="15"/>
    </row>
    <row r="155" spans="1:7" x14ac:dyDescent="0.25">
      <c r="A155" s="12" t="s">
        <v>1214</v>
      </c>
      <c r="B155" s="30" t="s">
        <v>1215</v>
      </c>
      <c r="C155" s="30" t="s">
        <v>1216</v>
      </c>
      <c r="D155" s="13">
        <v>19253</v>
      </c>
      <c r="E155" s="14">
        <v>26.68</v>
      </c>
      <c r="F155" s="15">
        <v>2.3999999999999998E-3</v>
      </c>
      <c r="G155" s="15"/>
    </row>
    <row r="156" spans="1:7" x14ac:dyDescent="0.25">
      <c r="A156" s="12" t="s">
        <v>2100</v>
      </c>
      <c r="B156" s="30" t="s">
        <v>2101</v>
      </c>
      <c r="C156" s="30" t="s">
        <v>1251</v>
      </c>
      <c r="D156" s="13">
        <v>1444</v>
      </c>
      <c r="E156" s="14">
        <v>26.65</v>
      </c>
      <c r="F156" s="15">
        <v>2.3999999999999998E-3</v>
      </c>
      <c r="G156" s="15"/>
    </row>
    <row r="157" spans="1:7" x14ac:dyDescent="0.25">
      <c r="A157" s="12" t="s">
        <v>1385</v>
      </c>
      <c r="B157" s="30" t="s">
        <v>1386</v>
      </c>
      <c r="C157" s="30" t="s">
        <v>1387</v>
      </c>
      <c r="D157" s="13">
        <v>2967</v>
      </c>
      <c r="E157" s="14">
        <v>26.61</v>
      </c>
      <c r="F157" s="15">
        <v>2.3999999999999998E-3</v>
      </c>
      <c r="G157" s="15"/>
    </row>
    <row r="158" spans="1:7" x14ac:dyDescent="0.25">
      <c r="A158" s="12" t="s">
        <v>1518</v>
      </c>
      <c r="B158" s="30" t="s">
        <v>1519</v>
      </c>
      <c r="C158" s="30" t="s">
        <v>1290</v>
      </c>
      <c r="D158" s="13">
        <v>3777</v>
      </c>
      <c r="E158" s="14">
        <v>26.54</v>
      </c>
      <c r="F158" s="15">
        <v>2.3999999999999998E-3</v>
      </c>
      <c r="G158" s="15"/>
    </row>
    <row r="159" spans="1:7" x14ac:dyDescent="0.25">
      <c r="A159" s="12" t="s">
        <v>1263</v>
      </c>
      <c r="B159" s="30" t="s">
        <v>1264</v>
      </c>
      <c r="C159" s="30" t="s">
        <v>1174</v>
      </c>
      <c r="D159" s="13">
        <v>4400</v>
      </c>
      <c r="E159" s="14">
        <v>26.51</v>
      </c>
      <c r="F159" s="15">
        <v>2.3999999999999998E-3</v>
      </c>
      <c r="G159" s="15"/>
    </row>
    <row r="160" spans="1:7" x14ac:dyDescent="0.25">
      <c r="A160" s="12" t="s">
        <v>1495</v>
      </c>
      <c r="B160" s="30" t="s">
        <v>1496</v>
      </c>
      <c r="C160" s="30" t="s">
        <v>1357</v>
      </c>
      <c r="D160" s="13">
        <v>2459</v>
      </c>
      <c r="E160" s="14">
        <v>26.44</v>
      </c>
      <c r="F160" s="15">
        <v>2.3E-3</v>
      </c>
      <c r="G160" s="15"/>
    </row>
    <row r="161" spans="1:7" x14ac:dyDescent="0.25">
      <c r="A161" s="12" t="s">
        <v>2102</v>
      </c>
      <c r="B161" s="30" t="s">
        <v>2103</v>
      </c>
      <c r="C161" s="30" t="s">
        <v>1284</v>
      </c>
      <c r="D161" s="13">
        <v>1965</v>
      </c>
      <c r="E161" s="14">
        <v>26.3</v>
      </c>
      <c r="F161" s="15">
        <v>2.3E-3</v>
      </c>
      <c r="G161" s="15"/>
    </row>
    <row r="162" spans="1:7" x14ac:dyDescent="0.25">
      <c r="A162" s="12" t="s">
        <v>1207</v>
      </c>
      <c r="B162" s="30" t="s">
        <v>1208</v>
      </c>
      <c r="C162" s="30" t="s">
        <v>1193</v>
      </c>
      <c r="D162" s="13">
        <v>6693</v>
      </c>
      <c r="E162" s="14">
        <v>26.12</v>
      </c>
      <c r="F162" s="15">
        <v>2.3E-3</v>
      </c>
      <c r="G162" s="15"/>
    </row>
    <row r="163" spans="1:7" x14ac:dyDescent="0.25">
      <c r="A163" s="12" t="s">
        <v>1191</v>
      </c>
      <c r="B163" s="30" t="s">
        <v>1192</v>
      </c>
      <c r="C163" s="30" t="s">
        <v>1193</v>
      </c>
      <c r="D163" s="13">
        <v>5705</v>
      </c>
      <c r="E163" s="14">
        <v>25.73</v>
      </c>
      <c r="F163" s="15">
        <v>2.3E-3</v>
      </c>
      <c r="G163" s="15"/>
    </row>
    <row r="164" spans="1:7" x14ac:dyDescent="0.25">
      <c r="A164" s="12" t="s">
        <v>1462</v>
      </c>
      <c r="B164" s="30" t="s">
        <v>1463</v>
      </c>
      <c r="C164" s="30" t="s">
        <v>1193</v>
      </c>
      <c r="D164" s="13">
        <v>14657</v>
      </c>
      <c r="E164" s="14">
        <v>25.71</v>
      </c>
      <c r="F164" s="15">
        <v>2.3E-3</v>
      </c>
      <c r="G164" s="15"/>
    </row>
    <row r="165" spans="1:7" x14ac:dyDescent="0.25">
      <c r="A165" s="12" t="s">
        <v>2104</v>
      </c>
      <c r="B165" s="30" t="s">
        <v>2105</v>
      </c>
      <c r="C165" s="30" t="s">
        <v>1320</v>
      </c>
      <c r="D165" s="13">
        <v>826</v>
      </c>
      <c r="E165" s="14">
        <v>25.58</v>
      </c>
      <c r="F165" s="15">
        <v>2.3E-3</v>
      </c>
      <c r="G165" s="15"/>
    </row>
    <row r="166" spans="1:7" x14ac:dyDescent="0.25">
      <c r="A166" s="12" t="s">
        <v>2106</v>
      </c>
      <c r="B166" s="30" t="s">
        <v>2107</v>
      </c>
      <c r="C166" s="30" t="s">
        <v>1193</v>
      </c>
      <c r="D166" s="13">
        <v>504</v>
      </c>
      <c r="E166" s="14">
        <v>25.54</v>
      </c>
      <c r="F166" s="15">
        <v>2.3E-3</v>
      </c>
      <c r="G166" s="15"/>
    </row>
    <row r="167" spans="1:7" x14ac:dyDescent="0.25">
      <c r="A167" s="12" t="s">
        <v>1768</v>
      </c>
      <c r="B167" s="30" t="s">
        <v>1769</v>
      </c>
      <c r="C167" s="30" t="s">
        <v>1248</v>
      </c>
      <c r="D167" s="13">
        <v>3716</v>
      </c>
      <c r="E167" s="14">
        <v>25.45</v>
      </c>
      <c r="F167" s="15">
        <v>2.3E-3</v>
      </c>
      <c r="G167" s="15"/>
    </row>
    <row r="168" spans="1:7" x14ac:dyDescent="0.25">
      <c r="A168" s="12" t="s">
        <v>1365</v>
      </c>
      <c r="B168" s="30" t="s">
        <v>1366</v>
      </c>
      <c r="C168" s="30" t="s">
        <v>1299</v>
      </c>
      <c r="D168" s="13">
        <v>631</v>
      </c>
      <c r="E168" s="14">
        <v>25.36</v>
      </c>
      <c r="F168" s="15">
        <v>2.3E-3</v>
      </c>
      <c r="G168" s="15"/>
    </row>
    <row r="169" spans="1:7" x14ac:dyDescent="0.25">
      <c r="A169" s="12" t="s">
        <v>2108</v>
      </c>
      <c r="B169" s="30" t="s">
        <v>2109</v>
      </c>
      <c r="C169" s="30" t="s">
        <v>1786</v>
      </c>
      <c r="D169" s="13">
        <v>6103</v>
      </c>
      <c r="E169" s="14">
        <v>24.57</v>
      </c>
      <c r="F169" s="15">
        <v>2.2000000000000001E-3</v>
      </c>
      <c r="G169" s="15"/>
    </row>
    <row r="170" spans="1:7" x14ac:dyDescent="0.25">
      <c r="A170" s="12" t="s">
        <v>1468</v>
      </c>
      <c r="B170" s="30" t="s">
        <v>1469</v>
      </c>
      <c r="C170" s="30" t="s">
        <v>1251</v>
      </c>
      <c r="D170" s="13">
        <v>9275</v>
      </c>
      <c r="E170" s="14">
        <v>24.5</v>
      </c>
      <c r="F170" s="15">
        <v>2.2000000000000001E-3</v>
      </c>
      <c r="G170" s="15"/>
    </row>
    <row r="171" spans="1:7" x14ac:dyDescent="0.25">
      <c r="A171" s="12" t="s">
        <v>2110</v>
      </c>
      <c r="B171" s="30" t="s">
        <v>2111</v>
      </c>
      <c r="C171" s="30" t="s">
        <v>1248</v>
      </c>
      <c r="D171" s="13">
        <v>2238</v>
      </c>
      <c r="E171" s="14">
        <v>24.47</v>
      </c>
      <c r="F171" s="15">
        <v>2.2000000000000001E-3</v>
      </c>
      <c r="G171" s="15"/>
    </row>
    <row r="172" spans="1:7" x14ac:dyDescent="0.25">
      <c r="A172" s="12" t="s">
        <v>2112</v>
      </c>
      <c r="B172" s="30" t="s">
        <v>2113</v>
      </c>
      <c r="C172" s="30" t="s">
        <v>1248</v>
      </c>
      <c r="D172" s="13">
        <v>849</v>
      </c>
      <c r="E172" s="14">
        <v>23.87</v>
      </c>
      <c r="F172" s="15">
        <v>2.0999999999999999E-3</v>
      </c>
      <c r="G172" s="15"/>
    </row>
    <row r="173" spans="1:7" x14ac:dyDescent="0.25">
      <c r="A173" s="12" t="s">
        <v>1352</v>
      </c>
      <c r="B173" s="30" t="s">
        <v>1353</v>
      </c>
      <c r="C173" s="30" t="s">
        <v>1354</v>
      </c>
      <c r="D173" s="13">
        <v>658</v>
      </c>
      <c r="E173" s="14">
        <v>23.35</v>
      </c>
      <c r="F173" s="15">
        <v>2.0999999999999999E-3</v>
      </c>
      <c r="G173" s="15"/>
    </row>
    <row r="174" spans="1:7" x14ac:dyDescent="0.25">
      <c r="A174" s="12" t="s">
        <v>2114</v>
      </c>
      <c r="B174" s="30" t="s">
        <v>2115</v>
      </c>
      <c r="C174" s="30" t="s">
        <v>1248</v>
      </c>
      <c r="D174" s="13">
        <v>35077</v>
      </c>
      <c r="E174" s="14">
        <v>23.19</v>
      </c>
      <c r="F174" s="15">
        <v>2.0999999999999999E-3</v>
      </c>
      <c r="G174" s="15"/>
    </row>
    <row r="175" spans="1:7" x14ac:dyDescent="0.25">
      <c r="A175" s="12" t="s">
        <v>1297</v>
      </c>
      <c r="B175" s="30" t="s">
        <v>1298</v>
      </c>
      <c r="C175" s="30" t="s">
        <v>1299</v>
      </c>
      <c r="D175" s="13">
        <v>1073</v>
      </c>
      <c r="E175" s="14">
        <v>23.09</v>
      </c>
      <c r="F175" s="15">
        <v>2.0999999999999999E-3</v>
      </c>
      <c r="G175" s="15"/>
    </row>
    <row r="176" spans="1:7" x14ac:dyDescent="0.25">
      <c r="A176" s="12" t="s">
        <v>2116</v>
      </c>
      <c r="B176" s="30" t="s">
        <v>2117</v>
      </c>
      <c r="C176" s="30" t="s">
        <v>1186</v>
      </c>
      <c r="D176" s="13">
        <v>4267</v>
      </c>
      <c r="E176" s="14">
        <v>22.78</v>
      </c>
      <c r="F176" s="15">
        <v>2E-3</v>
      </c>
      <c r="G176" s="15"/>
    </row>
    <row r="177" spans="1:7" x14ac:dyDescent="0.25">
      <c r="A177" s="12" t="s">
        <v>1187</v>
      </c>
      <c r="B177" s="30" t="s">
        <v>1188</v>
      </c>
      <c r="C177" s="30" t="s">
        <v>1171</v>
      </c>
      <c r="D177" s="13">
        <v>8581</v>
      </c>
      <c r="E177" s="14">
        <v>22.66</v>
      </c>
      <c r="F177" s="15">
        <v>2E-3</v>
      </c>
      <c r="G177" s="15"/>
    </row>
    <row r="178" spans="1:7" x14ac:dyDescent="0.25">
      <c r="A178" s="12" t="s">
        <v>1265</v>
      </c>
      <c r="B178" s="30" t="s">
        <v>1266</v>
      </c>
      <c r="C178" s="30" t="s">
        <v>1267</v>
      </c>
      <c r="D178" s="13">
        <v>12426</v>
      </c>
      <c r="E178" s="14">
        <v>22.5</v>
      </c>
      <c r="F178" s="15">
        <v>2E-3</v>
      </c>
      <c r="G178" s="15"/>
    </row>
    <row r="179" spans="1:7" x14ac:dyDescent="0.25">
      <c r="A179" s="12" t="s">
        <v>1440</v>
      </c>
      <c r="B179" s="30" t="s">
        <v>1441</v>
      </c>
      <c r="C179" s="30" t="s">
        <v>1242</v>
      </c>
      <c r="D179" s="13">
        <v>410</v>
      </c>
      <c r="E179" s="14">
        <v>22.03</v>
      </c>
      <c r="F179" s="15">
        <v>2E-3</v>
      </c>
      <c r="G179" s="15"/>
    </row>
    <row r="180" spans="1:7" x14ac:dyDescent="0.25">
      <c r="A180" s="12" t="s">
        <v>1331</v>
      </c>
      <c r="B180" s="30" t="s">
        <v>1332</v>
      </c>
      <c r="C180" s="30" t="s">
        <v>1193</v>
      </c>
      <c r="D180" s="13">
        <v>1897</v>
      </c>
      <c r="E180" s="14">
        <v>21.94</v>
      </c>
      <c r="F180" s="15">
        <v>1.9E-3</v>
      </c>
      <c r="G180" s="15"/>
    </row>
    <row r="181" spans="1:7" x14ac:dyDescent="0.25">
      <c r="A181" s="12" t="s">
        <v>1528</v>
      </c>
      <c r="B181" s="30" t="s">
        <v>1529</v>
      </c>
      <c r="C181" s="30" t="s">
        <v>1486</v>
      </c>
      <c r="D181" s="13">
        <v>1744</v>
      </c>
      <c r="E181" s="14">
        <v>21.83</v>
      </c>
      <c r="F181" s="15">
        <v>1.9E-3</v>
      </c>
      <c r="G181" s="15"/>
    </row>
    <row r="182" spans="1:7" x14ac:dyDescent="0.25">
      <c r="A182" s="12" t="s">
        <v>1272</v>
      </c>
      <c r="B182" s="30" t="s">
        <v>1273</v>
      </c>
      <c r="C182" s="30" t="s">
        <v>1274</v>
      </c>
      <c r="D182" s="13">
        <v>2664</v>
      </c>
      <c r="E182" s="14">
        <v>21.59</v>
      </c>
      <c r="F182" s="15">
        <v>1.9E-3</v>
      </c>
      <c r="G182" s="15"/>
    </row>
    <row r="183" spans="1:7" x14ac:dyDescent="0.25">
      <c r="A183" s="12" t="s">
        <v>1235</v>
      </c>
      <c r="B183" s="30" t="s">
        <v>1236</v>
      </c>
      <c r="C183" s="30" t="s">
        <v>1204</v>
      </c>
      <c r="D183" s="13">
        <v>162622</v>
      </c>
      <c r="E183" s="14">
        <v>21.55</v>
      </c>
      <c r="F183" s="15">
        <v>1.9E-3</v>
      </c>
      <c r="G183" s="15"/>
    </row>
    <row r="184" spans="1:7" x14ac:dyDescent="0.25">
      <c r="A184" s="12" t="s">
        <v>1480</v>
      </c>
      <c r="B184" s="30" t="s">
        <v>1481</v>
      </c>
      <c r="C184" s="30" t="s">
        <v>1320</v>
      </c>
      <c r="D184" s="13">
        <v>703</v>
      </c>
      <c r="E184" s="14">
        <v>21.19</v>
      </c>
      <c r="F184" s="15">
        <v>1.9E-3</v>
      </c>
      <c r="G184" s="15"/>
    </row>
    <row r="185" spans="1:7" x14ac:dyDescent="0.25">
      <c r="A185" s="12" t="s">
        <v>1369</v>
      </c>
      <c r="B185" s="30" t="s">
        <v>1370</v>
      </c>
      <c r="C185" s="30" t="s">
        <v>1193</v>
      </c>
      <c r="D185" s="13">
        <v>2486</v>
      </c>
      <c r="E185" s="14">
        <v>21.11</v>
      </c>
      <c r="F185" s="15">
        <v>1.9E-3</v>
      </c>
      <c r="G185" s="15"/>
    </row>
    <row r="186" spans="1:7" x14ac:dyDescent="0.25">
      <c r="A186" s="12" t="s">
        <v>1472</v>
      </c>
      <c r="B186" s="30" t="s">
        <v>1473</v>
      </c>
      <c r="C186" s="30" t="s">
        <v>1219</v>
      </c>
      <c r="D186" s="13">
        <v>423</v>
      </c>
      <c r="E186" s="14">
        <v>20.89</v>
      </c>
      <c r="F186" s="15">
        <v>1.9E-3</v>
      </c>
      <c r="G186" s="15"/>
    </row>
    <row r="187" spans="1:7" x14ac:dyDescent="0.25">
      <c r="A187" s="12" t="s">
        <v>1919</v>
      </c>
      <c r="B187" s="30" t="s">
        <v>1920</v>
      </c>
      <c r="C187" s="30" t="s">
        <v>1251</v>
      </c>
      <c r="D187" s="13">
        <v>910</v>
      </c>
      <c r="E187" s="14">
        <v>20.3</v>
      </c>
      <c r="F187" s="15">
        <v>1.8E-3</v>
      </c>
      <c r="G187" s="15"/>
    </row>
    <row r="188" spans="1:7" x14ac:dyDescent="0.25">
      <c r="A188" s="12" t="s">
        <v>2118</v>
      </c>
      <c r="B188" s="30" t="s">
        <v>2119</v>
      </c>
      <c r="C188" s="30" t="s">
        <v>1293</v>
      </c>
      <c r="D188" s="13">
        <v>4731</v>
      </c>
      <c r="E188" s="14">
        <v>20.239999999999998</v>
      </c>
      <c r="F188" s="15">
        <v>1.8E-3</v>
      </c>
      <c r="G188" s="15"/>
    </row>
    <row r="189" spans="1:7" x14ac:dyDescent="0.25">
      <c r="A189" s="12" t="s">
        <v>1249</v>
      </c>
      <c r="B189" s="30" t="s">
        <v>1250</v>
      </c>
      <c r="C189" s="30" t="s">
        <v>1251</v>
      </c>
      <c r="D189" s="13">
        <v>587</v>
      </c>
      <c r="E189" s="14">
        <v>20.22</v>
      </c>
      <c r="F189" s="15">
        <v>1.8E-3</v>
      </c>
      <c r="G189" s="15"/>
    </row>
    <row r="190" spans="1:7" x14ac:dyDescent="0.25">
      <c r="A190" s="12" t="s">
        <v>2120</v>
      </c>
      <c r="B190" s="30" t="s">
        <v>2121</v>
      </c>
      <c r="C190" s="30" t="s">
        <v>1279</v>
      </c>
      <c r="D190" s="13">
        <v>485</v>
      </c>
      <c r="E190" s="14">
        <v>20.170000000000002</v>
      </c>
      <c r="F190" s="15">
        <v>1.8E-3</v>
      </c>
      <c r="G190" s="15"/>
    </row>
    <row r="191" spans="1:7" x14ac:dyDescent="0.25">
      <c r="A191" s="12" t="s">
        <v>1543</v>
      </c>
      <c r="B191" s="30" t="s">
        <v>1544</v>
      </c>
      <c r="C191" s="30" t="s">
        <v>1296</v>
      </c>
      <c r="D191" s="13">
        <v>358</v>
      </c>
      <c r="E191" s="14">
        <v>20.02</v>
      </c>
      <c r="F191" s="15">
        <v>1.8E-3</v>
      </c>
      <c r="G191" s="15"/>
    </row>
    <row r="192" spans="1:7" x14ac:dyDescent="0.25">
      <c r="A192" s="12" t="s">
        <v>1762</v>
      </c>
      <c r="B192" s="30" t="s">
        <v>1763</v>
      </c>
      <c r="C192" s="30" t="s">
        <v>1293</v>
      </c>
      <c r="D192" s="13">
        <v>1729</v>
      </c>
      <c r="E192" s="14">
        <v>19.97</v>
      </c>
      <c r="F192" s="15">
        <v>1.8E-3</v>
      </c>
      <c r="G192" s="15"/>
    </row>
    <row r="193" spans="1:7" x14ac:dyDescent="0.25">
      <c r="A193" s="12" t="s">
        <v>1466</v>
      </c>
      <c r="B193" s="30" t="s">
        <v>1467</v>
      </c>
      <c r="C193" s="30" t="s">
        <v>1239</v>
      </c>
      <c r="D193" s="13">
        <v>1181</v>
      </c>
      <c r="E193" s="14">
        <v>19.89</v>
      </c>
      <c r="F193" s="15">
        <v>1.8E-3</v>
      </c>
      <c r="G193" s="15"/>
    </row>
    <row r="194" spans="1:7" x14ac:dyDescent="0.25">
      <c r="A194" s="12" t="s">
        <v>1493</v>
      </c>
      <c r="B194" s="30" t="s">
        <v>1494</v>
      </c>
      <c r="C194" s="30" t="s">
        <v>1267</v>
      </c>
      <c r="D194" s="13">
        <v>3593</v>
      </c>
      <c r="E194" s="14">
        <v>19.55</v>
      </c>
      <c r="F194" s="15">
        <v>1.6999999999999999E-3</v>
      </c>
      <c r="G194" s="15"/>
    </row>
    <row r="195" spans="1:7" x14ac:dyDescent="0.25">
      <c r="A195" s="12" t="s">
        <v>1342</v>
      </c>
      <c r="B195" s="30" t="s">
        <v>1343</v>
      </c>
      <c r="C195" s="30" t="s">
        <v>1339</v>
      </c>
      <c r="D195" s="13">
        <v>692</v>
      </c>
      <c r="E195" s="14">
        <v>19.22</v>
      </c>
      <c r="F195" s="15">
        <v>1.6999999999999999E-3</v>
      </c>
      <c r="G195" s="15"/>
    </row>
    <row r="196" spans="1:7" x14ac:dyDescent="0.25">
      <c r="A196" s="12" t="s">
        <v>1464</v>
      </c>
      <c r="B196" s="30" t="s">
        <v>1465</v>
      </c>
      <c r="C196" s="30" t="s">
        <v>1320</v>
      </c>
      <c r="D196" s="13">
        <v>332</v>
      </c>
      <c r="E196" s="14">
        <v>19.059999999999999</v>
      </c>
      <c r="F196" s="15">
        <v>1.6999999999999999E-3</v>
      </c>
      <c r="G196" s="15"/>
    </row>
    <row r="197" spans="1:7" x14ac:dyDescent="0.25">
      <c r="A197" s="12" t="s">
        <v>1938</v>
      </c>
      <c r="B197" s="30" t="s">
        <v>1939</v>
      </c>
      <c r="C197" s="30" t="s">
        <v>1279</v>
      </c>
      <c r="D197" s="13">
        <v>971</v>
      </c>
      <c r="E197" s="14">
        <v>18.46</v>
      </c>
      <c r="F197" s="15">
        <v>1.6000000000000001E-3</v>
      </c>
      <c r="G197" s="15"/>
    </row>
    <row r="198" spans="1:7" x14ac:dyDescent="0.25">
      <c r="A198" s="12" t="s">
        <v>2122</v>
      </c>
      <c r="B198" s="30" t="s">
        <v>2123</v>
      </c>
      <c r="C198" s="30" t="s">
        <v>1279</v>
      </c>
      <c r="D198" s="13">
        <v>644</v>
      </c>
      <c r="E198" s="14">
        <v>18.420000000000002</v>
      </c>
      <c r="F198" s="15">
        <v>1.6000000000000001E-3</v>
      </c>
      <c r="G198" s="15"/>
    </row>
    <row r="199" spans="1:7" x14ac:dyDescent="0.25">
      <c r="A199" s="12" t="s">
        <v>1853</v>
      </c>
      <c r="B199" s="30" t="s">
        <v>1854</v>
      </c>
      <c r="C199" s="30" t="s">
        <v>1855</v>
      </c>
      <c r="D199" s="13">
        <v>59</v>
      </c>
      <c r="E199" s="14">
        <v>18.399999999999999</v>
      </c>
      <c r="F199" s="15">
        <v>1.6000000000000001E-3</v>
      </c>
      <c r="G199" s="15"/>
    </row>
    <row r="200" spans="1:7" x14ac:dyDescent="0.25">
      <c r="A200" s="12" t="s">
        <v>1478</v>
      </c>
      <c r="B200" s="30" t="s">
        <v>1479</v>
      </c>
      <c r="C200" s="30" t="s">
        <v>1293</v>
      </c>
      <c r="D200" s="13">
        <v>1342</v>
      </c>
      <c r="E200" s="14">
        <v>18.309999999999999</v>
      </c>
      <c r="F200" s="15">
        <v>1.6000000000000001E-3</v>
      </c>
      <c r="G200" s="15"/>
    </row>
    <row r="201" spans="1:7" x14ac:dyDescent="0.25">
      <c r="A201" s="12" t="s">
        <v>1406</v>
      </c>
      <c r="B201" s="30" t="s">
        <v>1407</v>
      </c>
      <c r="C201" s="30" t="s">
        <v>1171</v>
      </c>
      <c r="D201" s="13">
        <v>3094</v>
      </c>
      <c r="E201" s="14">
        <v>17.98</v>
      </c>
      <c r="F201" s="15">
        <v>1.6000000000000001E-3</v>
      </c>
      <c r="G201" s="15"/>
    </row>
    <row r="202" spans="1:7" x14ac:dyDescent="0.25">
      <c r="A202" s="12" t="s">
        <v>2124</v>
      </c>
      <c r="B202" s="30" t="s">
        <v>2125</v>
      </c>
      <c r="C202" s="30" t="s">
        <v>1186</v>
      </c>
      <c r="D202" s="13">
        <v>14769</v>
      </c>
      <c r="E202" s="14">
        <v>17.93</v>
      </c>
      <c r="F202" s="15">
        <v>1.6000000000000001E-3</v>
      </c>
      <c r="G202" s="15"/>
    </row>
    <row r="203" spans="1:7" x14ac:dyDescent="0.25">
      <c r="A203" s="12" t="s">
        <v>2126</v>
      </c>
      <c r="B203" s="30" t="s">
        <v>2127</v>
      </c>
      <c r="C203" s="30" t="s">
        <v>1846</v>
      </c>
      <c r="D203" s="13">
        <v>46</v>
      </c>
      <c r="E203" s="14">
        <v>17.8</v>
      </c>
      <c r="F203" s="15">
        <v>1.6000000000000001E-3</v>
      </c>
      <c r="G203" s="15"/>
    </row>
    <row r="204" spans="1:7" x14ac:dyDescent="0.25">
      <c r="A204" s="12" t="s">
        <v>1997</v>
      </c>
      <c r="B204" s="30" t="s">
        <v>1998</v>
      </c>
      <c r="C204" s="30" t="s">
        <v>1486</v>
      </c>
      <c r="D204" s="13">
        <v>4101</v>
      </c>
      <c r="E204" s="14">
        <v>17.61</v>
      </c>
      <c r="F204" s="15">
        <v>1.6000000000000001E-3</v>
      </c>
      <c r="G204" s="15"/>
    </row>
    <row r="205" spans="1:7" x14ac:dyDescent="0.25">
      <c r="A205" s="12" t="s">
        <v>1524</v>
      </c>
      <c r="B205" s="30" t="s">
        <v>1525</v>
      </c>
      <c r="C205" s="30" t="s">
        <v>1293</v>
      </c>
      <c r="D205" s="13">
        <v>1155</v>
      </c>
      <c r="E205" s="14">
        <v>17.5</v>
      </c>
      <c r="F205" s="15">
        <v>1.6000000000000001E-3</v>
      </c>
      <c r="G205" s="15"/>
    </row>
    <row r="206" spans="1:7" x14ac:dyDescent="0.25">
      <c r="A206" s="12" t="s">
        <v>1288</v>
      </c>
      <c r="B206" s="30" t="s">
        <v>1289</v>
      </c>
      <c r="C206" s="30" t="s">
        <v>1290</v>
      </c>
      <c r="D206" s="13">
        <v>767</v>
      </c>
      <c r="E206" s="14">
        <v>17.36</v>
      </c>
      <c r="F206" s="15">
        <v>1.5E-3</v>
      </c>
      <c r="G206" s="15"/>
    </row>
    <row r="207" spans="1:7" x14ac:dyDescent="0.25">
      <c r="A207" s="12" t="s">
        <v>1377</v>
      </c>
      <c r="B207" s="30" t="s">
        <v>1378</v>
      </c>
      <c r="C207" s="30" t="s">
        <v>1320</v>
      </c>
      <c r="D207" s="13">
        <v>670</v>
      </c>
      <c r="E207" s="14">
        <v>17.149999999999999</v>
      </c>
      <c r="F207" s="15">
        <v>1.5E-3</v>
      </c>
      <c r="G207" s="15"/>
    </row>
    <row r="208" spans="1:7" x14ac:dyDescent="0.25">
      <c r="A208" s="12" t="s">
        <v>1304</v>
      </c>
      <c r="B208" s="30" t="s">
        <v>1305</v>
      </c>
      <c r="C208" s="30" t="s">
        <v>1171</v>
      </c>
      <c r="D208" s="13">
        <v>13704</v>
      </c>
      <c r="E208" s="14">
        <v>17.05</v>
      </c>
      <c r="F208" s="15">
        <v>1.5E-3</v>
      </c>
      <c r="G208" s="15"/>
    </row>
    <row r="209" spans="1:7" x14ac:dyDescent="0.25">
      <c r="A209" s="12" t="s">
        <v>2128</v>
      </c>
      <c r="B209" s="30" t="s">
        <v>2129</v>
      </c>
      <c r="C209" s="30" t="s">
        <v>1239</v>
      </c>
      <c r="D209" s="13">
        <v>5128</v>
      </c>
      <c r="E209" s="14">
        <v>16.91</v>
      </c>
      <c r="F209" s="15">
        <v>1.5E-3</v>
      </c>
      <c r="G209" s="15"/>
    </row>
    <row r="210" spans="1:7" x14ac:dyDescent="0.25">
      <c r="A210" s="12" t="s">
        <v>1381</v>
      </c>
      <c r="B210" s="30" t="s">
        <v>1382</v>
      </c>
      <c r="C210" s="30" t="s">
        <v>1274</v>
      </c>
      <c r="D210" s="13">
        <v>2746</v>
      </c>
      <c r="E210" s="14">
        <v>16.82</v>
      </c>
      <c r="F210" s="15">
        <v>1.5E-3</v>
      </c>
      <c r="G210" s="15"/>
    </row>
    <row r="211" spans="1:7" x14ac:dyDescent="0.25">
      <c r="A211" s="12" t="s">
        <v>1886</v>
      </c>
      <c r="B211" s="30" t="s">
        <v>1887</v>
      </c>
      <c r="C211" s="30" t="s">
        <v>1196</v>
      </c>
      <c r="D211" s="13">
        <v>957</v>
      </c>
      <c r="E211" s="14">
        <v>16.77</v>
      </c>
      <c r="F211" s="15">
        <v>1.5E-3</v>
      </c>
      <c r="G211" s="15"/>
    </row>
    <row r="212" spans="1:7" x14ac:dyDescent="0.25">
      <c r="A212" s="12" t="s">
        <v>1211</v>
      </c>
      <c r="B212" s="30" t="s">
        <v>1212</v>
      </c>
      <c r="C212" s="30" t="s">
        <v>1213</v>
      </c>
      <c r="D212" s="13">
        <v>6168</v>
      </c>
      <c r="E212" s="14">
        <v>16.760000000000002</v>
      </c>
      <c r="F212" s="15">
        <v>1.5E-3</v>
      </c>
      <c r="G212" s="15"/>
    </row>
    <row r="213" spans="1:7" x14ac:dyDescent="0.25">
      <c r="A213" s="12" t="s">
        <v>1849</v>
      </c>
      <c r="B213" s="30" t="s">
        <v>1850</v>
      </c>
      <c r="C213" s="30" t="s">
        <v>1486</v>
      </c>
      <c r="D213" s="13">
        <v>614</v>
      </c>
      <c r="E213" s="14">
        <v>16.64</v>
      </c>
      <c r="F213" s="15">
        <v>1.5E-3</v>
      </c>
      <c r="G213" s="15"/>
    </row>
    <row r="214" spans="1:7" x14ac:dyDescent="0.25">
      <c r="A214" s="12" t="s">
        <v>2130</v>
      </c>
      <c r="B214" s="30" t="s">
        <v>2131</v>
      </c>
      <c r="C214" s="30" t="s">
        <v>1239</v>
      </c>
      <c r="D214" s="13">
        <v>3055</v>
      </c>
      <c r="E214" s="14">
        <v>16.600000000000001</v>
      </c>
      <c r="F214" s="15">
        <v>1.5E-3</v>
      </c>
      <c r="G214" s="15"/>
    </row>
    <row r="215" spans="1:7" x14ac:dyDescent="0.25">
      <c r="A215" s="12" t="s">
        <v>2132</v>
      </c>
      <c r="B215" s="30" t="s">
        <v>2133</v>
      </c>
      <c r="C215" s="30" t="s">
        <v>1193</v>
      </c>
      <c r="D215" s="13">
        <v>200</v>
      </c>
      <c r="E215" s="14">
        <v>16.55</v>
      </c>
      <c r="F215" s="15">
        <v>1.5E-3</v>
      </c>
      <c r="G215" s="15"/>
    </row>
    <row r="216" spans="1:7" x14ac:dyDescent="0.25">
      <c r="A216" s="12" t="s">
        <v>2134</v>
      </c>
      <c r="B216" s="30" t="s">
        <v>2135</v>
      </c>
      <c r="C216" s="30" t="s">
        <v>1251</v>
      </c>
      <c r="D216" s="13">
        <v>849</v>
      </c>
      <c r="E216" s="14">
        <v>16.53</v>
      </c>
      <c r="F216" s="15">
        <v>1.5E-3</v>
      </c>
      <c r="G216" s="15"/>
    </row>
    <row r="217" spans="1:7" x14ac:dyDescent="0.25">
      <c r="A217" s="12" t="s">
        <v>1432</v>
      </c>
      <c r="B217" s="30" t="s">
        <v>1433</v>
      </c>
      <c r="C217" s="30" t="s">
        <v>1274</v>
      </c>
      <c r="D217" s="13">
        <v>62</v>
      </c>
      <c r="E217" s="14">
        <v>15.92</v>
      </c>
      <c r="F217" s="15">
        <v>1.4E-3</v>
      </c>
      <c r="G217" s="15"/>
    </row>
    <row r="218" spans="1:7" x14ac:dyDescent="0.25">
      <c r="A218" s="12" t="s">
        <v>1363</v>
      </c>
      <c r="B218" s="30" t="s">
        <v>1364</v>
      </c>
      <c r="C218" s="30" t="s">
        <v>1242</v>
      </c>
      <c r="D218" s="13">
        <v>244</v>
      </c>
      <c r="E218" s="14">
        <v>15.52</v>
      </c>
      <c r="F218" s="15">
        <v>1.4E-3</v>
      </c>
      <c r="G218" s="15"/>
    </row>
    <row r="219" spans="1:7" x14ac:dyDescent="0.25">
      <c r="A219" s="12" t="s">
        <v>2136</v>
      </c>
      <c r="B219" s="30" t="s">
        <v>2137</v>
      </c>
      <c r="C219" s="30" t="s">
        <v>1224</v>
      </c>
      <c r="D219" s="13">
        <v>5293</v>
      </c>
      <c r="E219" s="14">
        <v>15.47</v>
      </c>
      <c r="F219" s="15">
        <v>1.4E-3</v>
      </c>
      <c r="G219" s="15"/>
    </row>
    <row r="220" spans="1:7" x14ac:dyDescent="0.25">
      <c r="A220" s="12" t="s">
        <v>1969</v>
      </c>
      <c r="B220" s="30" t="s">
        <v>1970</v>
      </c>
      <c r="C220" s="30" t="s">
        <v>1542</v>
      </c>
      <c r="D220" s="13">
        <v>1856</v>
      </c>
      <c r="E220" s="14">
        <v>15.45</v>
      </c>
      <c r="F220" s="15">
        <v>1.4E-3</v>
      </c>
      <c r="G220" s="15"/>
    </row>
    <row r="221" spans="1:7" x14ac:dyDescent="0.25">
      <c r="A221" s="12" t="s">
        <v>1534</v>
      </c>
      <c r="B221" s="30" t="s">
        <v>1535</v>
      </c>
      <c r="C221" s="30" t="s">
        <v>1397</v>
      </c>
      <c r="D221" s="13">
        <v>1341</v>
      </c>
      <c r="E221" s="14">
        <v>15.21</v>
      </c>
      <c r="F221" s="15">
        <v>1.4E-3</v>
      </c>
      <c r="G221" s="15"/>
    </row>
    <row r="222" spans="1:7" x14ac:dyDescent="0.25">
      <c r="A222" s="12" t="s">
        <v>2138</v>
      </c>
      <c r="B222" s="30" t="s">
        <v>2139</v>
      </c>
      <c r="C222" s="30" t="s">
        <v>1248</v>
      </c>
      <c r="D222" s="13">
        <v>99</v>
      </c>
      <c r="E222" s="14">
        <v>15.03</v>
      </c>
      <c r="F222" s="15">
        <v>1.2999999999999999E-3</v>
      </c>
      <c r="G222" s="15"/>
    </row>
    <row r="223" spans="1:7" x14ac:dyDescent="0.25">
      <c r="A223" s="12" t="s">
        <v>1510</v>
      </c>
      <c r="B223" s="30" t="s">
        <v>1511</v>
      </c>
      <c r="C223" s="30" t="s">
        <v>1199</v>
      </c>
      <c r="D223" s="13">
        <v>1693</v>
      </c>
      <c r="E223" s="14">
        <v>14.38</v>
      </c>
      <c r="F223" s="15">
        <v>1.2999999999999999E-3</v>
      </c>
      <c r="G223" s="15"/>
    </row>
    <row r="224" spans="1:7" x14ac:dyDescent="0.25">
      <c r="A224" s="12" t="s">
        <v>2140</v>
      </c>
      <c r="B224" s="30" t="s">
        <v>2141</v>
      </c>
      <c r="C224" s="30" t="s">
        <v>1186</v>
      </c>
      <c r="D224" s="13">
        <v>1388</v>
      </c>
      <c r="E224" s="14">
        <v>14.25</v>
      </c>
      <c r="F224" s="15">
        <v>1.2999999999999999E-3</v>
      </c>
      <c r="G224" s="15"/>
    </row>
    <row r="225" spans="1:7" x14ac:dyDescent="0.25">
      <c r="A225" s="12" t="s">
        <v>1388</v>
      </c>
      <c r="B225" s="30" t="s">
        <v>1841</v>
      </c>
      <c r="C225" s="30" t="s">
        <v>1299</v>
      </c>
      <c r="D225" s="13">
        <v>2156</v>
      </c>
      <c r="E225" s="14">
        <v>14.17</v>
      </c>
      <c r="F225" s="15">
        <v>1.2999999999999999E-3</v>
      </c>
      <c r="G225" s="15"/>
    </row>
    <row r="226" spans="1:7" x14ac:dyDescent="0.25">
      <c r="A226" s="12" t="s">
        <v>1484</v>
      </c>
      <c r="B226" s="30" t="s">
        <v>1485</v>
      </c>
      <c r="C226" s="30" t="s">
        <v>1486</v>
      </c>
      <c r="D226" s="13">
        <v>2695</v>
      </c>
      <c r="E226" s="14">
        <v>14.1</v>
      </c>
      <c r="F226" s="15">
        <v>1.2999999999999999E-3</v>
      </c>
      <c r="G226" s="15"/>
    </row>
    <row r="227" spans="1:7" x14ac:dyDescent="0.25">
      <c r="A227" s="12" t="s">
        <v>2142</v>
      </c>
      <c r="B227" s="30" t="s">
        <v>2143</v>
      </c>
      <c r="C227" s="30" t="s">
        <v>1199</v>
      </c>
      <c r="D227" s="13">
        <v>2321</v>
      </c>
      <c r="E227" s="14">
        <v>13.97</v>
      </c>
      <c r="F227" s="15">
        <v>1.1999999999999999E-3</v>
      </c>
      <c r="G227" s="15"/>
    </row>
    <row r="228" spans="1:7" x14ac:dyDescent="0.25">
      <c r="A228" s="12" t="s">
        <v>1946</v>
      </c>
      <c r="B228" s="30" t="s">
        <v>1947</v>
      </c>
      <c r="C228" s="30" t="s">
        <v>1362</v>
      </c>
      <c r="D228" s="13">
        <v>1355</v>
      </c>
      <c r="E228" s="14">
        <v>13.83</v>
      </c>
      <c r="F228" s="15">
        <v>1.1999999999999999E-3</v>
      </c>
      <c r="G228" s="15"/>
    </row>
    <row r="229" spans="1:7" x14ac:dyDescent="0.25">
      <c r="A229" s="12" t="s">
        <v>2144</v>
      </c>
      <c r="B229" s="30" t="s">
        <v>2145</v>
      </c>
      <c r="C229" s="30" t="s">
        <v>1357</v>
      </c>
      <c r="D229" s="13">
        <v>263</v>
      </c>
      <c r="E229" s="14">
        <v>13.82</v>
      </c>
      <c r="F229" s="15">
        <v>1.1999999999999999E-3</v>
      </c>
      <c r="G229" s="15"/>
    </row>
    <row r="230" spans="1:7" x14ac:dyDescent="0.25">
      <c r="A230" s="12" t="s">
        <v>1294</v>
      </c>
      <c r="B230" s="30" t="s">
        <v>1295</v>
      </c>
      <c r="C230" s="30" t="s">
        <v>1296</v>
      </c>
      <c r="D230" s="13">
        <v>6540</v>
      </c>
      <c r="E230" s="14">
        <v>13.44</v>
      </c>
      <c r="F230" s="15">
        <v>1.1999999999999999E-3</v>
      </c>
      <c r="G230" s="15"/>
    </row>
    <row r="231" spans="1:7" x14ac:dyDescent="0.25">
      <c r="A231" s="12" t="s">
        <v>1896</v>
      </c>
      <c r="B231" s="30" t="s">
        <v>1897</v>
      </c>
      <c r="C231" s="30" t="s">
        <v>1248</v>
      </c>
      <c r="D231" s="13">
        <v>734</v>
      </c>
      <c r="E231" s="14">
        <v>13.41</v>
      </c>
      <c r="F231" s="15">
        <v>1.1999999999999999E-3</v>
      </c>
      <c r="G231" s="15"/>
    </row>
    <row r="232" spans="1:7" x14ac:dyDescent="0.25">
      <c r="A232" s="12" t="s">
        <v>1230</v>
      </c>
      <c r="B232" s="30" t="s">
        <v>1231</v>
      </c>
      <c r="C232" s="30" t="s">
        <v>1232</v>
      </c>
      <c r="D232" s="13">
        <v>1401</v>
      </c>
      <c r="E232" s="14">
        <v>13.03</v>
      </c>
      <c r="F232" s="15">
        <v>1.1999999999999999E-3</v>
      </c>
      <c r="G232" s="15"/>
    </row>
    <row r="233" spans="1:7" x14ac:dyDescent="0.25">
      <c r="A233" s="12" t="s">
        <v>1776</v>
      </c>
      <c r="B233" s="30" t="s">
        <v>1777</v>
      </c>
      <c r="C233" s="30" t="s">
        <v>1245</v>
      </c>
      <c r="D233" s="13">
        <v>5262</v>
      </c>
      <c r="E233" s="14">
        <v>12.91</v>
      </c>
      <c r="F233" s="15">
        <v>1.1000000000000001E-3</v>
      </c>
      <c r="G233" s="15"/>
    </row>
    <row r="234" spans="1:7" x14ac:dyDescent="0.25">
      <c r="A234" s="12" t="s">
        <v>2146</v>
      </c>
      <c r="B234" s="30" t="s">
        <v>2147</v>
      </c>
      <c r="C234" s="30" t="s">
        <v>1171</v>
      </c>
      <c r="D234" s="13">
        <v>20699</v>
      </c>
      <c r="E234" s="14">
        <v>12.91</v>
      </c>
      <c r="F234" s="15">
        <v>1.1000000000000001E-3</v>
      </c>
      <c r="G234" s="15"/>
    </row>
    <row r="235" spans="1:7" x14ac:dyDescent="0.25">
      <c r="A235" s="12" t="s">
        <v>1246</v>
      </c>
      <c r="B235" s="30" t="s">
        <v>1247</v>
      </c>
      <c r="C235" s="30" t="s">
        <v>1248</v>
      </c>
      <c r="D235" s="13">
        <v>10932</v>
      </c>
      <c r="E235" s="14">
        <v>12.8</v>
      </c>
      <c r="F235" s="15">
        <v>1.1000000000000001E-3</v>
      </c>
      <c r="G235" s="15"/>
    </row>
    <row r="236" spans="1:7" x14ac:dyDescent="0.25">
      <c r="A236" s="12" t="s">
        <v>2148</v>
      </c>
      <c r="B236" s="30" t="s">
        <v>2149</v>
      </c>
      <c r="C236" s="30" t="s">
        <v>1287</v>
      </c>
      <c r="D236" s="13">
        <v>1688</v>
      </c>
      <c r="E236" s="14">
        <v>12.28</v>
      </c>
      <c r="F236" s="15">
        <v>1.1000000000000001E-3</v>
      </c>
      <c r="G236" s="15"/>
    </row>
    <row r="237" spans="1:7" x14ac:dyDescent="0.25">
      <c r="A237" s="12" t="s">
        <v>2150</v>
      </c>
      <c r="B237" s="30" t="s">
        <v>2151</v>
      </c>
      <c r="C237" s="30" t="s">
        <v>1232</v>
      </c>
      <c r="D237" s="13">
        <v>8057</v>
      </c>
      <c r="E237" s="14">
        <v>12.12</v>
      </c>
      <c r="F237" s="15">
        <v>1.1000000000000001E-3</v>
      </c>
      <c r="G237" s="15"/>
    </row>
    <row r="238" spans="1:7" x14ac:dyDescent="0.25">
      <c r="A238" s="12" t="s">
        <v>2152</v>
      </c>
      <c r="B238" s="30" t="s">
        <v>2153</v>
      </c>
      <c r="C238" s="30" t="s">
        <v>1193</v>
      </c>
      <c r="D238" s="13">
        <v>8433</v>
      </c>
      <c r="E238" s="14">
        <v>12</v>
      </c>
      <c r="F238" s="15">
        <v>1.1000000000000001E-3</v>
      </c>
      <c r="G238" s="15"/>
    </row>
    <row r="239" spans="1:7" x14ac:dyDescent="0.25">
      <c r="A239" s="12" t="s">
        <v>1516</v>
      </c>
      <c r="B239" s="30" t="s">
        <v>1517</v>
      </c>
      <c r="C239" s="30" t="s">
        <v>1284</v>
      </c>
      <c r="D239" s="13">
        <v>2386</v>
      </c>
      <c r="E239" s="14">
        <v>11.86</v>
      </c>
      <c r="F239" s="15">
        <v>1.1000000000000001E-3</v>
      </c>
      <c r="G239" s="15"/>
    </row>
    <row r="240" spans="1:7" x14ac:dyDescent="0.25">
      <c r="A240" s="12" t="s">
        <v>1898</v>
      </c>
      <c r="B240" s="30" t="s">
        <v>1899</v>
      </c>
      <c r="C240" s="30" t="s">
        <v>1846</v>
      </c>
      <c r="D240" s="13">
        <v>632</v>
      </c>
      <c r="E240" s="14">
        <v>11.78</v>
      </c>
      <c r="F240" s="15">
        <v>1E-3</v>
      </c>
      <c r="G240" s="15"/>
    </row>
    <row r="241" spans="1:7" x14ac:dyDescent="0.25">
      <c r="A241" s="12" t="s">
        <v>2154</v>
      </c>
      <c r="B241" s="30" t="s">
        <v>2155</v>
      </c>
      <c r="C241" s="30" t="s">
        <v>1296</v>
      </c>
      <c r="D241" s="13">
        <v>1268</v>
      </c>
      <c r="E241" s="14">
        <v>11.75</v>
      </c>
      <c r="F241" s="15">
        <v>1E-3</v>
      </c>
      <c r="G241" s="15"/>
    </row>
    <row r="242" spans="1:7" x14ac:dyDescent="0.25">
      <c r="A242" s="12" t="s">
        <v>2156</v>
      </c>
      <c r="B242" s="30" t="s">
        <v>2157</v>
      </c>
      <c r="C242" s="30" t="s">
        <v>1239</v>
      </c>
      <c r="D242" s="13">
        <v>5161</v>
      </c>
      <c r="E242" s="14">
        <v>11.72</v>
      </c>
      <c r="F242" s="15">
        <v>1E-3</v>
      </c>
      <c r="G242" s="15"/>
    </row>
    <row r="243" spans="1:7" x14ac:dyDescent="0.25">
      <c r="A243" s="12" t="s">
        <v>1400</v>
      </c>
      <c r="B243" s="30" t="s">
        <v>1401</v>
      </c>
      <c r="C243" s="30" t="s">
        <v>1248</v>
      </c>
      <c r="D243" s="13">
        <v>39</v>
      </c>
      <c r="E243" s="14">
        <v>11.71</v>
      </c>
      <c r="F243" s="15">
        <v>1E-3</v>
      </c>
      <c r="G243" s="15"/>
    </row>
    <row r="244" spans="1:7" x14ac:dyDescent="0.25">
      <c r="A244" s="12" t="s">
        <v>1497</v>
      </c>
      <c r="B244" s="30" t="s">
        <v>1498</v>
      </c>
      <c r="C244" s="30" t="s">
        <v>1251</v>
      </c>
      <c r="D244" s="13">
        <v>1161</v>
      </c>
      <c r="E244" s="14">
        <v>11.7</v>
      </c>
      <c r="F244" s="15">
        <v>1E-3</v>
      </c>
      <c r="G244" s="15"/>
    </row>
    <row r="245" spans="1:7" x14ac:dyDescent="0.25">
      <c r="A245" s="12" t="s">
        <v>2158</v>
      </c>
      <c r="B245" s="30" t="s">
        <v>2159</v>
      </c>
      <c r="C245" s="30" t="s">
        <v>1267</v>
      </c>
      <c r="D245" s="13">
        <v>1262</v>
      </c>
      <c r="E245" s="14">
        <v>11.69</v>
      </c>
      <c r="F245" s="15">
        <v>1E-3</v>
      </c>
      <c r="G245" s="15"/>
    </row>
    <row r="246" spans="1:7" x14ac:dyDescent="0.25">
      <c r="A246" s="12" t="s">
        <v>2160</v>
      </c>
      <c r="B246" s="30" t="s">
        <v>2161</v>
      </c>
      <c r="C246" s="30" t="s">
        <v>1293</v>
      </c>
      <c r="D246" s="13">
        <v>4220</v>
      </c>
      <c r="E246" s="14">
        <v>11.07</v>
      </c>
      <c r="F246" s="15">
        <v>1E-3</v>
      </c>
      <c r="G246" s="15"/>
    </row>
    <row r="247" spans="1:7" x14ac:dyDescent="0.25">
      <c r="A247" s="12" t="s">
        <v>1530</v>
      </c>
      <c r="B247" s="30" t="s">
        <v>1531</v>
      </c>
      <c r="C247" s="30" t="s">
        <v>1251</v>
      </c>
      <c r="D247" s="13">
        <v>421</v>
      </c>
      <c r="E247" s="14">
        <v>10.95</v>
      </c>
      <c r="F247" s="15">
        <v>1E-3</v>
      </c>
      <c r="G247" s="15"/>
    </row>
    <row r="248" spans="1:7" x14ac:dyDescent="0.25">
      <c r="A248" s="12" t="s">
        <v>1420</v>
      </c>
      <c r="B248" s="30" t="s">
        <v>1421</v>
      </c>
      <c r="C248" s="30" t="s">
        <v>1239</v>
      </c>
      <c r="D248" s="13">
        <v>1785</v>
      </c>
      <c r="E248" s="14">
        <v>10.86</v>
      </c>
      <c r="F248" s="15">
        <v>1E-3</v>
      </c>
      <c r="G248" s="15"/>
    </row>
    <row r="249" spans="1:7" x14ac:dyDescent="0.25">
      <c r="A249" s="12" t="s">
        <v>1789</v>
      </c>
      <c r="B249" s="30" t="s">
        <v>1790</v>
      </c>
      <c r="C249" s="30" t="s">
        <v>1239</v>
      </c>
      <c r="D249" s="13">
        <v>1161</v>
      </c>
      <c r="E249" s="14">
        <v>10.64</v>
      </c>
      <c r="F249" s="15">
        <v>8.9999999999999998E-4</v>
      </c>
      <c r="G249" s="15"/>
    </row>
    <row r="250" spans="1:7" x14ac:dyDescent="0.25">
      <c r="A250" s="12" t="s">
        <v>2162</v>
      </c>
      <c r="B250" s="30" t="s">
        <v>2163</v>
      </c>
      <c r="C250" s="30" t="s">
        <v>1284</v>
      </c>
      <c r="D250" s="13">
        <v>3242</v>
      </c>
      <c r="E250" s="14">
        <v>10.42</v>
      </c>
      <c r="F250" s="15">
        <v>8.9999999999999998E-4</v>
      </c>
      <c r="G250" s="15"/>
    </row>
    <row r="251" spans="1:7" x14ac:dyDescent="0.25">
      <c r="A251" s="12" t="s">
        <v>2164</v>
      </c>
      <c r="B251" s="30" t="s">
        <v>2165</v>
      </c>
      <c r="C251" s="30" t="s">
        <v>1855</v>
      </c>
      <c r="D251" s="13">
        <v>1330</v>
      </c>
      <c r="E251" s="14">
        <v>10.41</v>
      </c>
      <c r="F251" s="15">
        <v>8.9999999999999998E-4</v>
      </c>
      <c r="G251" s="15"/>
    </row>
    <row r="252" spans="1:7" x14ac:dyDescent="0.25">
      <c r="A252" s="12" t="s">
        <v>1280</v>
      </c>
      <c r="B252" s="30" t="s">
        <v>1281</v>
      </c>
      <c r="C252" s="30" t="s">
        <v>1216</v>
      </c>
      <c r="D252" s="13">
        <v>1720</v>
      </c>
      <c r="E252" s="14">
        <v>10.32</v>
      </c>
      <c r="F252" s="15">
        <v>8.9999999999999998E-4</v>
      </c>
      <c r="G252" s="15"/>
    </row>
    <row r="253" spans="1:7" x14ac:dyDescent="0.25">
      <c r="A253" s="12" t="s">
        <v>1458</v>
      </c>
      <c r="B253" s="30" t="s">
        <v>1459</v>
      </c>
      <c r="C253" s="30" t="s">
        <v>1193</v>
      </c>
      <c r="D253" s="13">
        <v>1353</v>
      </c>
      <c r="E253" s="14">
        <v>9.23</v>
      </c>
      <c r="F253" s="15">
        <v>8.0000000000000004E-4</v>
      </c>
      <c r="G253" s="15"/>
    </row>
    <row r="254" spans="1:7" x14ac:dyDescent="0.25">
      <c r="A254" s="12" t="s">
        <v>2166</v>
      </c>
      <c r="B254" s="30" t="s">
        <v>2167</v>
      </c>
      <c r="C254" s="30" t="s">
        <v>1171</v>
      </c>
      <c r="D254" s="13">
        <v>11175</v>
      </c>
      <c r="E254" s="14">
        <v>9.0500000000000007</v>
      </c>
      <c r="F254" s="15">
        <v>8.0000000000000004E-4</v>
      </c>
      <c r="G254" s="15"/>
    </row>
    <row r="255" spans="1:7" x14ac:dyDescent="0.25">
      <c r="A255" s="12" t="s">
        <v>2168</v>
      </c>
      <c r="B255" s="30" t="s">
        <v>2169</v>
      </c>
      <c r="C255" s="30" t="s">
        <v>1357</v>
      </c>
      <c r="D255" s="13">
        <v>2594</v>
      </c>
      <c r="E255" s="14">
        <v>9.02</v>
      </c>
      <c r="F255" s="15">
        <v>8.0000000000000004E-4</v>
      </c>
      <c r="G255" s="15"/>
    </row>
    <row r="256" spans="1:7" x14ac:dyDescent="0.25">
      <c r="A256" s="12" t="s">
        <v>2170</v>
      </c>
      <c r="B256" s="30" t="s">
        <v>2171</v>
      </c>
      <c r="C256" s="30" t="s">
        <v>1357</v>
      </c>
      <c r="D256" s="13">
        <v>1345</v>
      </c>
      <c r="E256" s="14">
        <v>8.4499999999999993</v>
      </c>
      <c r="F256" s="15">
        <v>8.0000000000000004E-4</v>
      </c>
      <c r="G256" s="15"/>
    </row>
    <row r="257" spans="1:7" x14ac:dyDescent="0.25">
      <c r="A257" s="12" t="s">
        <v>2044</v>
      </c>
      <c r="B257" s="30" t="s">
        <v>2045</v>
      </c>
      <c r="C257" s="30" t="s">
        <v>1293</v>
      </c>
      <c r="D257" s="13">
        <v>1284</v>
      </c>
      <c r="E257" s="14">
        <v>7.36</v>
      </c>
      <c r="F257" s="15">
        <v>6.9999999999999999E-4</v>
      </c>
      <c r="G257" s="15"/>
    </row>
    <row r="258" spans="1:7" x14ac:dyDescent="0.25">
      <c r="A258" s="12" t="s">
        <v>1942</v>
      </c>
      <c r="B258" s="30" t="s">
        <v>1943</v>
      </c>
      <c r="C258" s="30" t="s">
        <v>1293</v>
      </c>
      <c r="D258" s="13">
        <v>622</v>
      </c>
      <c r="E258" s="14">
        <v>7.18</v>
      </c>
      <c r="F258" s="15">
        <v>5.9999999999999995E-4</v>
      </c>
      <c r="G258" s="15"/>
    </row>
    <row r="259" spans="1:7" x14ac:dyDescent="0.25">
      <c r="A259" s="16" t="s">
        <v>126</v>
      </c>
      <c r="B259" s="31"/>
      <c r="C259" s="31"/>
      <c r="D259" s="17"/>
      <c r="E259" s="37">
        <v>11207.82</v>
      </c>
      <c r="F259" s="38">
        <v>0.99650000000000005</v>
      </c>
      <c r="G259" s="20"/>
    </row>
    <row r="260" spans="1:7" x14ac:dyDescent="0.25">
      <c r="A260" s="16" t="s">
        <v>1545</v>
      </c>
      <c r="B260" s="30"/>
      <c r="C260" s="30"/>
      <c r="D260" s="13"/>
      <c r="E260" s="14"/>
      <c r="F260" s="15"/>
      <c r="G260" s="15"/>
    </row>
    <row r="261" spans="1:7" x14ac:dyDescent="0.25">
      <c r="A261" s="16" t="s">
        <v>126</v>
      </c>
      <c r="B261" s="30"/>
      <c r="C261" s="30"/>
      <c r="D261" s="13"/>
      <c r="E261" s="39" t="s">
        <v>120</v>
      </c>
      <c r="F261" s="40" t="s">
        <v>120</v>
      </c>
      <c r="G261" s="15"/>
    </row>
    <row r="262" spans="1:7" x14ac:dyDescent="0.25">
      <c r="A262" s="21" t="s">
        <v>162</v>
      </c>
      <c r="B262" s="32"/>
      <c r="C262" s="32"/>
      <c r="D262" s="22"/>
      <c r="E262" s="27">
        <v>11207.82</v>
      </c>
      <c r="F262" s="28">
        <v>0.99650000000000005</v>
      </c>
      <c r="G262" s="20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2"/>
      <c r="B264" s="30"/>
      <c r="C264" s="30"/>
      <c r="D264" s="13"/>
      <c r="E264" s="14"/>
      <c r="F264" s="15"/>
      <c r="G264" s="15"/>
    </row>
    <row r="265" spans="1:7" x14ac:dyDescent="0.25">
      <c r="A265" s="16" t="s">
        <v>166</v>
      </c>
      <c r="B265" s="30"/>
      <c r="C265" s="30"/>
      <c r="D265" s="13"/>
      <c r="E265" s="14"/>
      <c r="F265" s="15"/>
      <c r="G265" s="15"/>
    </row>
    <row r="266" spans="1:7" x14ac:dyDescent="0.25">
      <c r="A266" s="12" t="s">
        <v>167</v>
      </c>
      <c r="B266" s="30"/>
      <c r="C266" s="30"/>
      <c r="D266" s="13"/>
      <c r="E266" s="14">
        <v>55.95</v>
      </c>
      <c r="F266" s="15">
        <v>5.0000000000000001E-3</v>
      </c>
      <c r="G266" s="15">
        <v>7.0182999999999995E-2</v>
      </c>
    </row>
    <row r="267" spans="1:7" x14ac:dyDescent="0.25">
      <c r="A267" s="16" t="s">
        <v>126</v>
      </c>
      <c r="B267" s="31"/>
      <c r="C267" s="31"/>
      <c r="D267" s="17"/>
      <c r="E267" s="37">
        <v>55.95</v>
      </c>
      <c r="F267" s="38">
        <v>5.0000000000000001E-3</v>
      </c>
      <c r="G267" s="20"/>
    </row>
    <row r="268" spans="1:7" x14ac:dyDescent="0.25">
      <c r="A268" s="12"/>
      <c r="B268" s="30"/>
      <c r="C268" s="30"/>
      <c r="D268" s="13"/>
      <c r="E268" s="14"/>
      <c r="F268" s="15"/>
      <c r="G268" s="15"/>
    </row>
    <row r="269" spans="1:7" x14ac:dyDescent="0.25">
      <c r="A269" s="21" t="s">
        <v>162</v>
      </c>
      <c r="B269" s="32"/>
      <c r="C269" s="32"/>
      <c r="D269" s="22"/>
      <c r="E269" s="18">
        <v>55.95</v>
      </c>
      <c r="F269" s="19">
        <v>5.0000000000000001E-3</v>
      </c>
      <c r="G269" s="20"/>
    </row>
    <row r="270" spans="1:7" x14ac:dyDescent="0.25">
      <c r="A270" s="12" t="s">
        <v>168</v>
      </c>
      <c r="B270" s="30"/>
      <c r="C270" s="30"/>
      <c r="D270" s="13"/>
      <c r="E270" s="14">
        <v>4.30298E-2</v>
      </c>
      <c r="F270" s="15">
        <v>3.0000000000000001E-6</v>
      </c>
      <c r="G270" s="15"/>
    </row>
    <row r="271" spans="1:7" x14ac:dyDescent="0.25">
      <c r="A271" s="12" t="s">
        <v>169</v>
      </c>
      <c r="B271" s="30"/>
      <c r="C271" s="30"/>
      <c r="D271" s="13"/>
      <c r="E271" s="23">
        <v>-7.0330298000000004</v>
      </c>
      <c r="F271" s="24">
        <v>-1.503E-3</v>
      </c>
      <c r="G271" s="15">
        <v>7.0182999999999995E-2</v>
      </c>
    </row>
    <row r="272" spans="1:7" x14ac:dyDescent="0.25">
      <c r="A272" s="25" t="s">
        <v>170</v>
      </c>
      <c r="B272" s="33"/>
      <c r="C272" s="33"/>
      <c r="D272" s="26"/>
      <c r="E272" s="27">
        <v>11256.78</v>
      </c>
      <c r="F272" s="28">
        <v>1</v>
      </c>
      <c r="G272" s="28"/>
    </row>
    <row r="277" spans="1:5" x14ac:dyDescent="0.25">
      <c r="A277" s="1" t="s">
        <v>173</v>
      </c>
    </row>
    <row r="278" spans="1:5" x14ac:dyDescent="0.25">
      <c r="A278" s="47" t="s">
        <v>174</v>
      </c>
      <c r="B278" s="34" t="s">
        <v>120</v>
      </c>
    </row>
    <row r="279" spans="1:5" x14ac:dyDescent="0.25">
      <c r="A279" t="s">
        <v>175</v>
      </c>
    </row>
    <row r="280" spans="1:5" x14ac:dyDescent="0.25">
      <c r="A280" t="s">
        <v>176</v>
      </c>
      <c r="B280" t="s">
        <v>177</v>
      </c>
      <c r="C280" t="s">
        <v>177</v>
      </c>
    </row>
    <row r="281" spans="1:5" x14ac:dyDescent="0.25">
      <c r="B281" s="48">
        <v>45351</v>
      </c>
      <c r="C281" s="48">
        <v>45382</v>
      </c>
    </row>
    <row r="282" spans="1:5" x14ac:dyDescent="0.25">
      <c r="A282" t="s">
        <v>181</v>
      </c>
      <c r="B282">
        <v>14.2532</v>
      </c>
      <c r="C282">
        <v>14.3461</v>
      </c>
      <c r="E282" s="2"/>
    </row>
    <row r="283" spans="1:5" x14ac:dyDescent="0.25">
      <c r="A283" t="s">
        <v>182</v>
      </c>
      <c r="B283">
        <v>14.2532</v>
      </c>
      <c r="C283">
        <v>14.3461</v>
      </c>
      <c r="E283" s="2"/>
    </row>
    <row r="284" spans="1:5" x14ac:dyDescent="0.25">
      <c r="A284" t="s">
        <v>661</v>
      </c>
      <c r="B284">
        <v>14.038</v>
      </c>
      <c r="C284">
        <v>14.1205</v>
      </c>
      <c r="E284" s="2"/>
    </row>
    <row r="285" spans="1:5" x14ac:dyDescent="0.25">
      <c r="A285" t="s">
        <v>662</v>
      </c>
      <c r="B285">
        <v>14.0374</v>
      </c>
      <c r="C285">
        <v>14.1198</v>
      </c>
      <c r="E285" s="2"/>
    </row>
    <row r="286" spans="1:5" x14ac:dyDescent="0.25">
      <c r="E286" s="2"/>
    </row>
    <row r="287" spans="1:5" x14ac:dyDescent="0.25">
      <c r="A287" t="s">
        <v>192</v>
      </c>
      <c r="B287" s="34" t="s">
        <v>120</v>
      </c>
    </row>
    <row r="288" spans="1:5" x14ac:dyDescent="0.25">
      <c r="A288" t="s">
        <v>193</v>
      </c>
      <c r="B288" s="34" t="s">
        <v>120</v>
      </c>
    </row>
    <row r="289" spans="1:4" ht="30" customHeight="1" x14ac:dyDescent="0.25">
      <c r="A289" s="47" t="s">
        <v>194</v>
      </c>
      <c r="B289" s="34" t="s">
        <v>120</v>
      </c>
    </row>
    <row r="290" spans="1:4" ht="30" customHeight="1" x14ac:dyDescent="0.25">
      <c r="A290" s="47" t="s">
        <v>195</v>
      </c>
      <c r="B290" s="34" t="s">
        <v>120</v>
      </c>
    </row>
    <row r="291" spans="1:4" x14ac:dyDescent="0.25">
      <c r="A291" t="s">
        <v>1750</v>
      </c>
      <c r="B291" s="49">
        <v>0.24593899999999999</v>
      </c>
    </row>
    <row r="292" spans="1:4" ht="45" customHeight="1" x14ac:dyDescent="0.25">
      <c r="A292" s="47" t="s">
        <v>197</v>
      </c>
      <c r="B292" s="34" t="s">
        <v>120</v>
      </c>
    </row>
    <row r="293" spans="1:4" ht="30" customHeight="1" x14ac:dyDescent="0.25">
      <c r="A293" s="47" t="s">
        <v>198</v>
      </c>
      <c r="B293" s="34" t="s">
        <v>120</v>
      </c>
    </row>
    <row r="294" spans="1:4" ht="30" customHeight="1" x14ac:dyDescent="0.25">
      <c r="A294" s="47" t="s">
        <v>199</v>
      </c>
    </row>
    <row r="295" spans="1:4" x14ac:dyDescent="0.25">
      <c r="A295" t="s">
        <v>200</v>
      </c>
    </row>
    <row r="296" spans="1:4" x14ac:dyDescent="0.25">
      <c r="A296" t="s">
        <v>201</v>
      </c>
    </row>
    <row r="298" spans="1:4" ht="69.95" customHeight="1" x14ac:dyDescent="0.25">
      <c r="A298" s="74" t="s">
        <v>211</v>
      </c>
      <c r="B298" s="74" t="s">
        <v>212</v>
      </c>
      <c r="C298" s="74" t="s">
        <v>5</v>
      </c>
      <c r="D298" s="74" t="s">
        <v>6</v>
      </c>
    </row>
    <row r="299" spans="1:4" ht="69.95" customHeight="1" x14ac:dyDescent="0.25">
      <c r="A299" s="74" t="s">
        <v>2172</v>
      </c>
      <c r="B299" s="74"/>
      <c r="C299" s="74" t="s">
        <v>58</v>
      </c>
      <c r="D29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90" activePane="bottomLeft" state="frozen"/>
      <selection pane="bottomLeft" activeCell="B90" sqref="B9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2173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2174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1476</v>
      </c>
      <c r="B8" s="30" t="s">
        <v>1477</v>
      </c>
      <c r="C8" s="30" t="s">
        <v>1251</v>
      </c>
      <c r="D8" s="13">
        <v>66852</v>
      </c>
      <c r="E8" s="14">
        <v>1080.8599999999999</v>
      </c>
      <c r="F8" s="15">
        <v>5.0099999999999999E-2</v>
      </c>
      <c r="G8" s="15"/>
    </row>
    <row r="9" spans="1:8" x14ac:dyDescent="0.25">
      <c r="A9" s="12" t="s">
        <v>1191</v>
      </c>
      <c r="B9" s="30" t="s">
        <v>1192</v>
      </c>
      <c r="C9" s="30" t="s">
        <v>1193</v>
      </c>
      <c r="D9" s="13">
        <v>233083</v>
      </c>
      <c r="E9" s="14">
        <v>1051.2</v>
      </c>
      <c r="F9" s="15">
        <v>4.87E-2</v>
      </c>
      <c r="G9" s="15"/>
    </row>
    <row r="10" spans="1:8" x14ac:dyDescent="0.25">
      <c r="A10" s="12" t="s">
        <v>1261</v>
      </c>
      <c r="B10" s="30" t="s">
        <v>1262</v>
      </c>
      <c r="C10" s="30" t="s">
        <v>1251</v>
      </c>
      <c r="D10" s="13">
        <v>91818</v>
      </c>
      <c r="E10" s="14">
        <v>999.67</v>
      </c>
      <c r="F10" s="15">
        <v>4.6300000000000001E-2</v>
      </c>
      <c r="G10" s="15"/>
    </row>
    <row r="11" spans="1:8" x14ac:dyDescent="0.25">
      <c r="A11" s="12" t="s">
        <v>1207</v>
      </c>
      <c r="B11" s="30" t="s">
        <v>1208</v>
      </c>
      <c r="C11" s="30" t="s">
        <v>1193</v>
      </c>
      <c r="D11" s="13">
        <v>248979</v>
      </c>
      <c r="E11" s="14">
        <v>971.64</v>
      </c>
      <c r="F11" s="15">
        <v>4.4999999999999998E-2</v>
      </c>
      <c r="G11" s="15"/>
    </row>
    <row r="12" spans="1:8" x14ac:dyDescent="0.25">
      <c r="A12" s="12" t="s">
        <v>1240</v>
      </c>
      <c r="B12" s="30" t="s">
        <v>1241</v>
      </c>
      <c r="C12" s="30" t="s">
        <v>1242</v>
      </c>
      <c r="D12" s="13">
        <v>362019</v>
      </c>
      <c r="E12" s="14">
        <v>895.27</v>
      </c>
      <c r="F12" s="15">
        <v>4.1500000000000002E-2</v>
      </c>
      <c r="G12" s="15"/>
    </row>
    <row r="13" spans="1:8" x14ac:dyDescent="0.25">
      <c r="A13" s="12" t="s">
        <v>2066</v>
      </c>
      <c r="B13" s="30" t="s">
        <v>2067</v>
      </c>
      <c r="C13" s="30" t="s">
        <v>1199</v>
      </c>
      <c r="D13" s="13">
        <v>112905</v>
      </c>
      <c r="E13" s="14">
        <v>784.07</v>
      </c>
      <c r="F13" s="15">
        <v>3.6299999999999999E-2</v>
      </c>
      <c r="G13" s="15"/>
    </row>
    <row r="14" spans="1:8" x14ac:dyDescent="0.25">
      <c r="A14" s="12" t="s">
        <v>2152</v>
      </c>
      <c r="B14" s="30" t="s">
        <v>2153</v>
      </c>
      <c r="C14" s="30" t="s">
        <v>1193</v>
      </c>
      <c r="D14" s="13">
        <v>511875</v>
      </c>
      <c r="E14" s="14">
        <v>728.65</v>
      </c>
      <c r="F14" s="15">
        <v>3.3799999999999997E-2</v>
      </c>
      <c r="G14" s="15"/>
    </row>
    <row r="15" spans="1:8" x14ac:dyDescent="0.25">
      <c r="A15" s="12" t="s">
        <v>1367</v>
      </c>
      <c r="B15" s="30" t="s">
        <v>1368</v>
      </c>
      <c r="C15" s="30" t="s">
        <v>1279</v>
      </c>
      <c r="D15" s="13">
        <v>13202</v>
      </c>
      <c r="E15" s="14">
        <v>668.68</v>
      </c>
      <c r="F15" s="15">
        <v>3.1E-2</v>
      </c>
      <c r="G15" s="15"/>
    </row>
    <row r="16" spans="1:8" x14ac:dyDescent="0.25">
      <c r="A16" s="12" t="s">
        <v>1801</v>
      </c>
      <c r="B16" s="30" t="s">
        <v>1802</v>
      </c>
      <c r="C16" s="30" t="s">
        <v>1287</v>
      </c>
      <c r="D16" s="13">
        <v>16892</v>
      </c>
      <c r="E16" s="14">
        <v>634.14</v>
      </c>
      <c r="F16" s="15">
        <v>2.9399999999999999E-2</v>
      </c>
      <c r="G16" s="15"/>
    </row>
    <row r="17" spans="1:7" x14ac:dyDescent="0.25">
      <c r="A17" s="12" t="s">
        <v>2064</v>
      </c>
      <c r="B17" s="30" t="s">
        <v>2065</v>
      </c>
      <c r="C17" s="30" t="s">
        <v>1279</v>
      </c>
      <c r="D17" s="13">
        <v>14260</v>
      </c>
      <c r="E17" s="14">
        <v>603.51</v>
      </c>
      <c r="F17" s="15">
        <v>2.8000000000000001E-2</v>
      </c>
      <c r="G17" s="15"/>
    </row>
    <row r="18" spans="1:7" x14ac:dyDescent="0.25">
      <c r="A18" s="12" t="s">
        <v>1764</v>
      </c>
      <c r="B18" s="30" t="s">
        <v>1765</v>
      </c>
      <c r="C18" s="30" t="s">
        <v>1290</v>
      </c>
      <c r="D18" s="13">
        <v>73160</v>
      </c>
      <c r="E18" s="14">
        <v>599.84</v>
      </c>
      <c r="F18" s="15">
        <v>2.7799999999999998E-2</v>
      </c>
      <c r="G18" s="15"/>
    </row>
    <row r="19" spans="1:7" x14ac:dyDescent="0.25">
      <c r="A19" s="12" t="s">
        <v>1454</v>
      </c>
      <c r="B19" s="30" t="s">
        <v>1455</v>
      </c>
      <c r="C19" s="30" t="s">
        <v>1219</v>
      </c>
      <c r="D19" s="13">
        <v>14848</v>
      </c>
      <c r="E19" s="14">
        <v>591.63</v>
      </c>
      <c r="F19" s="15">
        <v>2.7400000000000001E-2</v>
      </c>
      <c r="G19" s="15"/>
    </row>
    <row r="20" spans="1:7" x14ac:dyDescent="0.25">
      <c r="A20" s="12" t="s">
        <v>1778</v>
      </c>
      <c r="B20" s="30" t="s">
        <v>1779</v>
      </c>
      <c r="C20" s="30" t="s">
        <v>1193</v>
      </c>
      <c r="D20" s="13">
        <v>14238</v>
      </c>
      <c r="E20" s="14">
        <v>589.27</v>
      </c>
      <c r="F20" s="15">
        <v>2.7300000000000001E-2</v>
      </c>
      <c r="G20" s="15"/>
    </row>
    <row r="21" spans="1:7" x14ac:dyDescent="0.25">
      <c r="A21" s="12" t="s">
        <v>1780</v>
      </c>
      <c r="B21" s="30" t="s">
        <v>1781</v>
      </c>
      <c r="C21" s="30" t="s">
        <v>1387</v>
      </c>
      <c r="D21" s="13">
        <v>20773</v>
      </c>
      <c r="E21" s="14">
        <v>578.07000000000005</v>
      </c>
      <c r="F21" s="15">
        <v>2.6800000000000001E-2</v>
      </c>
      <c r="G21" s="15"/>
    </row>
    <row r="22" spans="1:7" x14ac:dyDescent="0.25">
      <c r="A22" s="12" t="s">
        <v>1300</v>
      </c>
      <c r="B22" s="30" t="s">
        <v>1301</v>
      </c>
      <c r="C22" s="30" t="s">
        <v>1251</v>
      </c>
      <c r="D22" s="13">
        <v>11335</v>
      </c>
      <c r="E22" s="14">
        <v>560.17999999999995</v>
      </c>
      <c r="F22" s="15">
        <v>2.5999999999999999E-2</v>
      </c>
      <c r="G22" s="15"/>
    </row>
    <row r="23" spans="1:7" x14ac:dyDescent="0.25">
      <c r="A23" s="12" t="s">
        <v>1392</v>
      </c>
      <c r="B23" s="30" t="s">
        <v>1393</v>
      </c>
      <c r="C23" s="30" t="s">
        <v>1394</v>
      </c>
      <c r="D23" s="13">
        <v>275531</v>
      </c>
      <c r="E23" s="14">
        <v>555.88</v>
      </c>
      <c r="F23" s="15">
        <v>2.58E-2</v>
      </c>
      <c r="G23" s="15"/>
    </row>
    <row r="24" spans="1:7" x14ac:dyDescent="0.25">
      <c r="A24" s="12" t="s">
        <v>2022</v>
      </c>
      <c r="B24" s="30" t="s">
        <v>2023</v>
      </c>
      <c r="C24" s="30" t="s">
        <v>1186</v>
      </c>
      <c r="D24" s="13">
        <v>40272</v>
      </c>
      <c r="E24" s="14">
        <v>546.87</v>
      </c>
      <c r="F24" s="15">
        <v>2.53E-2</v>
      </c>
      <c r="G24" s="15"/>
    </row>
    <row r="25" spans="1:7" x14ac:dyDescent="0.25">
      <c r="A25" s="12" t="s">
        <v>2078</v>
      </c>
      <c r="B25" s="30" t="s">
        <v>2079</v>
      </c>
      <c r="C25" s="30" t="s">
        <v>1387</v>
      </c>
      <c r="D25" s="13">
        <v>46441</v>
      </c>
      <c r="E25" s="14">
        <v>543.36</v>
      </c>
      <c r="F25" s="15">
        <v>2.52E-2</v>
      </c>
      <c r="G25" s="15"/>
    </row>
    <row r="26" spans="1:7" x14ac:dyDescent="0.25">
      <c r="A26" s="12" t="s">
        <v>1526</v>
      </c>
      <c r="B26" s="30" t="s">
        <v>1527</v>
      </c>
      <c r="C26" s="30" t="s">
        <v>1248</v>
      </c>
      <c r="D26" s="13">
        <v>45669</v>
      </c>
      <c r="E26" s="14">
        <v>515.88</v>
      </c>
      <c r="F26" s="15">
        <v>2.3900000000000001E-2</v>
      </c>
      <c r="G26" s="15"/>
    </row>
    <row r="27" spans="1:7" x14ac:dyDescent="0.25">
      <c r="A27" s="12" t="s">
        <v>2070</v>
      </c>
      <c r="B27" s="30" t="s">
        <v>2071</v>
      </c>
      <c r="C27" s="30" t="s">
        <v>1320</v>
      </c>
      <c r="D27" s="13">
        <v>5779</v>
      </c>
      <c r="E27" s="14">
        <v>507.5</v>
      </c>
      <c r="F27" s="15">
        <v>2.35E-2</v>
      </c>
      <c r="G27" s="15"/>
    </row>
    <row r="28" spans="1:7" x14ac:dyDescent="0.25">
      <c r="A28" s="12" t="s">
        <v>1784</v>
      </c>
      <c r="B28" s="30" t="s">
        <v>1785</v>
      </c>
      <c r="C28" s="30" t="s">
        <v>1786</v>
      </c>
      <c r="D28" s="13">
        <v>44914</v>
      </c>
      <c r="E28" s="14">
        <v>504.95</v>
      </c>
      <c r="F28" s="15">
        <v>2.3400000000000001E-2</v>
      </c>
      <c r="G28" s="15"/>
    </row>
    <row r="29" spans="1:7" x14ac:dyDescent="0.25">
      <c r="A29" s="12" t="s">
        <v>1851</v>
      </c>
      <c r="B29" s="30" t="s">
        <v>1852</v>
      </c>
      <c r="C29" s="30" t="s">
        <v>1219</v>
      </c>
      <c r="D29" s="13">
        <v>30723</v>
      </c>
      <c r="E29" s="14">
        <v>456.67</v>
      </c>
      <c r="F29" s="15">
        <v>2.12E-2</v>
      </c>
      <c r="G29" s="15"/>
    </row>
    <row r="30" spans="1:7" x14ac:dyDescent="0.25">
      <c r="A30" s="12" t="s">
        <v>2060</v>
      </c>
      <c r="B30" s="30" t="s">
        <v>2061</v>
      </c>
      <c r="C30" s="30" t="s">
        <v>1387</v>
      </c>
      <c r="D30" s="13">
        <v>39859</v>
      </c>
      <c r="E30" s="14">
        <v>452.74</v>
      </c>
      <c r="F30" s="15">
        <v>2.1000000000000001E-2</v>
      </c>
      <c r="G30" s="15"/>
    </row>
    <row r="31" spans="1:7" x14ac:dyDescent="0.25">
      <c r="A31" s="12" t="s">
        <v>1860</v>
      </c>
      <c r="B31" s="30" t="s">
        <v>1861</v>
      </c>
      <c r="C31" s="30" t="s">
        <v>1279</v>
      </c>
      <c r="D31" s="13">
        <v>29510</v>
      </c>
      <c r="E31" s="14">
        <v>441.45</v>
      </c>
      <c r="F31" s="15">
        <v>2.0500000000000001E-2</v>
      </c>
      <c r="G31" s="15"/>
    </row>
    <row r="32" spans="1:7" x14ac:dyDescent="0.25">
      <c r="A32" s="12" t="s">
        <v>2058</v>
      </c>
      <c r="B32" s="30" t="s">
        <v>2059</v>
      </c>
      <c r="C32" s="30" t="s">
        <v>1242</v>
      </c>
      <c r="D32" s="13">
        <v>73242</v>
      </c>
      <c r="E32" s="14">
        <v>396.17</v>
      </c>
      <c r="F32" s="15">
        <v>1.84E-2</v>
      </c>
      <c r="G32" s="15"/>
    </row>
    <row r="33" spans="1:7" x14ac:dyDescent="0.25">
      <c r="A33" s="12" t="s">
        <v>1934</v>
      </c>
      <c r="B33" s="30" t="s">
        <v>1935</v>
      </c>
      <c r="C33" s="30" t="s">
        <v>1290</v>
      </c>
      <c r="D33" s="13">
        <v>93482</v>
      </c>
      <c r="E33" s="14">
        <v>392.81</v>
      </c>
      <c r="F33" s="15">
        <v>1.8200000000000001E-2</v>
      </c>
      <c r="G33" s="15"/>
    </row>
    <row r="34" spans="1:7" x14ac:dyDescent="0.25">
      <c r="A34" s="12" t="s">
        <v>1522</v>
      </c>
      <c r="B34" s="30" t="s">
        <v>1523</v>
      </c>
      <c r="C34" s="30" t="s">
        <v>1387</v>
      </c>
      <c r="D34" s="13">
        <v>24829</v>
      </c>
      <c r="E34" s="14">
        <v>366.44</v>
      </c>
      <c r="F34" s="15">
        <v>1.7000000000000001E-2</v>
      </c>
      <c r="G34" s="15"/>
    </row>
    <row r="35" spans="1:7" x14ac:dyDescent="0.25">
      <c r="A35" s="12" t="s">
        <v>1940</v>
      </c>
      <c r="B35" s="30" t="s">
        <v>1941</v>
      </c>
      <c r="C35" s="30" t="s">
        <v>1251</v>
      </c>
      <c r="D35" s="13">
        <v>29607</v>
      </c>
      <c r="E35" s="14">
        <v>366.36</v>
      </c>
      <c r="F35" s="15">
        <v>1.7000000000000001E-2</v>
      </c>
      <c r="G35" s="15"/>
    </row>
    <row r="36" spans="1:7" x14ac:dyDescent="0.25">
      <c r="A36" s="12" t="s">
        <v>1506</v>
      </c>
      <c r="B36" s="30" t="s">
        <v>1507</v>
      </c>
      <c r="C36" s="30" t="s">
        <v>1171</v>
      </c>
      <c r="D36" s="13">
        <v>461247</v>
      </c>
      <c r="E36" s="14">
        <v>347.78</v>
      </c>
      <c r="F36" s="15">
        <v>1.61E-2</v>
      </c>
      <c r="G36" s="15"/>
    </row>
    <row r="37" spans="1:7" x14ac:dyDescent="0.25">
      <c r="A37" s="12" t="s">
        <v>1925</v>
      </c>
      <c r="B37" s="30" t="s">
        <v>1926</v>
      </c>
      <c r="C37" s="30" t="s">
        <v>1171</v>
      </c>
      <c r="D37" s="13">
        <v>197677</v>
      </c>
      <c r="E37" s="14">
        <v>303.43</v>
      </c>
      <c r="F37" s="15">
        <v>1.41E-2</v>
      </c>
      <c r="G37" s="15"/>
    </row>
    <row r="38" spans="1:7" x14ac:dyDescent="0.25">
      <c r="A38" s="12" t="s">
        <v>1858</v>
      </c>
      <c r="B38" s="30" t="s">
        <v>1859</v>
      </c>
      <c r="C38" s="30" t="s">
        <v>1248</v>
      </c>
      <c r="D38" s="13">
        <v>225</v>
      </c>
      <c r="E38" s="14">
        <v>300.12</v>
      </c>
      <c r="F38" s="15">
        <v>1.3899999999999999E-2</v>
      </c>
      <c r="G38" s="15"/>
    </row>
    <row r="39" spans="1:7" x14ac:dyDescent="0.25">
      <c r="A39" s="12" t="s">
        <v>2098</v>
      </c>
      <c r="B39" s="30" t="s">
        <v>2099</v>
      </c>
      <c r="C39" s="30" t="s">
        <v>1320</v>
      </c>
      <c r="D39" s="13">
        <v>4341</v>
      </c>
      <c r="E39" s="14">
        <v>278.20999999999998</v>
      </c>
      <c r="F39" s="15">
        <v>1.29E-2</v>
      </c>
      <c r="G39" s="15"/>
    </row>
    <row r="40" spans="1:7" x14ac:dyDescent="0.25">
      <c r="A40" s="12" t="s">
        <v>2062</v>
      </c>
      <c r="B40" s="30" t="s">
        <v>2063</v>
      </c>
      <c r="C40" s="30" t="s">
        <v>1186</v>
      </c>
      <c r="D40" s="13">
        <v>302099</v>
      </c>
      <c r="E40" s="14">
        <v>270.98</v>
      </c>
      <c r="F40" s="15">
        <v>1.26E-2</v>
      </c>
      <c r="G40" s="15"/>
    </row>
    <row r="41" spans="1:7" x14ac:dyDescent="0.25">
      <c r="A41" s="12" t="s">
        <v>1412</v>
      </c>
      <c r="B41" s="30" t="s">
        <v>1413</v>
      </c>
      <c r="C41" s="30" t="s">
        <v>1193</v>
      </c>
      <c r="D41" s="13">
        <v>157349</v>
      </c>
      <c r="E41" s="14">
        <v>249</v>
      </c>
      <c r="F41" s="15">
        <v>1.15E-2</v>
      </c>
      <c r="G41" s="15"/>
    </row>
    <row r="42" spans="1:7" x14ac:dyDescent="0.25">
      <c r="A42" s="12" t="s">
        <v>1772</v>
      </c>
      <c r="B42" s="30" t="s">
        <v>1773</v>
      </c>
      <c r="C42" s="30" t="s">
        <v>1171</v>
      </c>
      <c r="D42" s="13">
        <v>47304</v>
      </c>
      <c r="E42" s="14">
        <v>246.31</v>
      </c>
      <c r="F42" s="15">
        <v>1.14E-2</v>
      </c>
      <c r="G42" s="15"/>
    </row>
    <row r="43" spans="1:7" x14ac:dyDescent="0.25">
      <c r="A43" s="12" t="s">
        <v>1919</v>
      </c>
      <c r="B43" s="30" t="s">
        <v>1920</v>
      </c>
      <c r="C43" s="30" t="s">
        <v>1251</v>
      </c>
      <c r="D43" s="13">
        <v>10007</v>
      </c>
      <c r="E43" s="14">
        <v>223.24</v>
      </c>
      <c r="F43" s="15">
        <v>1.03E-2</v>
      </c>
      <c r="G43" s="15"/>
    </row>
    <row r="44" spans="1:7" x14ac:dyDescent="0.25">
      <c r="A44" s="12" t="s">
        <v>2084</v>
      </c>
      <c r="B44" s="30" t="s">
        <v>2085</v>
      </c>
      <c r="C44" s="30" t="s">
        <v>1279</v>
      </c>
      <c r="D44" s="13">
        <v>4314</v>
      </c>
      <c r="E44" s="14">
        <v>168.9</v>
      </c>
      <c r="F44" s="15">
        <v>7.7999999999999996E-3</v>
      </c>
      <c r="G44" s="15"/>
    </row>
    <row r="45" spans="1:7" x14ac:dyDescent="0.25">
      <c r="A45" s="12" t="s">
        <v>2138</v>
      </c>
      <c r="B45" s="30" t="s">
        <v>2139</v>
      </c>
      <c r="C45" s="30" t="s">
        <v>1248</v>
      </c>
      <c r="D45" s="13">
        <v>1110</v>
      </c>
      <c r="E45" s="14">
        <v>168.51</v>
      </c>
      <c r="F45" s="15">
        <v>7.7999999999999996E-3</v>
      </c>
      <c r="G45" s="15"/>
    </row>
    <row r="46" spans="1:7" x14ac:dyDescent="0.25">
      <c r="A46" s="12" t="s">
        <v>1342</v>
      </c>
      <c r="B46" s="30" t="s">
        <v>1343</v>
      </c>
      <c r="C46" s="30" t="s">
        <v>1339</v>
      </c>
      <c r="D46" s="13">
        <v>5850</v>
      </c>
      <c r="E46" s="14">
        <v>162.47</v>
      </c>
      <c r="F46" s="15">
        <v>7.4999999999999997E-3</v>
      </c>
      <c r="G46" s="15"/>
    </row>
    <row r="47" spans="1:7" x14ac:dyDescent="0.25">
      <c r="A47" s="12" t="s">
        <v>1898</v>
      </c>
      <c r="B47" s="30" t="s">
        <v>1899</v>
      </c>
      <c r="C47" s="30" t="s">
        <v>1846</v>
      </c>
      <c r="D47" s="13">
        <v>8563</v>
      </c>
      <c r="E47" s="14">
        <v>159.62</v>
      </c>
      <c r="F47" s="15">
        <v>7.4000000000000003E-3</v>
      </c>
      <c r="G47" s="15"/>
    </row>
    <row r="48" spans="1:7" x14ac:dyDescent="0.25">
      <c r="A48" s="12" t="s">
        <v>2156</v>
      </c>
      <c r="B48" s="30" t="s">
        <v>2157</v>
      </c>
      <c r="C48" s="30" t="s">
        <v>1239</v>
      </c>
      <c r="D48" s="13">
        <v>67020</v>
      </c>
      <c r="E48" s="14">
        <v>152.19999999999999</v>
      </c>
      <c r="F48" s="15">
        <v>7.1000000000000004E-3</v>
      </c>
      <c r="G48" s="15"/>
    </row>
    <row r="49" spans="1:7" x14ac:dyDescent="0.25">
      <c r="A49" s="12" t="s">
        <v>2128</v>
      </c>
      <c r="B49" s="30" t="s">
        <v>2129</v>
      </c>
      <c r="C49" s="30" t="s">
        <v>1239</v>
      </c>
      <c r="D49" s="13">
        <v>45673</v>
      </c>
      <c r="E49" s="14">
        <v>150.61000000000001</v>
      </c>
      <c r="F49" s="15">
        <v>7.0000000000000001E-3</v>
      </c>
      <c r="G49" s="15"/>
    </row>
    <row r="50" spans="1:7" x14ac:dyDescent="0.25">
      <c r="A50" s="12" t="s">
        <v>2106</v>
      </c>
      <c r="B50" s="30" t="s">
        <v>2107</v>
      </c>
      <c r="C50" s="30" t="s">
        <v>1193</v>
      </c>
      <c r="D50" s="13">
        <v>2828</v>
      </c>
      <c r="E50" s="14">
        <v>143.32</v>
      </c>
      <c r="F50" s="15">
        <v>6.6E-3</v>
      </c>
      <c r="G50" s="15"/>
    </row>
    <row r="51" spans="1:7" x14ac:dyDescent="0.25">
      <c r="A51" s="12" t="s">
        <v>1969</v>
      </c>
      <c r="B51" s="30" t="s">
        <v>1970</v>
      </c>
      <c r="C51" s="30" t="s">
        <v>1542</v>
      </c>
      <c r="D51" s="13">
        <v>16955</v>
      </c>
      <c r="E51" s="14">
        <v>141.13999999999999</v>
      </c>
      <c r="F51" s="15">
        <v>6.4999999999999997E-3</v>
      </c>
      <c r="G51" s="15"/>
    </row>
    <row r="52" spans="1:7" x14ac:dyDescent="0.25">
      <c r="A52" s="12" t="s">
        <v>2170</v>
      </c>
      <c r="B52" s="30" t="s">
        <v>2171</v>
      </c>
      <c r="C52" s="30" t="s">
        <v>1357</v>
      </c>
      <c r="D52" s="13">
        <v>22248</v>
      </c>
      <c r="E52" s="14">
        <v>139.71</v>
      </c>
      <c r="F52" s="15">
        <v>6.4999999999999997E-3</v>
      </c>
      <c r="G52" s="15"/>
    </row>
    <row r="53" spans="1:7" x14ac:dyDescent="0.25">
      <c r="A53" s="12" t="s">
        <v>1272</v>
      </c>
      <c r="B53" s="30" t="s">
        <v>1273</v>
      </c>
      <c r="C53" s="30" t="s">
        <v>1274</v>
      </c>
      <c r="D53" s="13">
        <v>16498</v>
      </c>
      <c r="E53" s="14">
        <v>133.72</v>
      </c>
      <c r="F53" s="15">
        <v>6.1999999999999998E-3</v>
      </c>
      <c r="G53" s="15"/>
    </row>
    <row r="54" spans="1:7" x14ac:dyDescent="0.25">
      <c r="A54" s="12" t="s">
        <v>2110</v>
      </c>
      <c r="B54" s="30" t="s">
        <v>2111</v>
      </c>
      <c r="C54" s="30" t="s">
        <v>1248</v>
      </c>
      <c r="D54" s="13">
        <v>11670</v>
      </c>
      <c r="E54" s="14">
        <v>127.62</v>
      </c>
      <c r="F54" s="15">
        <v>5.8999999999999999E-3</v>
      </c>
      <c r="G54" s="15"/>
    </row>
    <row r="55" spans="1:7" x14ac:dyDescent="0.25">
      <c r="A55" s="12" t="s">
        <v>1768</v>
      </c>
      <c r="B55" s="30" t="s">
        <v>1769</v>
      </c>
      <c r="C55" s="30" t="s">
        <v>1248</v>
      </c>
      <c r="D55" s="13">
        <v>17476</v>
      </c>
      <c r="E55" s="14">
        <v>119.67</v>
      </c>
      <c r="F55" s="15">
        <v>5.4999999999999997E-3</v>
      </c>
      <c r="G55" s="15"/>
    </row>
    <row r="56" spans="1:7" x14ac:dyDescent="0.25">
      <c r="A56" s="12" t="s">
        <v>1280</v>
      </c>
      <c r="B56" s="30" t="s">
        <v>1281</v>
      </c>
      <c r="C56" s="30" t="s">
        <v>1216</v>
      </c>
      <c r="D56" s="13">
        <v>17281</v>
      </c>
      <c r="E56" s="14">
        <v>103.73</v>
      </c>
      <c r="F56" s="15">
        <v>4.7999999999999996E-3</v>
      </c>
      <c r="G56" s="15"/>
    </row>
    <row r="57" spans="1:7" x14ac:dyDescent="0.25">
      <c r="A57" s="12" t="s">
        <v>1942</v>
      </c>
      <c r="B57" s="30" t="s">
        <v>1943</v>
      </c>
      <c r="C57" s="30" t="s">
        <v>1293</v>
      </c>
      <c r="D57" s="13">
        <v>5607</v>
      </c>
      <c r="E57" s="14">
        <v>64.7</v>
      </c>
      <c r="F57" s="15">
        <v>3.0000000000000001E-3</v>
      </c>
      <c r="G57" s="15"/>
    </row>
    <row r="58" spans="1:7" x14ac:dyDescent="0.25">
      <c r="A58" s="16" t="s">
        <v>126</v>
      </c>
      <c r="B58" s="31"/>
      <c r="C58" s="31"/>
      <c r="D58" s="17"/>
      <c r="E58" s="37">
        <v>21538.75</v>
      </c>
      <c r="F58" s="38">
        <v>0.99819999999999998</v>
      </c>
      <c r="G58" s="20"/>
    </row>
    <row r="59" spans="1:7" x14ac:dyDescent="0.25">
      <c r="A59" s="16" t="s">
        <v>1545</v>
      </c>
      <c r="B59" s="30"/>
      <c r="C59" s="30"/>
      <c r="D59" s="13"/>
      <c r="E59" s="14"/>
      <c r="F59" s="15"/>
      <c r="G59" s="15"/>
    </row>
    <row r="60" spans="1:7" x14ac:dyDescent="0.25">
      <c r="A60" s="16" t="s">
        <v>126</v>
      </c>
      <c r="B60" s="30"/>
      <c r="C60" s="30"/>
      <c r="D60" s="13"/>
      <c r="E60" s="39" t="s">
        <v>120</v>
      </c>
      <c r="F60" s="40" t="s">
        <v>120</v>
      </c>
      <c r="G60" s="15"/>
    </row>
    <row r="61" spans="1:7" x14ac:dyDescent="0.25">
      <c r="A61" s="21" t="s">
        <v>162</v>
      </c>
      <c r="B61" s="32"/>
      <c r="C61" s="32"/>
      <c r="D61" s="22"/>
      <c r="E61" s="27">
        <v>21538.75</v>
      </c>
      <c r="F61" s="28">
        <v>0.99819999999999998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166</v>
      </c>
      <c r="B64" s="30"/>
      <c r="C64" s="30"/>
      <c r="D64" s="13"/>
      <c r="E64" s="14"/>
      <c r="F64" s="15"/>
      <c r="G64" s="15"/>
    </row>
    <row r="65" spans="1:7" x14ac:dyDescent="0.25">
      <c r="A65" s="12" t="s">
        <v>167</v>
      </c>
      <c r="B65" s="30"/>
      <c r="C65" s="30"/>
      <c r="D65" s="13"/>
      <c r="E65" s="14">
        <v>136.87</v>
      </c>
      <c r="F65" s="15">
        <v>6.3E-3</v>
      </c>
      <c r="G65" s="15">
        <v>7.0182999999999995E-2</v>
      </c>
    </row>
    <row r="66" spans="1:7" x14ac:dyDescent="0.25">
      <c r="A66" s="16" t="s">
        <v>126</v>
      </c>
      <c r="B66" s="31"/>
      <c r="C66" s="31"/>
      <c r="D66" s="17"/>
      <c r="E66" s="37">
        <v>136.87</v>
      </c>
      <c r="F66" s="38">
        <v>6.3E-3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162</v>
      </c>
      <c r="B68" s="32"/>
      <c r="C68" s="32"/>
      <c r="D68" s="22"/>
      <c r="E68" s="18">
        <v>136.87</v>
      </c>
      <c r="F68" s="19">
        <v>6.3E-3</v>
      </c>
      <c r="G68" s="20"/>
    </row>
    <row r="69" spans="1:7" x14ac:dyDescent="0.25">
      <c r="A69" s="12" t="s">
        <v>168</v>
      </c>
      <c r="B69" s="30"/>
      <c r="C69" s="30"/>
      <c r="D69" s="13"/>
      <c r="E69" s="14">
        <v>0.1052694</v>
      </c>
      <c r="F69" s="15">
        <v>3.9999999999999998E-6</v>
      </c>
      <c r="G69" s="15"/>
    </row>
    <row r="70" spans="1:7" x14ac:dyDescent="0.25">
      <c r="A70" s="12" t="s">
        <v>169</v>
      </c>
      <c r="B70" s="30"/>
      <c r="C70" s="30"/>
      <c r="D70" s="13"/>
      <c r="E70" s="23">
        <v>-97.765269399999994</v>
      </c>
      <c r="F70" s="24">
        <v>-4.5040000000000002E-3</v>
      </c>
      <c r="G70" s="15">
        <v>7.0182999999999995E-2</v>
      </c>
    </row>
    <row r="71" spans="1:7" x14ac:dyDescent="0.25">
      <c r="A71" s="25" t="s">
        <v>170</v>
      </c>
      <c r="B71" s="33"/>
      <c r="C71" s="33"/>
      <c r="D71" s="26"/>
      <c r="E71" s="27">
        <v>21577.96</v>
      </c>
      <c r="F71" s="28">
        <v>1</v>
      </c>
      <c r="G71" s="28"/>
    </row>
    <row r="76" spans="1:7" x14ac:dyDescent="0.25">
      <c r="A76" s="1" t="s">
        <v>173</v>
      </c>
    </row>
    <row r="77" spans="1:7" x14ac:dyDescent="0.25">
      <c r="A77" s="47" t="s">
        <v>174</v>
      </c>
      <c r="B77" s="34" t="s">
        <v>120</v>
      </c>
    </row>
    <row r="78" spans="1:7" x14ac:dyDescent="0.25">
      <c r="A78" t="s">
        <v>175</v>
      </c>
    </row>
    <row r="79" spans="1:7" x14ac:dyDescent="0.25">
      <c r="A79" t="s">
        <v>176</v>
      </c>
      <c r="B79" t="s">
        <v>177</v>
      </c>
      <c r="C79" t="s">
        <v>177</v>
      </c>
    </row>
    <row r="80" spans="1:7" x14ac:dyDescent="0.25">
      <c r="B80" s="48">
        <v>45351</v>
      </c>
      <c r="C80" s="48">
        <v>45382</v>
      </c>
    </row>
    <row r="81" spans="1:5" x14ac:dyDescent="0.25">
      <c r="A81" t="s">
        <v>697</v>
      </c>
      <c r="B81">
        <v>15.4724</v>
      </c>
      <c r="C81">
        <v>15.709199999999999</v>
      </c>
      <c r="E81" s="2"/>
    </row>
    <row r="82" spans="1:5" x14ac:dyDescent="0.25">
      <c r="A82" t="s">
        <v>182</v>
      </c>
      <c r="B82">
        <v>15.475</v>
      </c>
      <c r="C82">
        <v>15.7117</v>
      </c>
      <c r="E82" s="2"/>
    </row>
    <row r="83" spans="1:5" x14ac:dyDescent="0.25">
      <c r="A83" t="s">
        <v>698</v>
      </c>
      <c r="B83">
        <v>15.331200000000001</v>
      </c>
      <c r="C83">
        <v>15.5562</v>
      </c>
      <c r="E83" s="2"/>
    </row>
    <row r="84" spans="1:5" x14ac:dyDescent="0.25">
      <c r="A84" t="s">
        <v>662</v>
      </c>
      <c r="B84">
        <v>15.331200000000001</v>
      </c>
      <c r="C84">
        <v>15.556100000000001</v>
      </c>
      <c r="E84" s="2"/>
    </row>
    <row r="85" spans="1:5" x14ac:dyDescent="0.25">
      <c r="E85" s="2"/>
    </row>
    <row r="86" spans="1:5" x14ac:dyDescent="0.25">
      <c r="A86" t="s">
        <v>192</v>
      </c>
      <c r="B86" s="34" t="s">
        <v>120</v>
      </c>
    </row>
    <row r="87" spans="1:5" x14ac:dyDescent="0.25">
      <c r="A87" t="s">
        <v>193</v>
      </c>
      <c r="B87" s="34" t="s">
        <v>120</v>
      </c>
    </row>
    <row r="88" spans="1:5" ht="30" customHeight="1" x14ac:dyDescent="0.25">
      <c r="A88" s="47" t="s">
        <v>194</v>
      </c>
      <c r="B88" s="34" t="s">
        <v>120</v>
      </c>
    </row>
    <row r="89" spans="1:5" ht="30" customHeight="1" x14ac:dyDescent="0.25">
      <c r="A89" s="47" t="s">
        <v>195</v>
      </c>
      <c r="B89" s="34" t="s">
        <v>120</v>
      </c>
    </row>
    <row r="90" spans="1:5" x14ac:dyDescent="0.25">
      <c r="A90" t="s">
        <v>1750</v>
      </c>
      <c r="B90" s="49">
        <v>1.457794</v>
      </c>
    </row>
    <row r="91" spans="1:5" ht="45" customHeight="1" x14ac:dyDescent="0.25">
      <c r="A91" s="47" t="s">
        <v>197</v>
      </c>
      <c r="B91" s="34" t="s">
        <v>120</v>
      </c>
    </row>
    <row r="92" spans="1:5" ht="30" customHeight="1" x14ac:dyDescent="0.25">
      <c r="A92" s="47" t="s">
        <v>198</v>
      </c>
      <c r="B92" s="34" t="s">
        <v>120</v>
      </c>
    </row>
    <row r="93" spans="1:5" ht="30" customHeight="1" x14ac:dyDescent="0.25">
      <c r="A93" s="47" t="s">
        <v>199</v>
      </c>
    </row>
    <row r="94" spans="1:5" x14ac:dyDescent="0.25">
      <c r="A94" t="s">
        <v>200</v>
      </c>
    </row>
    <row r="95" spans="1:5" x14ac:dyDescent="0.25">
      <c r="A95" t="s">
        <v>201</v>
      </c>
    </row>
    <row r="97" spans="1:4" ht="69.95" customHeight="1" x14ac:dyDescent="0.25">
      <c r="A97" s="74" t="s">
        <v>211</v>
      </c>
      <c r="B97" s="74" t="s">
        <v>212</v>
      </c>
      <c r="C97" s="74" t="s">
        <v>5</v>
      </c>
      <c r="D97" s="74" t="s">
        <v>6</v>
      </c>
    </row>
    <row r="98" spans="1:4" ht="69.95" customHeight="1" x14ac:dyDescent="0.25">
      <c r="A98" s="74" t="s">
        <v>2175</v>
      </c>
      <c r="B98" s="74"/>
      <c r="C98" s="74" t="s">
        <v>2176</v>
      </c>
      <c r="D9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201"/>
  <sheetViews>
    <sheetView showGridLines="0" workbookViewId="0">
      <pane ySplit="4" topLeftCell="A190" activePane="bottomLeft" state="frozen"/>
      <selection pane="bottomLeft" activeCell="B194" sqref="B19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2177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2178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1169</v>
      </c>
      <c r="B8" s="30" t="s">
        <v>1170</v>
      </c>
      <c r="C8" s="30" t="s">
        <v>1171</v>
      </c>
      <c r="D8" s="13">
        <v>327800</v>
      </c>
      <c r="E8" s="14">
        <v>4746.22</v>
      </c>
      <c r="F8" s="15">
        <v>6.5099000000000004E-2</v>
      </c>
      <c r="G8" s="15"/>
    </row>
    <row r="9" spans="1:8" x14ac:dyDescent="0.25">
      <c r="A9" s="12" t="s">
        <v>1172</v>
      </c>
      <c r="B9" s="30" t="s">
        <v>1173</v>
      </c>
      <c r="C9" s="30" t="s">
        <v>1174</v>
      </c>
      <c r="D9" s="13">
        <v>100250</v>
      </c>
      <c r="E9" s="14">
        <v>2979.13</v>
      </c>
      <c r="F9" s="15">
        <v>4.0862000000000002E-2</v>
      </c>
      <c r="G9" s="15"/>
    </row>
    <row r="10" spans="1:8" x14ac:dyDescent="0.25">
      <c r="A10" s="12" t="s">
        <v>1175</v>
      </c>
      <c r="B10" s="30" t="s">
        <v>1176</v>
      </c>
      <c r="C10" s="30" t="s">
        <v>1177</v>
      </c>
      <c r="D10" s="13">
        <v>73500</v>
      </c>
      <c r="E10" s="14">
        <v>2349.87</v>
      </c>
      <c r="F10" s="15">
        <v>3.2231000000000003E-2</v>
      </c>
      <c r="G10" s="15"/>
    </row>
    <row r="11" spans="1:8" x14ac:dyDescent="0.25">
      <c r="A11" s="12" t="s">
        <v>1178</v>
      </c>
      <c r="B11" s="30" t="s">
        <v>1179</v>
      </c>
      <c r="C11" s="30" t="s">
        <v>1180</v>
      </c>
      <c r="D11" s="13">
        <v>476700</v>
      </c>
      <c r="E11" s="14">
        <v>2069.35</v>
      </c>
      <c r="F11" s="15">
        <v>2.8382999999999999E-2</v>
      </c>
      <c r="G11" s="15"/>
    </row>
    <row r="12" spans="1:8" x14ac:dyDescent="0.25">
      <c r="A12" s="12" t="s">
        <v>1194</v>
      </c>
      <c r="B12" s="30" t="s">
        <v>1195</v>
      </c>
      <c r="C12" s="30" t="s">
        <v>1196</v>
      </c>
      <c r="D12" s="13">
        <v>53400</v>
      </c>
      <c r="E12" s="14">
        <v>1776.62</v>
      </c>
      <c r="F12" s="15">
        <v>2.4368000000000001E-2</v>
      </c>
      <c r="G12" s="15"/>
    </row>
    <row r="13" spans="1:8" x14ac:dyDescent="0.25">
      <c r="A13" s="12" t="s">
        <v>1200</v>
      </c>
      <c r="B13" s="30" t="s">
        <v>1201</v>
      </c>
      <c r="C13" s="30" t="s">
        <v>1171</v>
      </c>
      <c r="D13" s="13">
        <v>165000</v>
      </c>
      <c r="E13" s="14">
        <v>1241.3800000000001</v>
      </c>
      <c r="F13" s="15">
        <v>1.7027E-2</v>
      </c>
      <c r="G13" s="15"/>
    </row>
    <row r="14" spans="1:8" x14ac:dyDescent="0.25">
      <c r="A14" s="12" t="s">
        <v>1181</v>
      </c>
      <c r="B14" s="30" t="s">
        <v>1182</v>
      </c>
      <c r="C14" s="30" t="s">
        <v>1183</v>
      </c>
      <c r="D14" s="13">
        <v>408100</v>
      </c>
      <c r="E14" s="14">
        <v>1093.9100000000001</v>
      </c>
      <c r="F14" s="15">
        <v>1.5004E-2</v>
      </c>
      <c r="G14" s="15"/>
    </row>
    <row r="15" spans="1:8" x14ac:dyDescent="0.25">
      <c r="A15" s="12" t="s">
        <v>1228</v>
      </c>
      <c r="B15" s="30" t="s">
        <v>1229</v>
      </c>
      <c r="C15" s="30" t="s">
        <v>1174</v>
      </c>
      <c r="D15" s="13">
        <v>199800</v>
      </c>
      <c r="E15" s="14">
        <v>950.35</v>
      </c>
      <c r="F15" s="15">
        <v>1.3035E-2</v>
      </c>
      <c r="G15" s="15"/>
    </row>
    <row r="16" spans="1:8" x14ac:dyDescent="0.25">
      <c r="A16" s="12" t="s">
        <v>1448</v>
      </c>
      <c r="B16" s="30" t="s">
        <v>1449</v>
      </c>
      <c r="C16" s="30" t="s">
        <v>1219</v>
      </c>
      <c r="D16" s="13">
        <v>153000</v>
      </c>
      <c r="E16" s="14">
        <v>734.55</v>
      </c>
      <c r="F16" s="15">
        <v>1.0075000000000001E-2</v>
      </c>
      <c r="G16" s="15"/>
    </row>
    <row r="17" spans="1:7" x14ac:dyDescent="0.25">
      <c r="A17" s="12" t="s">
        <v>1312</v>
      </c>
      <c r="B17" s="30" t="s">
        <v>1313</v>
      </c>
      <c r="C17" s="30" t="s">
        <v>1171</v>
      </c>
      <c r="D17" s="13">
        <v>36400</v>
      </c>
      <c r="E17" s="14">
        <v>649.91999999999996</v>
      </c>
      <c r="F17" s="15">
        <v>8.914E-3</v>
      </c>
      <c r="G17" s="15"/>
    </row>
    <row r="18" spans="1:7" x14ac:dyDescent="0.25">
      <c r="A18" s="12" t="s">
        <v>1306</v>
      </c>
      <c r="B18" s="30" t="s">
        <v>1307</v>
      </c>
      <c r="C18" s="30" t="s">
        <v>1293</v>
      </c>
      <c r="D18" s="13">
        <v>57600</v>
      </c>
      <c r="E18" s="14">
        <v>635.64</v>
      </c>
      <c r="F18" s="15">
        <v>8.7180000000000001E-3</v>
      </c>
      <c r="G18" s="15"/>
    </row>
    <row r="19" spans="1:7" x14ac:dyDescent="0.25">
      <c r="A19" s="12" t="s">
        <v>1522</v>
      </c>
      <c r="B19" s="30" t="s">
        <v>1523</v>
      </c>
      <c r="C19" s="30" t="s">
        <v>1387</v>
      </c>
      <c r="D19" s="13">
        <v>40600</v>
      </c>
      <c r="E19" s="14">
        <v>599.20000000000005</v>
      </c>
      <c r="F19" s="15">
        <v>8.2190000000000006E-3</v>
      </c>
      <c r="G19" s="15"/>
    </row>
    <row r="20" spans="1:7" x14ac:dyDescent="0.25">
      <c r="A20" s="12" t="s">
        <v>1191</v>
      </c>
      <c r="B20" s="30" t="s">
        <v>1192</v>
      </c>
      <c r="C20" s="30" t="s">
        <v>1193</v>
      </c>
      <c r="D20" s="13">
        <v>132000</v>
      </c>
      <c r="E20" s="14">
        <v>595.32000000000005</v>
      </c>
      <c r="F20" s="15">
        <v>8.1650000000000004E-3</v>
      </c>
      <c r="G20" s="15"/>
    </row>
    <row r="21" spans="1:7" x14ac:dyDescent="0.25">
      <c r="A21" s="12" t="s">
        <v>1225</v>
      </c>
      <c r="B21" s="30" t="s">
        <v>1226</v>
      </c>
      <c r="C21" s="30" t="s">
        <v>1227</v>
      </c>
      <c r="D21" s="13">
        <v>15600</v>
      </c>
      <c r="E21" s="14">
        <v>587.16999999999996</v>
      </c>
      <c r="F21" s="15">
        <v>8.0540000000000004E-3</v>
      </c>
      <c r="G21" s="15"/>
    </row>
    <row r="22" spans="1:7" x14ac:dyDescent="0.25">
      <c r="A22" s="12" t="s">
        <v>1261</v>
      </c>
      <c r="B22" s="30" t="s">
        <v>1262</v>
      </c>
      <c r="C22" s="30" t="s">
        <v>1251</v>
      </c>
      <c r="D22" s="13">
        <v>53900</v>
      </c>
      <c r="E22" s="14">
        <v>586.84</v>
      </c>
      <c r="F22" s="15">
        <v>8.0490000000000006E-3</v>
      </c>
      <c r="G22" s="15"/>
    </row>
    <row r="23" spans="1:7" x14ac:dyDescent="0.25">
      <c r="A23" s="12" t="s">
        <v>1240</v>
      </c>
      <c r="B23" s="30" t="s">
        <v>1241</v>
      </c>
      <c r="C23" s="30" t="s">
        <v>1242</v>
      </c>
      <c r="D23" s="13">
        <v>220500</v>
      </c>
      <c r="E23" s="14">
        <v>545.29999999999995</v>
      </c>
      <c r="F23" s="15">
        <v>7.4790000000000004E-3</v>
      </c>
      <c r="G23" s="15"/>
    </row>
    <row r="24" spans="1:7" x14ac:dyDescent="0.25">
      <c r="A24" s="12" t="s">
        <v>1189</v>
      </c>
      <c r="B24" s="30" t="s">
        <v>1190</v>
      </c>
      <c r="C24" s="30" t="s">
        <v>1171</v>
      </c>
      <c r="D24" s="13">
        <v>34000</v>
      </c>
      <c r="E24" s="14">
        <v>528.02</v>
      </c>
      <c r="F24" s="15">
        <v>7.2420000000000002E-3</v>
      </c>
      <c r="G24" s="15"/>
    </row>
    <row r="25" spans="1:7" x14ac:dyDescent="0.25">
      <c r="A25" s="12" t="s">
        <v>1235</v>
      </c>
      <c r="B25" s="30" t="s">
        <v>1236</v>
      </c>
      <c r="C25" s="30" t="s">
        <v>1204</v>
      </c>
      <c r="D25" s="13">
        <v>3520000</v>
      </c>
      <c r="E25" s="14">
        <v>466.4</v>
      </c>
      <c r="F25" s="15">
        <v>6.3969999999999999E-3</v>
      </c>
      <c r="G25" s="15"/>
    </row>
    <row r="26" spans="1:7" x14ac:dyDescent="0.25">
      <c r="A26" s="12" t="s">
        <v>1446</v>
      </c>
      <c r="B26" s="30" t="s">
        <v>1447</v>
      </c>
      <c r="C26" s="30" t="s">
        <v>1296</v>
      </c>
      <c r="D26" s="13">
        <v>11600</v>
      </c>
      <c r="E26" s="14">
        <v>457.97</v>
      </c>
      <c r="F26" s="15">
        <v>6.2810000000000001E-3</v>
      </c>
      <c r="G26" s="15"/>
    </row>
    <row r="27" spans="1:7" x14ac:dyDescent="0.25">
      <c r="A27" s="12" t="s">
        <v>1230</v>
      </c>
      <c r="B27" s="30" t="s">
        <v>1231</v>
      </c>
      <c r="C27" s="30" t="s">
        <v>1232</v>
      </c>
      <c r="D27" s="13">
        <v>48125</v>
      </c>
      <c r="E27" s="14">
        <v>447.42</v>
      </c>
      <c r="F27" s="15">
        <v>6.1370000000000001E-3</v>
      </c>
      <c r="G27" s="15"/>
    </row>
    <row r="28" spans="1:7" x14ac:dyDescent="0.25">
      <c r="A28" s="12" t="s">
        <v>1444</v>
      </c>
      <c r="B28" s="30" t="s">
        <v>1445</v>
      </c>
      <c r="C28" s="30" t="s">
        <v>1193</v>
      </c>
      <c r="D28" s="13">
        <v>18000</v>
      </c>
      <c r="E28" s="14">
        <v>424.76</v>
      </c>
      <c r="F28" s="15">
        <v>5.8259999999999996E-3</v>
      </c>
      <c r="G28" s="15"/>
    </row>
    <row r="29" spans="1:7" x14ac:dyDescent="0.25">
      <c r="A29" s="12" t="s">
        <v>1375</v>
      </c>
      <c r="B29" s="30" t="s">
        <v>1376</v>
      </c>
      <c r="C29" s="30" t="s">
        <v>1193</v>
      </c>
      <c r="D29" s="13">
        <v>5625</v>
      </c>
      <c r="E29" s="14">
        <v>407.55</v>
      </c>
      <c r="F29" s="15">
        <v>5.5900000000000004E-3</v>
      </c>
      <c r="G29" s="15"/>
    </row>
    <row r="30" spans="1:7" x14ac:dyDescent="0.25">
      <c r="A30" s="12" t="s">
        <v>1184</v>
      </c>
      <c r="B30" s="30" t="s">
        <v>1185</v>
      </c>
      <c r="C30" s="30" t="s">
        <v>1186</v>
      </c>
      <c r="D30" s="13">
        <v>111000</v>
      </c>
      <c r="E30" s="14">
        <v>372.74</v>
      </c>
      <c r="F30" s="15">
        <v>5.1120000000000002E-3</v>
      </c>
      <c r="G30" s="15"/>
    </row>
    <row r="31" spans="1:7" x14ac:dyDescent="0.25">
      <c r="A31" s="12" t="s">
        <v>1468</v>
      </c>
      <c r="B31" s="30" t="s">
        <v>1469</v>
      </c>
      <c r="C31" s="30" t="s">
        <v>1251</v>
      </c>
      <c r="D31" s="13">
        <v>112500</v>
      </c>
      <c r="E31" s="14">
        <v>297.17</v>
      </c>
      <c r="F31" s="15">
        <v>4.0759999999999998E-3</v>
      </c>
      <c r="G31" s="15"/>
    </row>
    <row r="32" spans="1:7" x14ac:dyDescent="0.25">
      <c r="A32" s="12" t="s">
        <v>1207</v>
      </c>
      <c r="B32" s="30" t="s">
        <v>1208</v>
      </c>
      <c r="C32" s="30" t="s">
        <v>1193</v>
      </c>
      <c r="D32" s="13">
        <v>65875</v>
      </c>
      <c r="E32" s="14">
        <v>257.08</v>
      </c>
      <c r="F32" s="15">
        <v>3.5260000000000001E-3</v>
      </c>
      <c r="G32" s="15"/>
    </row>
    <row r="33" spans="1:7" x14ac:dyDescent="0.25">
      <c r="A33" s="12" t="s">
        <v>1209</v>
      </c>
      <c r="B33" s="30" t="s">
        <v>1210</v>
      </c>
      <c r="C33" s="30" t="s">
        <v>1171</v>
      </c>
      <c r="D33" s="13">
        <v>170000</v>
      </c>
      <c r="E33" s="14">
        <v>255.34</v>
      </c>
      <c r="F33" s="15">
        <v>3.5019999999999999E-3</v>
      </c>
      <c r="G33" s="15"/>
    </row>
    <row r="34" spans="1:7" x14ac:dyDescent="0.25">
      <c r="A34" s="12" t="s">
        <v>1297</v>
      </c>
      <c r="B34" s="30" t="s">
        <v>1298</v>
      </c>
      <c r="C34" s="30" t="s">
        <v>1299</v>
      </c>
      <c r="D34" s="13">
        <v>10150</v>
      </c>
      <c r="E34" s="14">
        <v>218.41</v>
      </c>
      <c r="F34" s="15">
        <v>2.996E-3</v>
      </c>
      <c r="G34" s="15"/>
    </row>
    <row r="35" spans="1:7" x14ac:dyDescent="0.25">
      <c r="A35" s="12" t="s">
        <v>1385</v>
      </c>
      <c r="B35" s="30" t="s">
        <v>1386</v>
      </c>
      <c r="C35" s="30" t="s">
        <v>1387</v>
      </c>
      <c r="D35" s="13">
        <v>23100</v>
      </c>
      <c r="E35" s="14">
        <v>207.21</v>
      </c>
      <c r="F35" s="15">
        <v>2.8419999999999999E-3</v>
      </c>
      <c r="G35" s="15"/>
    </row>
    <row r="36" spans="1:7" x14ac:dyDescent="0.25">
      <c r="A36" s="12" t="s">
        <v>1538</v>
      </c>
      <c r="B36" s="30" t="s">
        <v>1539</v>
      </c>
      <c r="C36" s="30" t="s">
        <v>1296</v>
      </c>
      <c r="D36" s="13">
        <v>7800</v>
      </c>
      <c r="E36" s="14">
        <v>206.35</v>
      </c>
      <c r="F36" s="15">
        <v>2.8300000000000001E-3</v>
      </c>
      <c r="G36" s="15"/>
    </row>
    <row r="37" spans="1:7" x14ac:dyDescent="0.25">
      <c r="A37" s="12" t="s">
        <v>1265</v>
      </c>
      <c r="B37" s="30" t="s">
        <v>1266</v>
      </c>
      <c r="C37" s="30" t="s">
        <v>1267</v>
      </c>
      <c r="D37" s="13">
        <v>109800</v>
      </c>
      <c r="E37" s="14">
        <v>198.79</v>
      </c>
      <c r="F37" s="15">
        <v>2.7269999999999998E-3</v>
      </c>
      <c r="G37" s="15"/>
    </row>
    <row r="38" spans="1:7" x14ac:dyDescent="0.25">
      <c r="A38" s="12" t="s">
        <v>1187</v>
      </c>
      <c r="B38" s="30" t="s">
        <v>1188</v>
      </c>
      <c r="C38" s="30" t="s">
        <v>1171</v>
      </c>
      <c r="D38" s="13">
        <v>64350</v>
      </c>
      <c r="E38" s="14">
        <v>169.92</v>
      </c>
      <c r="F38" s="15">
        <v>2.3310000000000002E-3</v>
      </c>
      <c r="G38" s="15"/>
    </row>
    <row r="39" spans="1:7" x14ac:dyDescent="0.25">
      <c r="A39" s="12" t="s">
        <v>1214</v>
      </c>
      <c r="B39" s="30" t="s">
        <v>1215</v>
      </c>
      <c r="C39" s="30" t="s">
        <v>1216</v>
      </c>
      <c r="D39" s="13">
        <v>120000</v>
      </c>
      <c r="E39" s="14">
        <v>166.26</v>
      </c>
      <c r="F39" s="15">
        <v>2.2799999999999999E-3</v>
      </c>
      <c r="G39" s="15"/>
    </row>
    <row r="40" spans="1:7" x14ac:dyDescent="0.25">
      <c r="A40" s="12" t="s">
        <v>1402</v>
      </c>
      <c r="B40" s="30" t="s">
        <v>1403</v>
      </c>
      <c r="C40" s="30" t="s">
        <v>1193</v>
      </c>
      <c r="D40" s="13">
        <v>52000</v>
      </c>
      <c r="E40" s="14">
        <v>144.97999999999999</v>
      </c>
      <c r="F40" s="15">
        <v>1.9880000000000002E-3</v>
      </c>
      <c r="G40" s="15"/>
    </row>
    <row r="41" spans="1:7" x14ac:dyDescent="0.25">
      <c r="A41" s="12" t="s">
        <v>1294</v>
      </c>
      <c r="B41" s="30" t="s">
        <v>1295</v>
      </c>
      <c r="C41" s="30" t="s">
        <v>1296</v>
      </c>
      <c r="D41" s="13">
        <v>65000</v>
      </c>
      <c r="E41" s="14">
        <v>133.61000000000001</v>
      </c>
      <c r="F41" s="15">
        <v>1.833E-3</v>
      </c>
      <c r="G41" s="15"/>
    </row>
    <row r="42" spans="1:7" x14ac:dyDescent="0.25">
      <c r="A42" s="12" t="s">
        <v>1528</v>
      </c>
      <c r="B42" s="30" t="s">
        <v>1529</v>
      </c>
      <c r="C42" s="30" t="s">
        <v>1486</v>
      </c>
      <c r="D42" s="13">
        <v>7500</v>
      </c>
      <c r="E42" s="14">
        <v>93.89</v>
      </c>
      <c r="F42" s="15">
        <v>1.2880000000000001E-3</v>
      </c>
      <c r="G42" s="15"/>
    </row>
    <row r="43" spans="1:7" x14ac:dyDescent="0.25">
      <c r="A43" s="12" t="s">
        <v>1222</v>
      </c>
      <c r="B43" s="30" t="s">
        <v>1223</v>
      </c>
      <c r="C43" s="30" t="s">
        <v>1224</v>
      </c>
      <c r="D43" s="13">
        <v>60000</v>
      </c>
      <c r="E43" s="14">
        <v>91.53</v>
      </c>
      <c r="F43" s="15">
        <v>1.255E-3</v>
      </c>
      <c r="G43" s="15"/>
    </row>
    <row r="44" spans="1:7" x14ac:dyDescent="0.25">
      <c r="A44" s="12" t="s">
        <v>1304</v>
      </c>
      <c r="B44" s="30" t="s">
        <v>1305</v>
      </c>
      <c r="C44" s="30" t="s">
        <v>1171</v>
      </c>
      <c r="D44" s="13">
        <v>72000</v>
      </c>
      <c r="E44" s="14">
        <v>89.57</v>
      </c>
      <c r="F44" s="15">
        <v>1.2290000000000001E-3</v>
      </c>
      <c r="G44" s="15"/>
    </row>
    <row r="45" spans="1:7" x14ac:dyDescent="0.25">
      <c r="A45" s="12" t="s">
        <v>1205</v>
      </c>
      <c r="B45" s="30" t="s">
        <v>1206</v>
      </c>
      <c r="C45" s="30" t="s">
        <v>1199</v>
      </c>
      <c r="D45" s="13">
        <v>55000</v>
      </c>
      <c r="E45" s="14">
        <v>85.72</v>
      </c>
      <c r="F45" s="15">
        <v>1.176E-3</v>
      </c>
      <c r="G45" s="15"/>
    </row>
    <row r="46" spans="1:7" x14ac:dyDescent="0.25">
      <c r="A46" s="12" t="s">
        <v>1495</v>
      </c>
      <c r="B46" s="30" t="s">
        <v>1496</v>
      </c>
      <c r="C46" s="30" t="s">
        <v>1357</v>
      </c>
      <c r="D46" s="13">
        <v>6300</v>
      </c>
      <c r="E46" s="14">
        <v>67.73</v>
      </c>
      <c r="F46" s="15">
        <v>9.2900000000000003E-4</v>
      </c>
      <c r="G46" s="15"/>
    </row>
    <row r="47" spans="1:7" x14ac:dyDescent="0.25">
      <c r="A47" s="12" t="s">
        <v>1288</v>
      </c>
      <c r="B47" s="30" t="s">
        <v>1289</v>
      </c>
      <c r="C47" s="30" t="s">
        <v>1290</v>
      </c>
      <c r="D47" s="13">
        <v>2700</v>
      </c>
      <c r="E47" s="14">
        <v>61.1</v>
      </c>
      <c r="F47" s="15">
        <v>8.3799999999999999E-4</v>
      </c>
      <c r="G47" s="15"/>
    </row>
    <row r="48" spans="1:7" x14ac:dyDescent="0.25">
      <c r="A48" s="12" t="s">
        <v>1255</v>
      </c>
      <c r="B48" s="30" t="s">
        <v>1256</v>
      </c>
      <c r="C48" s="30" t="s">
        <v>1171</v>
      </c>
      <c r="D48" s="13">
        <v>25000</v>
      </c>
      <c r="E48" s="14">
        <v>60.08</v>
      </c>
      <c r="F48" s="15">
        <v>8.2399999999999997E-4</v>
      </c>
      <c r="G48" s="15"/>
    </row>
    <row r="49" spans="1:7" x14ac:dyDescent="0.25">
      <c r="A49" s="12" t="s">
        <v>1381</v>
      </c>
      <c r="B49" s="30" t="s">
        <v>1382</v>
      </c>
      <c r="C49" s="30" t="s">
        <v>1274</v>
      </c>
      <c r="D49" s="13">
        <v>9000</v>
      </c>
      <c r="E49" s="14">
        <v>55.11</v>
      </c>
      <c r="F49" s="15">
        <v>7.5600000000000005E-4</v>
      </c>
      <c r="G49" s="15"/>
    </row>
    <row r="50" spans="1:7" x14ac:dyDescent="0.25">
      <c r="A50" s="12" t="s">
        <v>1458</v>
      </c>
      <c r="B50" s="30" t="s">
        <v>1459</v>
      </c>
      <c r="C50" s="30" t="s">
        <v>1193</v>
      </c>
      <c r="D50" s="13">
        <v>7200</v>
      </c>
      <c r="E50" s="14">
        <v>49.14</v>
      </c>
      <c r="F50" s="15">
        <v>6.7400000000000001E-4</v>
      </c>
      <c r="G50" s="15"/>
    </row>
    <row r="51" spans="1:7" x14ac:dyDescent="0.25">
      <c r="A51" s="12" t="s">
        <v>1426</v>
      </c>
      <c r="B51" s="30" t="s">
        <v>1427</v>
      </c>
      <c r="C51" s="30" t="s">
        <v>1219</v>
      </c>
      <c r="D51" s="13">
        <v>2400</v>
      </c>
      <c r="E51" s="14">
        <v>35.950000000000003</v>
      </c>
      <c r="F51" s="15">
        <v>4.9299999999999995E-4</v>
      </c>
      <c r="G51" s="15"/>
    </row>
    <row r="52" spans="1:7" x14ac:dyDescent="0.25">
      <c r="A52" s="12" t="s">
        <v>1369</v>
      </c>
      <c r="B52" s="30" t="s">
        <v>1370</v>
      </c>
      <c r="C52" s="30" t="s">
        <v>1193</v>
      </c>
      <c r="D52" s="13">
        <v>3750</v>
      </c>
      <c r="E52" s="14">
        <v>31.85</v>
      </c>
      <c r="F52" s="15">
        <v>4.37E-4</v>
      </c>
      <c r="G52" s="15"/>
    </row>
    <row r="53" spans="1:7" x14ac:dyDescent="0.25">
      <c r="A53" s="12" t="s">
        <v>1259</v>
      </c>
      <c r="B53" s="30" t="s">
        <v>1260</v>
      </c>
      <c r="C53" s="30" t="s">
        <v>1171</v>
      </c>
      <c r="D53" s="13">
        <v>17500</v>
      </c>
      <c r="E53" s="14">
        <v>31.5</v>
      </c>
      <c r="F53" s="15">
        <v>4.3199999999999998E-4</v>
      </c>
      <c r="G53" s="15"/>
    </row>
    <row r="54" spans="1:7" x14ac:dyDescent="0.25">
      <c r="A54" s="12" t="s">
        <v>1516</v>
      </c>
      <c r="B54" s="30" t="s">
        <v>1517</v>
      </c>
      <c r="C54" s="30" t="s">
        <v>1284</v>
      </c>
      <c r="D54" s="13">
        <v>4800</v>
      </c>
      <c r="E54" s="14">
        <v>23.87</v>
      </c>
      <c r="F54" s="15">
        <v>3.2699999999999998E-4</v>
      </c>
      <c r="G54" s="15"/>
    </row>
    <row r="55" spans="1:7" x14ac:dyDescent="0.25">
      <c r="A55" s="12" t="s">
        <v>1268</v>
      </c>
      <c r="B55" s="30" t="s">
        <v>1269</v>
      </c>
      <c r="C55" s="30" t="s">
        <v>1254</v>
      </c>
      <c r="D55" s="13">
        <v>900</v>
      </c>
      <c r="E55" s="14">
        <v>20.38</v>
      </c>
      <c r="F55" s="15">
        <v>2.7999999999999998E-4</v>
      </c>
      <c r="G55" s="15"/>
    </row>
    <row r="56" spans="1:7" x14ac:dyDescent="0.25">
      <c r="A56" s="12" t="s">
        <v>1300</v>
      </c>
      <c r="B56" s="30" t="s">
        <v>1301</v>
      </c>
      <c r="C56" s="30" t="s">
        <v>1251</v>
      </c>
      <c r="D56" s="13">
        <v>400</v>
      </c>
      <c r="E56" s="14">
        <v>19.77</v>
      </c>
      <c r="F56" s="15">
        <v>2.7099999999999997E-4</v>
      </c>
      <c r="G56" s="15"/>
    </row>
    <row r="57" spans="1:7" x14ac:dyDescent="0.25">
      <c r="A57" s="12" t="s">
        <v>1456</v>
      </c>
      <c r="B57" s="30" t="s">
        <v>1457</v>
      </c>
      <c r="C57" s="30" t="s">
        <v>1248</v>
      </c>
      <c r="D57" s="13">
        <v>3600</v>
      </c>
      <c r="E57" s="14">
        <v>10.96</v>
      </c>
      <c r="F57" s="15">
        <v>1.4999999999999999E-4</v>
      </c>
      <c r="G57" s="15"/>
    </row>
    <row r="58" spans="1:7" x14ac:dyDescent="0.25">
      <c r="A58" s="12" t="s">
        <v>1263</v>
      </c>
      <c r="B58" s="30" t="s">
        <v>1264</v>
      </c>
      <c r="C58" s="30" t="s">
        <v>1174</v>
      </c>
      <c r="D58" s="13">
        <v>1800</v>
      </c>
      <c r="E58" s="14">
        <v>10.84</v>
      </c>
      <c r="F58" s="15">
        <v>1.4899999999999999E-4</v>
      </c>
      <c r="G58" s="15"/>
    </row>
    <row r="59" spans="1:7" x14ac:dyDescent="0.25">
      <c r="A59" s="12" t="s">
        <v>1277</v>
      </c>
      <c r="B59" s="30" t="s">
        <v>1278</v>
      </c>
      <c r="C59" s="30" t="s">
        <v>1279</v>
      </c>
      <c r="D59" s="13">
        <v>300</v>
      </c>
      <c r="E59" s="14">
        <v>9.02</v>
      </c>
      <c r="F59" s="15">
        <v>1.2400000000000001E-4</v>
      </c>
      <c r="G59" s="15"/>
    </row>
    <row r="60" spans="1:7" x14ac:dyDescent="0.25">
      <c r="A60" s="12" t="s">
        <v>1280</v>
      </c>
      <c r="B60" s="30" t="s">
        <v>1281</v>
      </c>
      <c r="C60" s="30" t="s">
        <v>1216</v>
      </c>
      <c r="D60" s="13">
        <v>1500</v>
      </c>
      <c r="E60" s="14">
        <v>9</v>
      </c>
      <c r="F60" s="15">
        <v>1.2300000000000001E-4</v>
      </c>
      <c r="G60" s="15"/>
    </row>
    <row r="61" spans="1:7" x14ac:dyDescent="0.25">
      <c r="A61" s="12" t="s">
        <v>1534</v>
      </c>
      <c r="B61" s="30" t="s">
        <v>1535</v>
      </c>
      <c r="C61" s="30" t="s">
        <v>1397</v>
      </c>
      <c r="D61" s="13">
        <v>700</v>
      </c>
      <c r="E61" s="14">
        <v>7.94</v>
      </c>
      <c r="F61" s="15">
        <v>1.0900000000000001E-4</v>
      </c>
      <c r="G61" s="15"/>
    </row>
    <row r="62" spans="1:7" x14ac:dyDescent="0.25">
      <c r="A62" s="16" t="s">
        <v>126</v>
      </c>
      <c r="B62" s="31"/>
      <c r="C62" s="31"/>
      <c r="D62" s="17"/>
      <c r="E62" s="42">
        <f>SUM(E8:E61)</f>
        <v>28365.69999999999</v>
      </c>
      <c r="F62" s="43">
        <f>SUM(F8:F61)</f>
        <v>0.38906199999999996</v>
      </c>
      <c r="G62" s="20"/>
    </row>
    <row r="63" spans="1:7" x14ac:dyDescent="0.25">
      <c r="A63" s="16" t="s">
        <v>1545</v>
      </c>
      <c r="B63" s="30"/>
      <c r="C63" s="30"/>
      <c r="D63" s="13"/>
      <c r="E63" s="14"/>
      <c r="F63" s="15"/>
      <c r="G63" s="15"/>
    </row>
    <row r="64" spans="1:7" x14ac:dyDescent="0.25">
      <c r="A64" s="16" t="s">
        <v>126</v>
      </c>
      <c r="B64" s="30"/>
      <c r="C64" s="30"/>
      <c r="D64" s="13"/>
      <c r="E64" s="39" t="s">
        <v>120</v>
      </c>
      <c r="F64" s="40" t="s">
        <v>120</v>
      </c>
      <c r="G64" s="15"/>
    </row>
    <row r="65" spans="1:7" x14ac:dyDescent="0.25">
      <c r="A65" s="21" t="s">
        <v>162</v>
      </c>
      <c r="B65" s="32"/>
      <c r="C65" s="32"/>
      <c r="D65" s="22"/>
      <c r="E65" s="27">
        <v>28365.69999999999</v>
      </c>
      <c r="F65" s="43">
        <v>0.38906200000000002</v>
      </c>
      <c r="G65" s="20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16" t="s">
        <v>1546</v>
      </c>
      <c r="B67" s="30"/>
      <c r="C67" s="30"/>
      <c r="D67" s="13"/>
      <c r="E67" s="14"/>
      <c r="F67" s="15"/>
      <c r="G67" s="15"/>
    </row>
    <row r="68" spans="1:7" x14ac:dyDescent="0.25">
      <c r="A68" s="16" t="s">
        <v>1547</v>
      </c>
      <c r="B68" s="30"/>
      <c r="C68" s="30"/>
      <c r="D68" s="13"/>
      <c r="E68" s="14"/>
      <c r="F68" s="15"/>
      <c r="G68" s="15"/>
    </row>
    <row r="69" spans="1:7" x14ac:dyDescent="0.25">
      <c r="A69" s="12" t="s">
        <v>1552</v>
      </c>
      <c r="B69" s="30"/>
      <c r="C69" s="30" t="s">
        <v>1397</v>
      </c>
      <c r="D69" s="41">
        <v>-700</v>
      </c>
      <c r="E69" s="23">
        <v>-7.97</v>
      </c>
      <c r="F69" s="24">
        <v>-1.0900000000000001E-4</v>
      </c>
      <c r="G69" s="15"/>
    </row>
    <row r="70" spans="1:7" x14ac:dyDescent="0.25">
      <c r="A70" s="12" t="s">
        <v>1671</v>
      </c>
      <c r="B70" s="30"/>
      <c r="C70" s="30" t="s">
        <v>1216</v>
      </c>
      <c r="D70" s="41">
        <v>-1500</v>
      </c>
      <c r="E70" s="23">
        <v>-9.02</v>
      </c>
      <c r="F70" s="24">
        <v>-1.2300000000000001E-4</v>
      </c>
      <c r="G70" s="15"/>
    </row>
    <row r="71" spans="1:7" x14ac:dyDescent="0.25">
      <c r="A71" s="12" t="s">
        <v>1672</v>
      </c>
      <c r="B71" s="30"/>
      <c r="C71" s="30" t="s">
        <v>1279</v>
      </c>
      <c r="D71" s="41">
        <v>-300</v>
      </c>
      <c r="E71" s="23">
        <v>-9.0399999999999991</v>
      </c>
      <c r="F71" s="24">
        <v>-1.2300000000000001E-4</v>
      </c>
      <c r="G71" s="15"/>
    </row>
    <row r="72" spans="1:7" x14ac:dyDescent="0.25">
      <c r="A72" s="12" t="s">
        <v>1678</v>
      </c>
      <c r="B72" s="30"/>
      <c r="C72" s="30" t="s">
        <v>1174</v>
      </c>
      <c r="D72" s="41">
        <v>-1800</v>
      </c>
      <c r="E72" s="23">
        <v>-10.93</v>
      </c>
      <c r="F72" s="24">
        <v>-1.4899999999999999E-4</v>
      </c>
      <c r="G72" s="15"/>
    </row>
    <row r="73" spans="1:7" x14ac:dyDescent="0.25">
      <c r="A73" s="12" t="s">
        <v>1590</v>
      </c>
      <c r="B73" s="30"/>
      <c r="C73" s="30" t="s">
        <v>1248</v>
      </c>
      <c r="D73" s="41">
        <v>-3600</v>
      </c>
      <c r="E73" s="23">
        <v>-11.07</v>
      </c>
      <c r="F73" s="24">
        <v>-1.5100000000000001E-4</v>
      </c>
      <c r="G73" s="15"/>
    </row>
    <row r="74" spans="1:7" x14ac:dyDescent="0.25">
      <c r="A74" s="12" t="s">
        <v>1664</v>
      </c>
      <c r="B74" s="30"/>
      <c r="C74" s="30" t="s">
        <v>1251</v>
      </c>
      <c r="D74" s="41">
        <v>-400</v>
      </c>
      <c r="E74" s="23">
        <v>-19.940000000000001</v>
      </c>
      <c r="F74" s="24">
        <v>-2.7300000000000002E-4</v>
      </c>
      <c r="G74" s="15"/>
    </row>
    <row r="75" spans="1:7" x14ac:dyDescent="0.25">
      <c r="A75" s="12" t="s">
        <v>1676</v>
      </c>
      <c r="B75" s="30"/>
      <c r="C75" s="30" t="s">
        <v>1254</v>
      </c>
      <c r="D75" s="41">
        <v>-900</v>
      </c>
      <c r="E75" s="23">
        <v>-20.54</v>
      </c>
      <c r="F75" s="24">
        <v>-2.81E-4</v>
      </c>
      <c r="G75" s="15"/>
    </row>
    <row r="76" spans="1:7" x14ac:dyDescent="0.25">
      <c r="A76" s="12" t="s">
        <v>1561</v>
      </c>
      <c r="B76" s="30"/>
      <c r="C76" s="30" t="s">
        <v>1284</v>
      </c>
      <c r="D76" s="41">
        <v>-4800</v>
      </c>
      <c r="E76" s="23">
        <v>-24</v>
      </c>
      <c r="F76" s="24">
        <v>-3.2899999999999997E-4</v>
      </c>
      <c r="G76" s="15"/>
    </row>
    <row r="77" spans="1:7" x14ac:dyDescent="0.25">
      <c r="A77" s="12" t="s">
        <v>1680</v>
      </c>
      <c r="B77" s="30"/>
      <c r="C77" s="30" t="s">
        <v>1171</v>
      </c>
      <c r="D77" s="41">
        <v>-17500</v>
      </c>
      <c r="E77" s="23">
        <v>-31.81</v>
      </c>
      <c r="F77" s="24">
        <v>-4.3600000000000003E-4</v>
      </c>
      <c r="G77" s="15"/>
    </row>
    <row r="78" spans="1:7" x14ac:dyDescent="0.25">
      <c r="A78" s="12" t="s">
        <v>1632</v>
      </c>
      <c r="B78" s="30"/>
      <c r="C78" s="30" t="s">
        <v>1193</v>
      </c>
      <c r="D78" s="41">
        <v>-3750</v>
      </c>
      <c r="E78" s="23">
        <v>-32.119999999999997</v>
      </c>
      <c r="F78" s="24">
        <v>-4.4000000000000002E-4</v>
      </c>
      <c r="G78" s="15"/>
    </row>
    <row r="79" spans="1:7" x14ac:dyDescent="0.25">
      <c r="A79" s="12" t="s">
        <v>1605</v>
      </c>
      <c r="B79" s="30"/>
      <c r="C79" s="30" t="s">
        <v>1219</v>
      </c>
      <c r="D79" s="41">
        <v>-2400</v>
      </c>
      <c r="E79" s="23">
        <v>-36.15</v>
      </c>
      <c r="F79" s="24">
        <v>-4.95E-4</v>
      </c>
      <c r="G79" s="15"/>
    </row>
    <row r="80" spans="1:7" x14ac:dyDescent="0.25">
      <c r="A80" s="12" t="s">
        <v>1589</v>
      </c>
      <c r="B80" s="30"/>
      <c r="C80" s="30" t="s">
        <v>1193</v>
      </c>
      <c r="D80" s="41">
        <v>-7200</v>
      </c>
      <c r="E80" s="23">
        <v>-49.49</v>
      </c>
      <c r="F80" s="24">
        <v>-6.78E-4</v>
      </c>
      <c r="G80" s="15"/>
    </row>
    <row r="81" spans="1:7" x14ac:dyDescent="0.25">
      <c r="A81" s="12" t="s">
        <v>1626</v>
      </c>
      <c r="B81" s="30"/>
      <c r="C81" s="30" t="s">
        <v>1274</v>
      </c>
      <c r="D81" s="41">
        <v>-9000</v>
      </c>
      <c r="E81" s="23">
        <v>-55.39</v>
      </c>
      <c r="F81" s="24">
        <v>-7.5900000000000002E-4</v>
      </c>
      <c r="G81" s="15"/>
    </row>
    <row r="82" spans="1:7" x14ac:dyDescent="0.25">
      <c r="A82" s="12" t="s">
        <v>1682</v>
      </c>
      <c r="B82" s="30"/>
      <c r="C82" s="30" t="s">
        <v>1171</v>
      </c>
      <c r="D82" s="41">
        <v>-25000</v>
      </c>
      <c r="E82" s="23">
        <v>-60.6</v>
      </c>
      <c r="F82" s="24">
        <v>-8.3100000000000003E-4</v>
      </c>
      <c r="G82" s="15"/>
    </row>
    <row r="83" spans="1:7" x14ac:dyDescent="0.25">
      <c r="A83" s="12" t="s">
        <v>1668</v>
      </c>
      <c r="B83" s="30"/>
      <c r="C83" s="30" t="s">
        <v>1290</v>
      </c>
      <c r="D83" s="41">
        <v>-2700</v>
      </c>
      <c r="E83" s="23">
        <v>-61.63</v>
      </c>
      <c r="F83" s="24">
        <v>-8.4500000000000005E-4</v>
      </c>
      <c r="G83" s="15"/>
    </row>
    <row r="84" spans="1:7" x14ac:dyDescent="0.25">
      <c r="A84" s="12" t="s">
        <v>1571</v>
      </c>
      <c r="B84" s="30"/>
      <c r="C84" s="30" t="s">
        <v>1357</v>
      </c>
      <c r="D84" s="41">
        <v>-6300</v>
      </c>
      <c r="E84" s="23">
        <v>-68.319999999999993</v>
      </c>
      <c r="F84" s="24">
        <v>-9.3700000000000001E-4</v>
      </c>
      <c r="G84" s="15"/>
    </row>
    <row r="85" spans="1:7" x14ac:dyDescent="0.25">
      <c r="A85" s="12" t="s">
        <v>1701</v>
      </c>
      <c r="B85" s="30"/>
      <c r="C85" s="30" t="s">
        <v>1199</v>
      </c>
      <c r="D85" s="41">
        <v>-55000</v>
      </c>
      <c r="E85" s="23">
        <v>-86.38</v>
      </c>
      <c r="F85" s="24">
        <v>-1.1839999999999999E-3</v>
      </c>
      <c r="G85" s="15"/>
    </row>
    <row r="86" spans="1:7" x14ac:dyDescent="0.25">
      <c r="A86" s="12" t="s">
        <v>1662</v>
      </c>
      <c r="B86" s="30"/>
      <c r="C86" s="30" t="s">
        <v>1171</v>
      </c>
      <c r="D86" s="41">
        <v>-72000</v>
      </c>
      <c r="E86" s="23">
        <v>-90.29</v>
      </c>
      <c r="F86" s="24">
        <v>-1.238E-3</v>
      </c>
      <c r="G86" s="15"/>
    </row>
    <row r="87" spans="1:7" x14ac:dyDescent="0.25">
      <c r="A87" s="12" t="s">
        <v>1694</v>
      </c>
      <c r="B87" s="30"/>
      <c r="C87" s="30" t="s">
        <v>1224</v>
      </c>
      <c r="D87" s="41">
        <v>-60000</v>
      </c>
      <c r="E87" s="23">
        <v>-92.34</v>
      </c>
      <c r="F87" s="24">
        <v>-1.266E-3</v>
      </c>
      <c r="G87" s="15"/>
    </row>
    <row r="88" spans="1:7" x14ac:dyDescent="0.25">
      <c r="A88" s="12" t="s">
        <v>1555</v>
      </c>
      <c r="B88" s="30"/>
      <c r="C88" s="30" t="s">
        <v>1486</v>
      </c>
      <c r="D88" s="41">
        <v>-7500</v>
      </c>
      <c r="E88" s="23">
        <v>-94.23</v>
      </c>
      <c r="F88" s="24">
        <v>-1.292E-3</v>
      </c>
      <c r="G88" s="15"/>
    </row>
    <row r="89" spans="1:7" x14ac:dyDescent="0.25">
      <c r="A89" s="12" t="s">
        <v>1667</v>
      </c>
      <c r="B89" s="30"/>
      <c r="C89" s="30" t="s">
        <v>1296</v>
      </c>
      <c r="D89" s="41">
        <v>-65000</v>
      </c>
      <c r="E89" s="23">
        <v>-134.88</v>
      </c>
      <c r="F89" s="24">
        <v>-1.8489999999999999E-3</v>
      </c>
      <c r="G89" s="15"/>
    </row>
    <row r="90" spans="1:7" x14ac:dyDescent="0.25">
      <c r="A90" s="12" t="s">
        <v>1617</v>
      </c>
      <c r="B90" s="30"/>
      <c r="C90" s="30" t="s">
        <v>1193</v>
      </c>
      <c r="D90" s="41">
        <v>-52000</v>
      </c>
      <c r="E90" s="23">
        <v>-145.72999999999999</v>
      </c>
      <c r="F90" s="24">
        <v>-1.9980000000000002E-3</v>
      </c>
      <c r="G90" s="15"/>
    </row>
    <row r="91" spans="1:7" x14ac:dyDescent="0.25">
      <c r="A91" s="12" t="s">
        <v>1698</v>
      </c>
      <c r="B91" s="30"/>
      <c r="C91" s="30" t="s">
        <v>1216</v>
      </c>
      <c r="D91" s="41">
        <v>-120000</v>
      </c>
      <c r="E91" s="23">
        <v>-168.9</v>
      </c>
      <c r="F91" s="24">
        <v>-2.3159999999999999E-3</v>
      </c>
      <c r="G91" s="15"/>
    </row>
    <row r="92" spans="1:7" x14ac:dyDescent="0.25">
      <c r="A92" s="12" t="s">
        <v>1708</v>
      </c>
      <c r="B92" s="30"/>
      <c r="C92" s="30" t="s">
        <v>1171</v>
      </c>
      <c r="D92" s="41">
        <v>-64350</v>
      </c>
      <c r="E92" s="23">
        <v>-170.78</v>
      </c>
      <c r="F92" s="24">
        <v>-2.3419999999999999E-3</v>
      </c>
      <c r="G92" s="15"/>
    </row>
    <row r="93" spans="1:7" x14ac:dyDescent="0.25">
      <c r="A93" s="12" t="s">
        <v>1677</v>
      </c>
      <c r="B93" s="30"/>
      <c r="C93" s="30" t="s">
        <v>1267</v>
      </c>
      <c r="D93" s="41">
        <v>-109800</v>
      </c>
      <c r="E93" s="23">
        <v>-200.17</v>
      </c>
      <c r="F93" s="24">
        <v>-2.745E-3</v>
      </c>
      <c r="G93" s="15"/>
    </row>
    <row r="94" spans="1:7" x14ac:dyDescent="0.25">
      <c r="A94" s="12" t="s">
        <v>1550</v>
      </c>
      <c r="B94" s="30"/>
      <c r="C94" s="30" t="s">
        <v>1296</v>
      </c>
      <c r="D94" s="41">
        <v>-7800</v>
      </c>
      <c r="E94" s="23">
        <v>-207.73</v>
      </c>
      <c r="F94" s="24">
        <v>-2.849E-3</v>
      </c>
      <c r="G94" s="15"/>
    </row>
    <row r="95" spans="1:7" x14ac:dyDescent="0.25">
      <c r="A95" s="12" t="s">
        <v>1623</v>
      </c>
      <c r="B95" s="30"/>
      <c r="C95" s="30" t="s">
        <v>1387</v>
      </c>
      <c r="D95" s="41">
        <v>-23100</v>
      </c>
      <c r="E95" s="23">
        <v>-208.15</v>
      </c>
      <c r="F95" s="24">
        <v>-2.8549999999999999E-3</v>
      </c>
      <c r="G95" s="15"/>
    </row>
    <row r="96" spans="1:7" x14ac:dyDescent="0.25">
      <c r="A96" s="12" t="s">
        <v>1665</v>
      </c>
      <c r="B96" s="30"/>
      <c r="C96" s="30" t="s">
        <v>1299</v>
      </c>
      <c r="D96" s="41">
        <v>-10150</v>
      </c>
      <c r="E96" s="23">
        <v>-219.91</v>
      </c>
      <c r="F96" s="24">
        <v>-3.016E-3</v>
      </c>
      <c r="G96" s="15"/>
    </row>
    <row r="97" spans="1:7" x14ac:dyDescent="0.25">
      <c r="A97" s="12" t="s">
        <v>1699</v>
      </c>
      <c r="B97" s="30"/>
      <c r="C97" s="30" t="s">
        <v>1171</v>
      </c>
      <c r="D97" s="41">
        <v>-170000</v>
      </c>
      <c r="E97" s="23">
        <v>-257.47000000000003</v>
      </c>
      <c r="F97" s="24">
        <v>-3.5309999999999999E-3</v>
      </c>
      <c r="G97" s="15"/>
    </row>
    <row r="98" spans="1:7" x14ac:dyDescent="0.25">
      <c r="A98" s="12" t="s">
        <v>1700</v>
      </c>
      <c r="B98" s="30"/>
      <c r="C98" s="30" t="s">
        <v>1193</v>
      </c>
      <c r="D98" s="41">
        <v>-65875</v>
      </c>
      <c r="E98" s="23">
        <v>-259.22000000000003</v>
      </c>
      <c r="F98" s="24">
        <v>-3.555E-3</v>
      </c>
      <c r="G98" s="15"/>
    </row>
    <row r="99" spans="1:7" x14ac:dyDescent="0.25">
      <c r="A99" s="12" t="s">
        <v>1584</v>
      </c>
      <c r="B99" s="30"/>
      <c r="C99" s="30" t="s">
        <v>1251</v>
      </c>
      <c r="D99" s="41">
        <v>-112500</v>
      </c>
      <c r="E99" s="23">
        <v>-299.36</v>
      </c>
      <c r="F99" s="24">
        <v>-4.1060000000000003E-3</v>
      </c>
      <c r="G99" s="15"/>
    </row>
    <row r="100" spans="1:7" x14ac:dyDescent="0.25">
      <c r="A100" s="12" t="s">
        <v>1709</v>
      </c>
      <c r="B100" s="30"/>
      <c r="C100" s="30" t="s">
        <v>1186</v>
      </c>
      <c r="D100" s="41">
        <v>-111000</v>
      </c>
      <c r="E100" s="23">
        <v>-375.18</v>
      </c>
      <c r="F100" s="24">
        <v>-5.1450000000000003E-3</v>
      </c>
      <c r="G100" s="15"/>
    </row>
    <row r="101" spans="1:7" x14ac:dyDescent="0.25">
      <c r="A101" s="12" t="s">
        <v>1629</v>
      </c>
      <c r="B101" s="30"/>
      <c r="C101" s="30" t="s">
        <v>1193</v>
      </c>
      <c r="D101" s="41">
        <v>-5625</v>
      </c>
      <c r="E101" s="23">
        <v>-409.5</v>
      </c>
      <c r="F101" s="24">
        <v>-5.6160000000000003E-3</v>
      </c>
      <c r="G101" s="15"/>
    </row>
    <row r="102" spans="1:7" x14ac:dyDescent="0.25">
      <c r="A102" s="12" t="s">
        <v>1596</v>
      </c>
      <c r="B102" s="30"/>
      <c r="C102" s="30" t="s">
        <v>1193</v>
      </c>
      <c r="D102" s="41">
        <v>-18000</v>
      </c>
      <c r="E102" s="23">
        <v>-426.81</v>
      </c>
      <c r="F102" s="24">
        <v>-5.8539999999999998E-3</v>
      </c>
      <c r="G102" s="15"/>
    </row>
    <row r="103" spans="1:7" x14ac:dyDescent="0.25">
      <c r="A103" s="12" t="s">
        <v>1691</v>
      </c>
      <c r="B103" s="30"/>
      <c r="C103" s="30" t="s">
        <v>1232</v>
      </c>
      <c r="D103" s="41">
        <v>-48125</v>
      </c>
      <c r="E103" s="23">
        <v>-450.76</v>
      </c>
      <c r="F103" s="24">
        <v>-6.182E-3</v>
      </c>
      <c r="G103" s="15"/>
    </row>
    <row r="104" spans="1:7" x14ac:dyDescent="0.25">
      <c r="A104" s="12" t="s">
        <v>1595</v>
      </c>
      <c r="B104" s="30"/>
      <c r="C104" s="30" t="s">
        <v>1296</v>
      </c>
      <c r="D104" s="41">
        <v>-11600</v>
      </c>
      <c r="E104" s="23">
        <v>-461.63</v>
      </c>
      <c r="F104" s="24">
        <v>-6.3309999999999998E-3</v>
      </c>
      <c r="G104" s="15"/>
    </row>
    <row r="105" spans="1:7" x14ac:dyDescent="0.25">
      <c r="A105" s="12" t="s">
        <v>1689</v>
      </c>
      <c r="B105" s="30"/>
      <c r="C105" s="30" t="s">
        <v>1204</v>
      </c>
      <c r="D105" s="41">
        <v>-3520000</v>
      </c>
      <c r="E105" s="23">
        <v>-469.92</v>
      </c>
      <c r="F105" s="24">
        <v>-6.4450000000000002E-3</v>
      </c>
      <c r="G105" s="15"/>
    </row>
    <row r="106" spans="1:7" x14ac:dyDescent="0.25">
      <c r="A106" s="12" t="s">
        <v>1707</v>
      </c>
      <c r="B106" s="30"/>
      <c r="C106" s="30" t="s">
        <v>1171</v>
      </c>
      <c r="D106" s="41">
        <v>-34000</v>
      </c>
      <c r="E106" s="23">
        <v>-530.92999999999995</v>
      </c>
      <c r="F106" s="24">
        <v>-7.2820000000000003E-3</v>
      </c>
      <c r="G106" s="15"/>
    </row>
    <row r="107" spans="1:7" x14ac:dyDescent="0.25">
      <c r="A107" s="12" t="s">
        <v>1687</v>
      </c>
      <c r="B107" s="30"/>
      <c r="C107" s="30" t="s">
        <v>1242</v>
      </c>
      <c r="D107" s="41">
        <v>-220500</v>
      </c>
      <c r="E107" s="23">
        <v>-548.71</v>
      </c>
      <c r="F107" s="24">
        <v>-7.5259999999999997E-3</v>
      </c>
      <c r="G107" s="15"/>
    </row>
    <row r="108" spans="1:7" x14ac:dyDescent="0.25">
      <c r="A108" s="12" t="s">
        <v>1679</v>
      </c>
      <c r="B108" s="30"/>
      <c r="C108" s="30" t="s">
        <v>1251</v>
      </c>
      <c r="D108" s="41">
        <v>-53900</v>
      </c>
      <c r="E108" s="23">
        <v>-590.21</v>
      </c>
      <c r="F108" s="24">
        <v>-8.0949999999999998E-3</v>
      </c>
      <c r="G108" s="15"/>
    </row>
    <row r="109" spans="1:7" x14ac:dyDescent="0.25">
      <c r="A109" s="12" t="s">
        <v>1693</v>
      </c>
      <c r="B109" s="30"/>
      <c r="C109" s="30" t="s">
        <v>1227</v>
      </c>
      <c r="D109" s="41">
        <v>-15600</v>
      </c>
      <c r="E109" s="23">
        <v>-591.22</v>
      </c>
      <c r="F109" s="24">
        <v>-8.1089999999999999E-3</v>
      </c>
      <c r="G109" s="15"/>
    </row>
    <row r="110" spans="1:7" x14ac:dyDescent="0.25">
      <c r="A110" s="12" t="s">
        <v>1706</v>
      </c>
      <c r="B110" s="30"/>
      <c r="C110" s="30" t="s">
        <v>1193</v>
      </c>
      <c r="D110" s="41">
        <v>-132000</v>
      </c>
      <c r="E110" s="23">
        <v>-599.61</v>
      </c>
      <c r="F110" s="24">
        <v>-8.2240000000000004E-3</v>
      </c>
      <c r="G110" s="15"/>
    </row>
    <row r="111" spans="1:7" x14ac:dyDescent="0.25">
      <c r="A111" s="12" t="s">
        <v>1558</v>
      </c>
      <c r="B111" s="30"/>
      <c r="C111" s="30" t="s">
        <v>1387</v>
      </c>
      <c r="D111" s="41">
        <v>-40600</v>
      </c>
      <c r="E111" s="23">
        <v>-601.9</v>
      </c>
      <c r="F111" s="24">
        <v>-8.2550000000000002E-3</v>
      </c>
      <c r="G111" s="15"/>
    </row>
    <row r="112" spans="1:7" x14ac:dyDescent="0.25">
      <c r="A112" s="12" t="s">
        <v>1661</v>
      </c>
      <c r="B112" s="30"/>
      <c r="C112" s="30" t="s">
        <v>1293</v>
      </c>
      <c r="D112" s="41">
        <v>-57600</v>
      </c>
      <c r="E112" s="23">
        <v>-637.46</v>
      </c>
      <c r="F112" s="24">
        <v>-8.7430000000000008E-3</v>
      </c>
      <c r="G112" s="15"/>
    </row>
    <row r="113" spans="1:7" x14ac:dyDescent="0.25">
      <c r="A113" s="12" t="s">
        <v>1658</v>
      </c>
      <c r="B113" s="30"/>
      <c r="C113" s="30" t="s">
        <v>1171</v>
      </c>
      <c r="D113" s="41">
        <v>-36400</v>
      </c>
      <c r="E113" s="23">
        <v>-655.27</v>
      </c>
      <c r="F113" s="24">
        <v>-8.9870000000000002E-3</v>
      </c>
      <c r="G113" s="15"/>
    </row>
    <row r="114" spans="1:7" x14ac:dyDescent="0.25">
      <c r="A114" s="12" t="s">
        <v>1594</v>
      </c>
      <c r="B114" s="30"/>
      <c r="C114" s="30" t="s">
        <v>1219</v>
      </c>
      <c r="D114" s="41">
        <v>-153000</v>
      </c>
      <c r="E114" s="23">
        <v>-739.37</v>
      </c>
      <c r="F114" s="24">
        <v>-1.0141000000000001E-2</v>
      </c>
      <c r="G114" s="15"/>
    </row>
    <row r="115" spans="1:7" x14ac:dyDescent="0.25">
      <c r="A115" s="12" t="s">
        <v>1692</v>
      </c>
      <c r="B115" s="30"/>
      <c r="C115" s="30" t="s">
        <v>1174</v>
      </c>
      <c r="D115" s="41">
        <v>-199800</v>
      </c>
      <c r="E115" s="23">
        <v>-955.14</v>
      </c>
      <c r="F115" s="24">
        <v>-1.3100000000000001E-2</v>
      </c>
      <c r="G115" s="15"/>
    </row>
    <row r="116" spans="1:7" x14ac:dyDescent="0.25">
      <c r="A116" s="12" t="s">
        <v>1710</v>
      </c>
      <c r="B116" s="30"/>
      <c r="C116" s="30" t="s">
        <v>1183</v>
      </c>
      <c r="D116" s="41">
        <v>-408100</v>
      </c>
      <c r="E116" s="23">
        <v>-1101.26</v>
      </c>
      <c r="F116" s="24">
        <v>-1.5103999999999999E-2</v>
      </c>
      <c r="G116" s="15"/>
    </row>
    <row r="117" spans="1:7" x14ac:dyDescent="0.25">
      <c r="A117" s="12" t="s">
        <v>1703</v>
      </c>
      <c r="B117" s="30"/>
      <c r="C117" s="30" t="s">
        <v>1171</v>
      </c>
      <c r="D117" s="41">
        <v>-165000</v>
      </c>
      <c r="E117" s="23">
        <v>-1248.31</v>
      </c>
      <c r="F117" s="24">
        <v>-1.7121000000000001E-2</v>
      </c>
      <c r="G117" s="15"/>
    </row>
    <row r="118" spans="1:7" x14ac:dyDescent="0.25">
      <c r="A118" s="12" t="s">
        <v>1705</v>
      </c>
      <c r="B118" s="30"/>
      <c r="C118" s="30" t="s">
        <v>1196</v>
      </c>
      <c r="D118" s="41">
        <v>-53400</v>
      </c>
      <c r="E118" s="23">
        <v>-1787.27</v>
      </c>
      <c r="F118" s="24">
        <v>-2.4514000000000001E-2</v>
      </c>
      <c r="G118" s="15"/>
    </row>
    <row r="119" spans="1:7" x14ac:dyDescent="0.25">
      <c r="A119" s="12" t="s">
        <v>1711</v>
      </c>
      <c r="B119" s="30"/>
      <c r="C119" s="30" t="s">
        <v>1180</v>
      </c>
      <c r="D119" s="41">
        <v>-476700</v>
      </c>
      <c r="E119" s="23">
        <v>-2087.23</v>
      </c>
      <c r="F119" s="24">
        <v>-2.8628000000000001E-2</v>
      </c>
      <c r="G119" s="15"/>
    </row>
    <row r="120" spans="1:7" x14ac:dyDescent="0.25">
      <c r="A120" s="12" t="s">
        <v>1712</v>
      </c>
      <c r="B120" s="30"/>
      <c r="C120" s="30" t="s">
        <v>1177</v>
      </c>
      <c r="D120" s="41">
        <v>-73500</v>
      </c>
      <c r="E120" s="23">
        <v>-2363.91</v>
      </c>
      <c r="F120" s="24">
        <v>-3.2423E-2</v>
      </c>
      <c r="G120" s="15"/>
    </row>
    <row r="121" spans="1:7" x14ac:dyDescent="0.25">
      <c r="A121" s="12" t="s">
        <v>1713</v>
      </c>
      <c r="B121" s="30"/>
      <c r="C121" s="30" t="s">
        <v>1174</v>
      </c>
      <c r="D121" s="41">
        <v>-100250</v>
      </c>
      <c r="E121" s="23">
        <v>-2998.73</v>
      </c>
      <c r="F121" s="24">
        <v>-4.113E-2</v>
      </c>
      <c r="G121" s="15"/>
    </row>
    <row r="122" spans="1:7" x14ac:dyDescent="0.25">
      <c r="A122" s="12" t="s">
        <v>1714</v>
      </c>
      <c r="B122" s="30"/>
      <c r="C122" s="30" t="s">
        <v>1171</v>
      </c>
      <c r="D122" s="41">
        <v>-327800</v>
      </c>
      <c r="E122" s="23">
        <v>-4789.49</v>
      </c>
      <c r="F122" s="24">
        <v>-6.5692E-2</v>
      </c>
      <c r="G122" s="15"/>
    </row>
    <row r="123" spans="1:7" x14ac:dyDescent="0.25">
      <c r="A123" s="16" t="s">
        <v>126</v>
      </c>
      <c r="B123" s="31"/>
      <c r="C123" s="31"/>
      <c r="D123" s="17"/>
      <c r="E123" s="42">
        <v>-28563.38</v>
      </c>
      <c r="F123" s="43">
        <v>-0.39174799999999999</v>
      </c>
      <c r="G123" s="20"/>
    </row>
    <row r="124" spans="1:7" x14ac:dyDescent="0.25">
      <c r="A124" s="16" t="s">
        <v>2179</v>
      </c>
      <c r="B124" s="30"/>
      <c r="C124" s="30"/>
      <c r="D124" s="13"/>
      <c r="E124" s="14"/>
      <c r="F124" s="15"/>
      <c r="G124" s="15"/>
    </row>
    <row r="125" spans="1:7" x14ac:dyDescent="0.25">
      <c r="A125" s="12" t="s">
        <v>2180</v>
      </c>
      <c r="B125" s="30"/>
      <c r="C125" s="30"/>
      <c r="D125" s="12">
        <v>800</v>
      </c>
      <c r="E125" s="23">
        <v>541.41600000000005</v>
      </c>
      <c r="F125" s="24">
        <v>7.4260367203509096E-3</v>
      </c>
      <c r="G125" s="15"/>
    </row>
    <row r="126" spans="1:7" x14ac:dyDescent="0.25">
      <c r="A126" s="12" t="s">
        <v>2181</v>
      </c>
      <c r="B126" s="30"/>
      <c r="C126" s="30"/>
      <c r="D126" s="41">
        <v>-3540</v>
      </c>
      <c r="E126" s="23">
        <v>-2656.6992</v>
      </c>
      <c r="F126" s="24">
        <v>-3.6439162887921463E-2</v>
      </c>
      <c r="G126" s="15"/>
    </row>
    <row r="127" spans="1:7" x14ac:dyDescent="0.25">
      <c r="A127" s="12" t="s">
        <v>2182</v>
      </c>
      <c r="B127" s="30"/>
      <c r="C127" s="30"/>
      <c r="D127" s="41">
        <v>-6500</v>
      </c>
      <c r="E127" s="23">
        <v>-4877.6000000000004</v>
      </c>
      <c r="F127" s="24">
        <v>-6.6900935153714688E-2</v>
      </c>
      <c r="G127" s="15"/>
    </row>
    <row r="128" spans="1:7" x14ac:dyDescent="0.25">
      <c r="A128" s="12" t="s">
        <v>2183</v>
      </c>
      <c r="B128" s="30"/>
      <c r="C128" s="30"/>
      <c r="D128" s="13">
        <v>-800</v>
      </c>
      <c r="E128" s="14">
        <v>-541.60799999999995</v>
      </c>
      <c r="F128" s="24">
        <v>-7.4286701834371622E-3</v>
      </c>
      <c r="G128" s="15"/>
    </row>
    <row r="129" spans="1:7" x14ac:dyDescent="0.25">
      <c r="A129" s="16" t="s">
        <v>126</v>
      </c>
      <c r="B129" s="31"/>
      <c r="C129" s="31"/>
      <c r="D129" s="17"/>
      <c r="E129" s="42">
        <v>-7534.4912000000004</v>
      </c>
      <c r="F129" s="43">
        <v>-0.1033427315047224</v>
      </c>
      <c r="G129" s="20"/>
    </row>
    <row r="130" spans="1:7" x14ac:dyDescent="0.25">
      <c r="A130" s="12"/>
      <c r="B130" s="30"/>
      <c r="C130" s="30"/>
      <c r="D130" s="13"/>
      <c r="E130" s="14"/>
      <c r="F130" s="15"/>
      <c r="G130" s="15"/>
    </row>
    <row r="131" spans="1:7" x14ac:dyDescent="0.25">
      <c r="A131" s="21" t="s">
        <v>162</v>
      </c>
      <c r="B131" s="32"/>
      <c r="C131" s="32"/>
      <c r="D131" s="22"/>
      <c r="E131" s="44">
        <v>-36097.871200000001</v>
      </c>
      <c r="F131" s="43">
        <v>-0.49509073150472238</v>
      </c>
      <c r="G131" s="20"/>
    </row>
    <row r="132" spans="1:7" x14ac:dyDescent="0.25">
      <c r="A132" s="12"/>
      <c r="B132" s="30"/>
      <c r="C132" s="30"/>
      <c r="D132" s="13"/>
      <c r="E132" s="14"/>
      <c r="F132" s="15"/>
      <c r="G132" s="15"/>
    </row>
    <row r="133" spans="1:7" x14ac:dyDescent="0.25">
      <c r="A133" s="16" t="s">
        <v>215</v>
      </c>
      <c r="B133" s="30"/>
      <c r="C133" s="30"/>
      <c r="D133" s="13"/>
      <c r="E133" s="14"/>
      <c r="F133" s="15"/>
      <c r="G133" s="15"/>
    </row>
    <row r="134" spans="1:7" x14ac:dyDescent="0.25">
      <c r="A134" s="16" t="s">
        <v>216</v>
      </c>
      <c r="B134" s="30"/>
      <c r="C134" s="30"/>
      <c r="D134" s="13"/>
      <c r="E134" s="14"/>
      <c r="F134" s="15"/>
      <c r="G134" s="15"/>
    </row>
    <row r="135" spans="1:7" x14ac:dyDescent="0.25">
      <c r="A135" s="12" t="s">
        <v>2184</v>
      </c>
      <c r="B135" s="30" t="s">
        <v>2185</v>
      </c>
      <c r="C135" s="30" t="s">
        <v>222</v>
      </c>
      <c r="D135" s="13">
        <v>5000000</v>
      </c>
      <c r="E135" s="14">
        <v>4960.3900000000003</v>
      </c>
      <c r="F135" s="15">
        <v>6.8035999999999999E-2</v>
      </c>
      <c r="G135" s="15">
        <v>8.0338000000000007E-2</v>
      </c>
    </row>
    <row r="136" spans="1:7" x14ac:dyDescent="0.25">
      <c r="A136" s="12" t="s">
        <v>2186</v>
      </c>
      <c r="B136" s="30" t="s">
        <v>2187</v>
      </c>
      <c r="C136" s="30" t="s">
        <v>222</v>
      </c>
      <c r="D136" s="13">
        <v>4500000</v>
      </c>
      <c r="E136" s="14">
        <v>4353.82</v>
      </c>
      <c r="F136" s="15">
        <v>5.9716999999999999E-2</v>
      </c>
      <c r="G136" s="15">
        <v>8.1949999999999995E-2</v>
      </c>
    </row>
    <row r="137" spans="1:7" x14ac:dyDescent="0.25">
      <c r="A137" s="12" t="s">
        <v>2188</v>
      </c>
      <c r="B137" s="30" t="s">
        <v>2189</v>
      </c>
      <c r="C137" s="30" t="s">
        <v>222</v>
      </c>
      <c r="D137" s="13">
        <v>4000000</v>
      </c>
      <c r="E137" s="14">
        <v>3969.57</v>
      </c>
      <c r="F137" s="15">
        <v>5.4446000000000001E-2</v>
      </c>
      <c r="G137" s="15">
        <v>8.3499000000000004E-2</v>
      </c>
    </row>
    <row r="138" spans="1:7" x14ac:dyDescent="0.25">
      <c r="A138" s="12" t="s">
        <v>1035</v>
      </c>
      <c r="B138" s="30" t="s">
        <v>1036</v>
      </c>
      <c r="C138" s="30" t="s">
        <v>222</v>
      </c>
      <c r="D138" s="13">
        <v>3000000</v>
      </c>
      <c r="E138" s="14">
        <v>2992.17</v>
      </c>
      <c r="F138" s="15">
        <v>4.104E-2</v>
      </c>
      <c r="G138" s="15">
        <v>7.7274999999999996E-2</v>
      </c>
    </row>
    <row r="139" spans="1:7" x14ac:dyDescent="0.25">
      <c r="A139" s="12" t="s">
        <v>2190</v>
      </c>
      <c r="B139" s="30" t="s">
        <v>2191</v>
      </c>
      <c r="C139" s="30" t="s">
        <v>222</v>
      </c>
      <c r="D139" s="13">
        <v>1500000</v>
      </c>
      <c r="E139" s="14">
        <v>1491</v>
      </c>
      <c r="F139" s="15">
        <v>2.0449999999999999E-2</v>
      </c>
      <c r="G139" s="15">
        <v>7.7499999999999999E-2</v>
      </c>
    </row>
    <row r="140" spans="1:7" x14ac:dyDescent="0.25">
      <c r="A140" s="12" t="s">
        <v>2192</v>
      </c>
      <c r="B140" s="30" t="s">
        <v>2193</v>
      </c>
      <c r="C140" s="30" t="s">
        <v>222</v>
      </c>
      <c r="D140" s="13">
        <v>1000000</v>
      </c>
      <c r="E140" s="14">
        <v>996.56</v>
      </c>
      <c r="F140" s="15">
        <v>1.3669000000000001E-2</v>
      </c>
      <c r="G140" s="15">
        <v>7.9936999999999994E-2</v>
      </c>
    </row>
    <row r="141" spans="1:7" x14ac:dyDescent="0.25">
      <c r="A141" s="12" t="s">
        <v>2194</v>
      </c>
      <c r="B141" s="30" t="s">
        <v>2195</v>
      </c>
      <c r="C141" s="30" t="s">
        <v>222</v>
      </c>
      <c r="D141" s="13">
        <v>1000000</v>
      </c>
      <c r="E141" s="14">
        <v>959.49</v>
      </c>
      <c r="F141" s="15">
        <v>1.316E-2</v>
      </c>
      <c r="G141" s="15">
        <v>8.2172999999999996E-2</v>
      </c>
    </row>
    <row r="142" spans="1:7" x14ac:dyDescent="0.25">
      <c r="A142" s="12" t="s">
        <v>2196</v>
      </c>
      <c r="B142" s="30" t="s">
        <v>2197</v>
      </c>
      <c r="C142" s="30" t="s">
        <v>222</v>
      </c>
      <c r="D142" s="13">
        <v>500000</v>
      </c>
      <c r="E142" s="14">
        <v>498.54</v>
      </c>
      <c r="F142" s="15">
        <v>6.8380000000000003E-3</v>
      </c>
      <c r="G142" s="15">
        <v>8.0500000000000002E-2</v>
      </c>
    </row>
    <row r="143" spans="1:7" x14ac:dyDescent="0.25">
      <c r="A143" s="12" t="s">
        <v>985</v>
      </c>
      <c r="B143" s="30" t="s">
        <v>986</v>
      </c>
      <c r="C143" s="30" t="s">
        <v>222</v>
      </c>
      <c r="D143" s="13">
        <v>500000</v>
      </c>
      <c r="E143" s="14">
        <v>496.92</v>
      </c>
      <c r="F143" s="15">
        <v>6.816E-3</v>
      </c>
      <c r="G143" s="15">
        <v>7.7499999999999999E-2</v>
      </c>
    </row>
    <row r="144" spans="1:7" x14ac:dyDescent="0.25">
      <c r="A144" s="16" t="s">
        <v>126</v>
      </c>
      <c r="B144" s="31"/>
      <c r="C144" s="31"/>
      <c r="D144" s="17"/>
      <c r="E144" s="37">
        <v>20718.46</v>
      </c>
      <c r="F144" s="38">
        <v>0.28416799999999998</v>
      </c>
      <c r="G144" s="20"/>
    </row>
    <row r="145" spans="1:7" x14ac:dyDescent="0.25">
      <c r="A145" s="12"/>
      <c r="B145" s="30"/>
      <c r="C145" s="30"/>
      <c r="D145" s="13"/>
      <c r="E145" s="14"/>
      <c r="F145" s="15"/>
      <c r="G145" s="15"/>
    </row>
    <row r="146" spans="1:7" x14ac:dyDescent="0.25">
      <c r="A146" s="16" t="s">
        <v>448</v>
      </c>
      <c r="B146" s="30"/>
      <c r="C146" s="30"/>
      <c r="D146" s="13"/>
      <c r="E146" s="14"/>
      <c r="F146" s="15"/>
      <c r="G146" s="15"/>
    </row>
    <row r="147" spans="1:7" x14ac:dyDescent="0.25">
      <c r="A147" s="12" t="s">
        <v>682</v>
      </c>
      <c r="B147" s="30" t="s">
        <v>683</v>
      </c>
      <c r="C147" s="30" t="s">
        <v>125</v>
      </c>
      <c r="D147" s="13">
        <v>6500000</v>
      </c>
      <c r="E147" s="14">
        <v>6559.16</v>
      </c>
      <c r="F147" s="15">
        <v>8.9965000000000003E-2</v>
      </c>
      <c r="G147" s="15">
        <v>7.1778796556000002E-2</v>
      </c>
    </row>
    <row r="148" spans="1:7" x14ac:dyDescent="0.25">
      <c r="A148" s="12" t="s">
        <v>704</v>
      </c>
      <c r="B148" s="30" t="s">
        <v>705</v>
      </c>
      <c r="C148" s="30" t="s">
        <v>125</v>
      </c>
      <c r="D148" s="13">
        <v>4000000</v>
      </c>
      <c r="E148" s="14">
        <v>4000.26</v>
      </c>
      <c r="F148" s="15">
        <v>5.4866999999999999E-2</v>
      </c>
      <c r="G148" s="15">
        <v>7.1818137081999994E-2</v>
      </c>
    </row>
    <row r="149" spans="1:7" x14ac:dyDescent="0.25">
      <c r="A149" s="12" t="s">
        <v>2198</v>
      </c>
      <c r="B149" s="30" t="s">
        <v>2199</v>
      </c>
      <c r="C149" s="30" t="s">
        <v>125</v>
      </c>
      <c r="D149" s="13">
        <v>1000000</v>
      </c>
      <c r="E149" s="14">
        <v>1012.2</v>
      </c>
      <c r="F149" s="15">
        <v>1.3883E-2</v>
      </c>
      <c r="G149" s="15">
        <v>7.1749809262000003E-2</v>
      </c>
    </row>
    <row r="150" spans="1:7" x14ac:dyDescent="0.25">
      <c r="A150" s="16" t="s">
        <v>126</v>
      </c>
      <c r="B150" s="31"/>
      <c r="C150" s="31"/>
      <c r="D150" s="17"/>
      <c r="E150" s="37">
        <v>11571.62</v>
      </c>
      <c r="F150" s="38">
        <v>0.15871499999999999</v>
      </c>
      <c r="G150" s="20"/>
    </row>
    <row r="151" spans="1:7" x14ac:dyDescent="0.25">
      <c r="A151" s="12"/>
      <c r="B151" s="30"/>
      <c r="C151" s="30"/>
      <c r="D151" s="13"/>
      <c r="E151" s="14"/>
      <c r="F151" s="15"/>
      <c r="G151" s="15"/>
    </row>
    <row r="152" spans="1:7" x14ac:dyDescent="0.25">
      <c r="A152" s="16" t="s">
        <v>298</v>
      </c>
      <c r="B152" s="30"/>
      <c r="C152" s="30"/>
      <c r="D152" s="13"/>
      <c r="E152" s="14"/>
      <c r="F152" s="15"/>
      <c r="G152" s="15"/>
    </row>
    <row r="153" spans="1:7" x14ac:dyDescent="0.25">
      <c r="A153" s="16" t="s">
        <v>126</v>
      </c>
      <c r="B153" s="30"/>
      <c r="C153" s="30"/>
      <c r="D153" s="13"/>
      <c r="E153" s="39" t="s">
        <v>120</v>
      </c>
      <c r="F153" s="40" t="s">
        <v>120</v>
      </c>
      <c r="G153" s="15"/>
    </row>
    <row r="154" spans="1:7" x14ac:dyDescent="0.25">
      <c r="A154" s="12"/>
      <c r="B154" s="30"/>
      <c r="C154" s="30"/>
      <c r="D154" s="13"/>
      <c r="E154" s="14"/>
      <c r="F154" s="15"/>
      <c r="G154" s="15"/>
    </row>
    <row r="155" spans="1:7" x14ac:dyDescent="0.25">
      <c r="A155" s="16" t="s">
        <v>299</v>
      </c>
      <c r="B155" s="30"/>
      <c r="C155" s="30"/>
      <c r="D155" s="13"/>
      <c r="E155" s="14"/>
      <c r="F155" s="15"/>
      <c r="G155" s="15"/>
    </row>
    <row r="156" spans="1:7" x14ac:dyDescent="0.25">
      <c r="A156" s="16" t="s">
        <v>126</v>
      </c>
      <c r="B156" s="30"/>
      <c r="C156" s="30"/>
      <c r="D156" s="13"/>
      <c r="E156" s="39" t="s">
        <v>120</v>
      </c>
      <c r="F156" s="40" t="s">
        <v>120</v>
      </c>
      <c r="G156" s="15"/>
    </row>
    <row r="157" spans="1:7" x14ac:dyDescent="0.25">
      <c r="A157" s="12"/>
      <c r="B157" s="30"/>
      <c r="C157" s="30"/>
      <c r="D157" s="13"/>
      <c r="E157" s="14"/>
      <c r="F157" s="15"/>
      <c r="G157" s="15"/>
    </row>
    <row r="158" spans="1:7" x14ac:dyDescent="0.25">
      <c r="A158" s="21" t="s">
        <v>162</v>
      </c>
      <c r="B158" s="32"/>
      <c r="C158" s="32"/>
      <c r="D158" s="22"/>
      <c r="E158" s="18">
        <v>32290.080000000002</v>
      </c>
      <c r="F158" s="38">
        <v>0.44288300000000003</v>
      </c>
      <c r="G158" s="20"/>
    </row>
    <row r="159" spans="1:7" x14ac:dyDescent="0.25">
      <c r="A159" s="12"/>
      <c r="B159" s="30"/>
      <c r="C159" s="30"/>
      <c r="D159" s="13"/>
      <c r="E159" s="14"/>
      <c r="F159" s="15"/>
      <c r="G159" s="15"/>
    </row>
    <row r="160" spans="1:7" x14ac:dyDescent="0.25">
      <c r="A160" s="16" t="s">
        <v>2200</v>
      </c>
      <c r="B160" s="31"/>
      <c r="C160" s="31"/>
      <c r="D160" s="17"/>
      <c r="E160" s="46"/>
      <c r="F160" s="20"/>
      <c r="G160" s="15"/>
    </row>
    <row r="161" spans="1:7" x14ac:dyDescent="0.25">
      <c r="A161" s="16" t="s">
        <v>2201</v>
      </c>
      <c r="B161" s="31"/>
      <c r="C161" s="31"/>
      <c r="D161" s="17"/>
      <c r="E161" s="46"/>
      <c r="F161" s="20"/>
      <c r="G161" s="15"/>
    </row>
    <row r="162" spans="1:7" x14ac:dyDescent="0.25">
      <c r="A162" s="63" t="s">
        <v>2202</v>
      </c>
      <c r="B162" s="31"/>
      <c r="C162" s="31"/>
      <c r="D162" s="13">
        <v>10040</v>
      </c>
      <c r="E162" s="14">
        <v>7432.4111999999996</v>
      </c>
      <c r="F162" s="24">
        <v>0.1019426069638639</v>
      </c>
      <c r="G162" s="15"/>
    </row>
    <row r="163" spans="1:7" x14ac:dyDescent="0.25">
      <c r="A163" s="16" t="s">
        <v>126</v>
      </c>
      <c r="B163" s="31"/>
      <c r="C163" s="31"/>
      <c r="D163" s="17"/>
      <c r="E163" s="37">
        <v>7432.4111999999996</v>
      </c>
      <c r="F163" s="38">
        <v>0.1019426069638639</v>
      </c>
      <c r="G163" s="15"/>
    </row>
    <row r="164" spans="1:7" x14ac:dyDescent="0.25">
      <c r="A164" s="16"/>
      <c r="B164" s="31"/>
      <c r="C164" s="31"/>
      <c r="D164" s="17"/>
      <c r="E164" s="46"/>
      <c r="F164" s="20"/>
      <c r="G164" s="15"/>
    </row>
    <row r="165" spans="1:7" x14ac:dyDescent="0.25">
      <c r="A165" s="64" t="s">
        <v>162</v>
      </c>
      <c r="B165" s="65"/>
      <c r="C165" s="65"/>
      <c r="D165" s="66"/>
      <c r="E165" s="37">
        <v>7432.4111999999996</v>
      </c>
      <c r="F165" s="38">
        <v>0.1019426069638639</v>
      </c>
      <c r="G165" s="15"/>
    </row>
    <row r="166" spans="1:7" x14ac:dyDescent="0.25">
      <c r="A166" s="12"/>
      <c r="B166" s="30"/>
      <c r="C166" s="30"/>
      <c r="D166" s="13"/>
      <c r="E166" s="14"/>
      <c r="F166" s="15"/>
      <c r="G166" s="15"/>
    </row>
    <row r="167" spans="1:7" x14ac:dyDescent="0.25">
      <c r="A167" s="16" t="s">
        <v>166</v>
      </c>
      <c r="B167" s="30"/>
      <c r="C167" s="30"/>
      <c r="D167" s="13"/>
      <c r="E167" s="14"/>
      <c r="F167" s="15"/>
      <c r="G167" s="15"/>
    </row>
    <row r="168" spans="1:7" x14ac:dyDescent="0.25">
      <c r="A168" s="12" t="s">
        <v>167</v>
      </c>
      <c r="B168" s="30"/>
      <c r="C168" s="30"/>
      <c r="D168" s="13"/>
      <c r="E168" s="14">
        <v>5908.32</v>
      </c>
      <c r="F168" s="15">
        <v>8.1037999999999999E-2</v>
      </c>
      <c r="G168" s="15">
        <v>7.0182999999999995E-2</v>
      </c>
    </row>
    <row r="169" spans="1:7" x14ac:dyDescent="0.25">
      <c r="A169" s="16" t="s">
        <v>126</v>
      </c>
      <c r="B169" s="31"/>
      <c r="C169" s="31"/>
      <c r="D169" s="17"/>
      <c r="E169" s="37">
        <v>5908.32</v>
      </c>
      <c r="F169" s="38">
        <v>8.1037999999999999E-2</v>
      </c>
      <c r="G169" s="20"/>
    </row>
    <row r="170" spans="1:7" x14ac:dyDescent="0.25">
      <c r="A170" s="12"/>
      <c r="B170" s="30"/>
      <c r="C170" s="30"/>
      <c r="D170" s="13"/>
      <c r="E170" s="14"/>
      <c r="F170" s="15"/>
      <c r="G170" s="15"/>
    </row>
    <row r="171" spans="1:7" x14ac:dyDescent="0.25">
      <c r="A171" s="21" t="s">
        <v>162</v>
      </c>
      <c r="B171" s="32"/>
      <c r="C171" s="32"/>
      <c r="D171" s="22"/>
      <c r="E171" s="18">
        <v>5908.32</v>
      </c>
      <c r="F171" s="19">
        <v>8.1037999999999999E-2</v>
      </c>
      <c r="G171" s="20"/>
    </row>
    <row r="172" spans="1:7" x14ac:dyDescent="0.25">
      <c r="A172" s="12" t="s">
        <v>168</v>
      </c>
      <c r="B172" s="30"/>
      <c r="C172" s="30"/>
      <c r="D172" s="13"/>
      <c r="E172" s="14">
        <v>1145.0983942</v>
      </c>
      <c r="F172" s="15">
        <v>1.5706000000000001E-2</v>
      </c>
      <c r="G172" s="15"/>
    </row>
    <row r="173" spans="1:7" x14ac:dyDescent="0.25">
      <c r="A173" s="12" t="s">
        <v>169</v>
      </c>
      <c r="B173" s="30"/>
      <c r="C173" s="30"/>
      <c r="D173" s="13"/>
      <c r="E173" s="23">
        <v>-2233.809594199985</v>
      </c>
      <c r="F173" s="24">
        <v>-3.06316069638638E-2</v>
      </c>
      <c r="G173" s="15">
        <v>7.0182999999999995E-2</v>
      </c>
    </row>
    <row r="174" spans="1:7" x14ac:dyDescent="0.25">
      <c r="A174" s="25" t="s">
        <v>170</v>
      </c>
      <c r="B174" s="33"/>
      <c r="C174" s="33"/>
      <c r="D174" s="26"/>
      <c r="E174" s="27">
        <v>72907.8</v>
      </c>
      <c r="F174" s="28">
        <v>1</v>
      </c>
      <c r="G174" s="28"/>
    </row>
    <row r="176" spans="1:7" x14ac:dyDescent="0.25">
      <c r="A176" s="1" t="s">
        <v>1749</v>
      </c>
    </row>
    <row r="177" spans="1:3" x14ac:dyDescent="0.25">
      <c r="A177" s="1" t="s">
        <v>172</v>
      </c>
    </row>
    <row r="179" spans="1:3" x14ac:dyDescent="0.25">
      <c r="A179" s="1" t="s">
        <v>173</v>
      </c>
    </row>
    <row r="180" spans="1:3" x14ac:dyDescent="0.25">
      <c r="A180" s="47" t="s">
        <v>174</v>
      </c>
      <c r="B180" s="34" t="s">
        <v>120</v>
      </c>
    </row>
    <row r="181" spans="1:3" x14ac:dyDescent="0.25">
      <c r="A181" t="s">
        <v>175</v>
      </c>
    </row>
    <row r="182" spans="1:3" x14ac:dyDescent="0.25">
      <c r="A182" t="s">
        <v>176</v>
      </c>
      <c r="B182" t="s">
        <v>177</v>
      </c>
      <c r="C182" t="s">
        <v>177</v>
      </c>
    </row>
    <row r="183" spans="1:3" x14ac:dyDescent="0.25">
      <c r="B183" s="48">
        <v>45351</v>
      </c>
      <c r="C183" s="48">
        <v>45382</v>
      </c>
    </row>
    <row r="184" spans="1:3" x14ac:dyDescent="0.25">
      <c r="A184" t="s">
        <v>697</v>
      </c>
      <c r="B184" s="61">
        <v>10.499000000000001</v>
      </c>
      <c r="C184" s="61">
        <v>10.577299999999999</v>
      </c>
    </row>
    <row r="185" spans="1:3" x14ac:dyDescent="0.25">
      <c r="A185" t="s">
        <v>182</v>
      </c>
      <c r="B185" s="61">
        <v>10.499000000000001</v>
      </c>
      <c r="C185" s="61">
        <v>10.577299999999999</v>
      </c>
    </row>
    <row r="186" spans="1:3" x14ac:dyDescent="0.25">
      <c r="A186" t="s">
        <v>698</v>
      </c>
      <c r="B186">
        <v>10.475099999999999</v>
      </c>
      <c r="C186">
        <v>10.5505</v>
      </c>
    </row>
    <row r="187" spans="1:3" x14ac:dyDescent="0.25">
      <c r="A187" t="s">
        <v>662</v>
      </c>
      <c r="B187">
        <v>10.475099999999999</v>
      </c>
      <c r="C187">
        <v>10.5505</v>
      </c>
    </row>
    <row r="189" spans="1:3" x14ac:dyDescent="0.25">
      <c r="A189" t="s">
        <v>192</v>
      </c>
      <c r="B189" s="34" t="s">
        <v>120</v>
      </c>
    </row>
    <row r="190" spans="1:3" x14ac:dyDescent="0.25">
      <c r="A190" t="s">
        <v>193</v>
      </c>
      <c r="B190" s="34" t="s">
        <v>120</v>
      </c>
    </row>
    <row r="191" spans="1:3" ht="30" customHeight="1" x14ac:dyDescent="0.25">
      <c r="A191" s="47" t="s">
        <v>194</v>
      </c>
      <c r="B191" s="34" t="s">
        <v>120</v>
      </c>
    </row>
    <row r="192" spans="1:3" ht="30" customHeight="1" x14ac:dyDescent="0.25">
      <c r="A192" s="47" t="s">
        <v>195</v>
      </c>
      <c r="B192" s="34" t="s">
        <v>120</v>
      </c>
    </row>
    <row r="193" spans="1:4" x14ac:dyDescent="0.25">
      <c r="A193" t="s">
        <v>1750</v>
      </c>
      <c r="B193" s="49">
        <v>5.1525874108555652</v>
      </c>
    </row>
    <row r="194" spans="1:4" ht="45" customHeight="1" x14ac:dyDescent="0.25">
      <c r="A194" s="47" t="s">
        <v>197</v>
      </c>
      <c r="B194" s="67">
        <f>E125</f>
        <v>541.41600000000005</v>
      </c>
    </row>
    <row r="195" spans="1:4" ht="30" customHeight="1" x14ac:dyDescent="0.25">
      <c r="A195" s="47" t="s">
        <v>198</v>
      </c>
      <c r="B195" s="34" t="s">
        <v>120</v>
      </c>
    </row>
    <row r="196" spans="1:4" ht="30" customHeight="1" x14ac:dyDescent="0.25">
      <c r="A196" s="47" t="s">
        <v>199</v>
      </c>
    </row>
    <row r="197" spans="1:4" x14ac:dyDescent="0.25">
      <c r="A197" t="s">
        <v>200</v>
      </c>
    </row>
    <row r="198" spans="1:4" x14ac:dyDescent="0.25">
      <c r="A198" t="s">
        <v>201</v>
      </c>
    </row>
    <row r="200" spans="1:4" ht="69.95" customHeight="1" x14ac:dyDescent="0.25">
      <c r="A200" s="74" t="s">
        <v>211</v>
      </c>
      <c r="B200" s="74" t="s">
        <v>212</v>
      </c>
      <c r="C200" s="74" t="s">
        <v>5</v>
      </c>
      <c r="D200" s="74" t="s">
        <v>6</v>
      </c>
    </row>
    <row r="201" spans="1:4" ht="69.95" customHeight="1" x14ac:dyDescent="0.25">
      <c r="A201" s="74" t="s">
        <v>2203</v>
      </c>
      <c r="B201" s="74"/>
      <c r="C201" s="74" t="s">
        <v>72</v>
      </c>
      <c r="D201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43"/>
  <sheetViews>
    <sheetView showGridLines="0" workbookViewId="0">
      <pane ySplit="4" topLeftCell="A113" activePane="bottomLeft" state="frozen"/>
      <selection pane="bottomLeft" activeCell="C124" sqref="C124:C12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2204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2205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1169</v>
      </c>
      <c r="B8" s="30" t="s">
        <v>1170</v>
      </c>
      <c r="C8" s="30" t="s">
        <v>1171</v>
      </c>
      <c r="D8" s="13">
        <v>370517</v>
      </c>
      <c r="E8" s="14">
        <v>5364.72</v>
      </c>
      <c r="F8" s="15">
        <v>3.2599999999999997E-2</v>
      </c>
      <c r="G8" s="15"/>
    </row>
    <row r="9" spans="1:8" x14ac:dyDescent="0.25">
      <c r="A9" s="12" t="s">
        <v>1454</v>
      </c>
      <c r="B9" s="30" t="s">
        <v>1455</v>
      </c>
      <c r="C9" s="30" t="s">
        <v>1219</v>
      </c>
      <c r="D9" s="13">
        <v>110912</v>
      </c>
      <c r="E9" s="14">
        <v>4419.34</v>
      </c>
      <c r="F9" s="15">
        <v>2.6800000000000001E-2</v>
      </c>
      <c r="G9" s="15"/>
    </row>
    <row r="10" spans="1:8" x14ac:dyDescent="0.25">
      <c r="A10" s="12" t="s">
        <v>1434</v>
      </c>
      <c r="B10" s="30" t="s">
        <v>1435</v>
      </c>
      <c r="C10" s="30" t="s">
        <v>1171</v>
      </c>
      <c r="D10" s="13">
        <v>401353</v>
      </c>
      <c r="E10" s="14">
        <v>4387.99</v>
      </c>
      <c r="F10" s="15">
        <v>2.6599999999999999E-2</v>
      </c>
      <c r="G10" s="15"/>
    </row>
    <row r="11" spans="1:8" x14ac:dyDescent="0.25">
      <c r="A11" s="12" t="s">
        <v>1225</v>
      </c>
      <c r="B11" s="30" t="s">
        <v>1226</v>
      </c>
      <c r="C11" s="30" t="s">
        <v>1227</v>
      </c>
      <c r="D11" s="13">
        <v>107777</v>
      </c>
      <c r="E11" s="14">
        <v>4056.62</v>
      </c>
      <c r="F11" s="15">
        <v>2.46E-2</v>
      </c>
      <c r="G11" s="15"/>
    </row>
    <row r="12" spans="1:8" x14ac:dyDescent="0.25">
      <c r="A12" s="12" t="s">
        <v>1184</v>
      </c>
      <c r="B12" s="30" t="s">
        <v>1185</v>
      </c>
      <c r="C12" s="30" t="s">
        <v>1186</v>
      </c>
      <c r="D12" s="13">
        <v>1113565</v>
      </c>
      <c r="E12" s="14">
        <v>3739.35</v>
      </c>
      <c r="F12" s="15">
        <v>2.2700000000000001E-2</v>
      </c>
      <c r="G12" s="15"/>
    </row>
    <row r="13" spans="1:8" x14ac:dyDescent="0.25">
      <c r="A13" s="12" t="s">
        <v>1894</v>
      </c>
      <c r="B13" s="30" t="s">
        <v>1895</v>
      </c>
      <c r="C13" s="30" t="s">
        <v>1397</v>
      </c>
      <c r="D13" s="13">
        <v>210438</v>
      </c>
      <c r="E13" s="14">
        <v>3635.84</v>
      </c>
      <c r="F13" s="15">
        <v>2.2100000000000002E-2</v>
      </c>
      <c r="G13" s="15"/>
    </row>
    <row r="14" spans="1:8" x14ac:dyDescent="0.25">
      <c r="A14" s="12" t="s">
        <v>1217</v>
      </c>
      <c r="B14" s="30" t="s">
        <v>1218</v>
      </c>
      <c r="C14" s="30" t="s">
        <v>1219</v>
      </c>
      <c r="D14" s="13">
        <v>65190</v>
      </c>
      <c r="E14" s="14">
        <v>3587.05</v>
      </c>
      <c r="F14" s="15">
        <v>2.18E-2</v>
      </c>
      <c r="G14" s="15"/>
    </row>
    <row r="15" spans="1:8" x14ac:dyDescent="0.25">
      <c r="A15" s="12" t="s">
        <v>1864</v>
      </c>
      <c r="B15" s="30" t="s">
        <v>1865</v>
      </c>
      <c r="C15" s="30" t="s">
        <v>1299</v>
      </c>
      <c r="D15" s="13">
        <v>31634</v>
      </c>
      <c r="E15" s="14">
        <v>2893.93</v>
      </c>
      <c r="F15" s="15">
        <v>1.7600000000000001E-2</v>
      </c>
      <c r="G15" s="15"/>
    </row>
    <row r="16" spans="1:8" x14ac:dyDescent="0.25">
      <c r="A16" s="12" t="s">
        <v>1778</v>
      </c>
      <c r="B16" s="30" t="s">
        <v>1779</v>
      </c>
      <c r="C16" s="30" t="s">
        <v>1193</v>
      </c>
      <c r="D16" s="13">
        <v>67027</v>
      </c>
      <c r="E16" s="14">
        <v>2774.05</v>
      </c>
      <c r="F16" s="15">
        <v>1.6799999999999999E-2</v>
      </c>
      <c r="G16" s="15"/>
    </row>
    <row r="17" spans="1:7" x14ac:dyDescent="0.25">
      <c r="A17" s="12" t="s">
        <v>1388</v>
      </c>
      <c r="B17" s="30" t="s">
        <v>1389</v>
      </c>
      <c r="C17" s="30" t="s">
        <v>1299</v>
      </c>
      <c r="D17" s="13">
        <v>277251</v>
      </c>
      <c r="E17" s="14">
        <v>2752.55</v>
      </c>
      <c r="F17" s="15">
        <v>1.67E-2</v>
      </c>
      <c r="G17" s="15"/>
    </row>
    <row r="18" spans="1:7" x14ac:dyDescent="0.25">
      <c r="A18" s="12" t="s">
        <v>1446</v>
      </c>
      <c r="B18" s="30" t="s">
        <v>1447</v>
      </c>
      <c r="C18" s="30" t="s">
        <v>1296</v>
      </c>
      <c r="D18" s="13">
        <v>65738</v>
      </c>
      <c r="E18" s="14">
        <v>2595.34</v>
      </c>
      <c r="F18" s="15">
        <v>1.5800000000000002E-2</v>
      </c>
      <c r="G18" s="15"/>
    </row>
    <row r="19" spans="1:7" x14ac:dyDescent="0.25">
      <c r="A19" s="12" t="s">
        <v>1880</v>
      </c>
      <c r="B19" s="30" t="s">
        <v>1881</v>
      </c>
      <c r="C19" s="30" t="s">
        <v>1279</v>
      </c>
      <c r="D19" s="13">
        <v>72445</v>
      </c>
      <c r="E19" s="14">
        <v>2506.4499999999998</v>
      </c>
      <c r="F19" s="15">
        <v>1.52E-2</v>
      </c>
      <c r="G19" s="15"/>
    </row>
    <row r="20" spans="1:7" x14ac:dyDescent="0.25">
      <c r="A20" s="12" t="s">
        <v>1178</v>
      </c>
      <c r="B20" s="30" t="s">
        <v>1179</v>
      </c>
      <c r="C20" s="30" t="s">
        <v>1180</v>
      </c>
      <c r="D20" s="13">
        <v>571989</v>
      </c>
      <c r="E20" s="14">
        <v>2483</v>
      </c>
      <c r="F20" s="15">
        <v>1.5100000000000001E-2</v>
      </c>
      <c r="G20" s="15"/>
    </row>
    <row r="21" spans="1:7" x14ac:dyDescent="0.25">
      <c r="A21" s="12" t="s">
        <v>1200</v>
      </c>
      <c r="B21" s="30" t="s">
        <v>1201</v>
      </c>
      <c r="C21" s="30" t="s">
        <v>1171</v>
      </c>
      <c r="D21" s="13">
        <v>309591</v>
      </c>
      <c r="E21" s="14">
        <v>2329.21</v>
      </c>
      <c r="F21" s="15">
        <v>1.41E-2</v>
      </c>
      <c r="G21" s="15"/>
    </row>
    <row r="22" spans="1:7" x14ac:dyDescent="0.25">
      <c r="A22" s="12" t="s">
        <v>1172</v>
      </c>
      <c r="B22" s="30" t="s">
        <v>1173</v>
      </c>
      <c r="C22" s="30" t="s">
        <v>1174</v>
      </c>
      <c r="D22" s="13">
        <v>77898</v>
      </c>
      <c r="E22" s="14">
        <v>2314.89</v>
      </c>
      <c r="F22" s="15">
        <v>1.41E-2</v>
      </c>
      <c r="G22" s="15"/>
    </row>
    <row r="23" spans="1:7" x14ac:dyDescent="0.25">
      <c r="A23" s="12" t="s">
        <v>1444</v>
      </c>
      <c r="B23" s="30" t="s">
        <v>1445</v>
      </c>
      <c r="C23" s="30" t="s">
        <v>1193</v>
      </c>
      <c r="D23" s="13">
        <v>95201</v>
      </c>
      <c r="E23" s="14">
        <v>2246.5500000000002</v>
      </c>
      <c r="F23" s="15">
        <v>1.3599999999999999E-2</v>
      </c>
      <c r="G23" s="15"/>
    </row>
    <row r="24" spans="1:7" x14ac:dyDescent="0.25">
      <c r="A24" s="12" t="s">
        <v>1291</v>
      </c>
      <c r="B24" s="30" t="s">
        <v>1292</v>
      </c>
      <c r="C24" s="30" t="s">
        <v>1293</v>
      </c>
      <c r="D24" s="13">
        <v>29258</v>
      </c>
      <c r="E24" s="14">
        <v>2188.2800000000002</v>
      </c>
      <c r="F24" s="15">
        <v>1.3299999999999999E-2</v>
      </c>
      <c r="G24" s="15"/>
    </row>
    <row r="25" spans="1:7" x14ac:dyDescent="0.25">
      <c r="A25" s="12" t="s">
        <v>2206</v>
      </c>
      <c r="B25" s="30" t="s">
        <v>2207</v>
      </c>
      <c r="C25" s="30" t="s">
        <v>1232</v>
      </c>
      <c r="D25" s="13">
        <v>242340</v>
      </c>
      <c r="E25" s="14">
        <v>2140.59</v>
      </c>
      <c r="F25" s="15">
        <v>1.2999999999999999E-2</v>
      </c>
      <c r="G25" s="15"/>
    </row>
    <row r="26" spans="1:7" x14ac:dyDescent="0.25">
      <c r="A26" s="12" t="s">
        <v>1297</v>
      </c>
      <c r="B26" s="30" t="s">
        <v>1298</v>
      </c>
      <c r="C26" s="30" t="s">
        <v>1299</v>
      </c>
      <c r="D26" s="13">
        <v>99245</v>
      </c>
      <c r="E26" s="14">
        <v>2135.6</v>
      </c>
      <c r="F26" s="15">
        <v>1.2999999999999999E-2</v>
      </c>
      <c r="G26" s="15"/>
    </row>
    <row r="27" spans="1:7" x14ac:dyDescent="0.25">
      <c r="A27" s="12" t="s">
        <v>1884</v>
      </c>
      <c r="B27" s="30" t="s">
        <v>1885</v>
      </c>
      <c r="C27" s="30" t="s">
        <v>1505</v>
      </c>
      <c r="D27" s="13">
        <v>433546</v>
      </c>
      <c r="E27" s="14">
        <v>2126.33</v>
      </c>
      <c r="F27" s="15">
        <v>1.29E-2</v>
      </c>
      <c r="G27" s="15"/>
    </row>
    <row r="28" spans="1:7" x14ac:dyDescent="0.25">
      <c r="A28" s="12" t="s">
        <v>1306</v>
      </c>
      <c r="B28" s="30" t="s">
        <v>1307</v>
      </c>
      <c r="C28" s="30" t="s">
        <v>1293</v>
      </c>
      <c r="D28" s="13">
        <v>192281</v>
      </c>
      <c r="E28" s="14">
        <v>2121.92</v>
      </c>
      <c r="F28" s="15">
        <v>1.29E-2</v>
      </c>
      <c r="G28" s="15"/>
    </row>
    <row r="29" spans="1:7" x14ac:dyDescent="0.25">
      <c r="A29" s="12" t="s">
        <v>1758</v>
      </c>
      <c r="B29" s="30" t="s">
        <v>1759</v>
      </c>
      <c r="C29" s="30" t="s">
        <v>1296</v>
      </c>
      <c r="D29" s="13">
        <v>1122950</v>
      </c>
      <c r="E29" s="14">
        <v>2044.89</v>
      </c>
      <c r="F29" s="15">
        <v>1.24E-2</v>
      </c>
      <c r="G29" s="15"/>
    </row>
    <row r="30" spans="1:7" x14ac:dyDescent="0.25">
      <c r="A30" s="12" t="s">
        <v>1428</v>
      </c>
      <c r="B30" s="30" t="s">
        <v>1429</v>
      </c>
      <c r="C30" s="30" t="s">
        <v>1219</v>
      </c>
      <c r="D30" s="13">
        <v>272314</v>
      </c>
      <c r="E30" s="14">
        <v>2020.57</v>
      </c>
      <c r="F30" s="15">
        <v>1.23E-2</v>
      </c>
      <c r="G30" s="15"/>
    </row>
    <row r="31" spans="1:7" x14ac:dyDescent="0.25">
      <c r="A31" s="12" t="s">
        <v>1961</v>
      </c>
      <c r="B31" s="30" t="s">
        <v>1962</v>
      </c>
      <c r="C31" s="30" t="s">
        <v>1242</v>
      </c>
      <c r="D31" s="13">
        <v>20776</v>
      </c>
      <c r="E31" s="14">
        <v>2009.24</v>
      </c>
      <c r="F31" s="15">
        <v>1.2200000000000001E-2</v>
      </c>
      <c r="G31" s="15"/>
    </row>
    <row r="32" spans="1:7" x14ac:dyDescent="0.25">
      <c r="A32" s="12" t="s">
        <v>1323</v>
      </c>
      <c r="B32" s="30" t="s">
        <v>1324</v>
      </c>
      <c r="C32" s="30" t="s">
        <v>1171</v>
      </c>
      <c r="D32" s="13">
        <v>188968</v>
      </c>
      <c r="E32" s="14">
        <v>1978.87</v>
      </c>
      <c r="F32" s="15">
        <v>1.2E-2</v>
      </c>
      <c r="G32" s="15"/>
    </row>
    <row r="33" spans="1:7" x14ac:dyDescent="0.25">
      <c r="A33" s="12" t="s">
        <v>1919</v>
      </c>
      <c r="B33" s="30" t="s">
        <v>1920</v>
      </c>
      <c r="C33" s="30" t="s">
        <v>1251</v>
      </c>
      <c r="D33" s="13">
        <v>87256</v>
      </c>
      <c r="E33" s="14">
        <v>1946.55</v>
      </c>
      <c r="F33" s="15">
        <v>1.18E-2</v>
      </c>
      <c r="G33" s="15"/>
    </row>
    <row r="34" spans="1:7" x14ac:dyDescent="0.25">
      <c r="A34" s="12" t="s">
        <v>1489</v>
      </c>
      <c r="B34" s="30" t="s">
        <v>1490</v>
      </c>
      <c r="C34" s="30" t="s">
        <v>1251</v>
      </c>
      <c r="D34" s="13">
        <v>118054</v>
      </c>
      <c r="E34" s="14">
        <v>1913.12</v>
      </c>
      <c r="F34" s="15">
        <v>1.1599999999999999E-2</v>
      </c>
      <c r="G34" s="15"/>
    </row>
    <row r="35" spans="1:7" x14ac:dyDescent="0.25">
      <c r="A35" s="12" t="s">
        <v>1418</v>
      </c>
      <c r="B35" s="30" t="s">
        <v>1419</v>
      </c>
      <c r="C35" s="30" t="s">
        <v>1293</v>
      </c>
      <c r="D35" s="13">
        <v>49591</v>
      </c>
      <c r="E35" s="14">
        <v>1885.35</v>
      </c>
      <c r="F35" s="15">
        <v>1.14E-2</v>
      </c>
      <c r="G35" s="15"/>
    </row>
    <row r="36" spans="1:7" x14ac:dyDescent="0.25">
      <c r="A36" s="12" t="s">
        <v>1955</v>
      </c>
      <c r="B36" s="30" t="s">
        <v>1956</v>
      </c>
      <c r="C36" s="30" t="s">
        <v>1290</v>
      </c>
      <c r="D36" s="13">
        <v>91107</v>
      </c>
      <c r="E36" s="14">
        <v>1876.12</v>
      </c>
      <c r="F36" s="15">
        <v>1.14E-2</v>
      </c>
      <c r="G36" s="15"/>
    </row>
    <row r="37" spans="1:7" x14ac:dyDescent="0.25">
      <c r="A37" s="12" t="s">
        <v>1772</v>
      </c>
      <c r="B37" s="30" t="s">
        <v>1773</v>
      </c>
      <c r="C37" s="30" t="s">
        <v>1171</v>
      </c>
      <c r="D37" s="13">
        <v>354136</v>
      </c>
      <c r="E37" s="14">
        <v>1843.99</v>
      </c>
      <c r="F37" s="15">
        <v>1.12E-2</v>
      </c>
      <c r="G37" s="15"/>
    </row>
    <row r="38" spans="1:7" x14ac:dyDescent="0.25">
      <c r="A38" s="12" t="s">
        <v>1331</v>
      </c>
      <c r="B38" s="30" t="s">
        <v>1332</v>
      </c>
      <c r="C38" s="30" t="s">
        <v>1193</v>
      </c>
      <c r="D38" s="13">
        <v>159103</v>
      </c>
      <c r="E38" s="14">
        <v>1840.19</v>
      </c>
      <c r="F38" s="15">
        <v>1.12E-2</v>
      </c>
      <c r="G38" s="15"/>
    </row>
    <row r="39" spans="1:7" x14ac:dyDescent="0.25">
      <c r="A39" s="12" t="s">
        <v>1508</v>
      </c>
      <c r="B39" s="30" t="s">
        <v>1509</v>
      </c>
      <c r="C39" s="30" t="s">
        <v>1219</v>
      </c>
      <c r="D39" s="13">
        <v>118727</v>
      </c>
      <c r="E39" s="14">
        <v>1832.61</v>
      </c>
      <c r="F39" s="15">
        <v>1.11E-2</v>
      </c>
      <c r="G39" s="15"/>
    </row>
    <row r="40" spans="1:7" x14ac:dyDescent="0.25">
      <c r="A40" s="12" t="s">
        <v>1252</v>
      </c>
      <c r="B40" s="30" t="s">
        <v>1253</v>
      </c>
      <c r="C40" s="30" t="s">
        <v>1254</v>
      </c>
      <c r="D40" s="13">
        <v>424897</v>
      </c>
      <c r="E40" s="14">
        <v>1820.05</v>
      </c>
      <c r="F40" s="15">
        <v>1.11E-2</v>
      </c>
      <c r="G40" s="15"/>
    </row>
    <row r="41" spans="1:7" x14ac:dyDescent="0.25">
      <c r="A41" s="12" t="s">
        <v>1302</v>
      </c>
      <c r="B41" s="30" t="s">
        <v>1303</v>
      </c>
      <c r="C41" s="30" t="s">
        <v>1274</v>
      </c>
      <c r="D41" s="13">
        <v>18638</v>
      </c>
      <c r="E41" s="14">
        <v>1817.05</v>
      </c>
      <c r="F41" s="15">
        <v>1.0999999999999999E-2</v>
      </c>
      <c r="G41" s="15"/>
    </row>
    <row r="42" spans="1:7" x14ac:dyDescent="0.25">
      <c r="A42" s="12" t="s">
        <v>1847</v>
      </c>
      <c r="B42" s="30" t="s">
        <v>1848</v>
      </c>
      <c r="C42" s="30" t="s">
        <v>1287</v>
      </c>
      <c r="D42" s="13">
        <v>105115</v>
      </c>
      <c r="E42" s="14">
        <v>1799.52</v>
      </c>
      <c r="F42" s="15">
        <v>1.09E-2</v>
      </c>
      <c r="G42" s="15"/>
    </row>
    <row r="43" spans="1:7" x14ac:dyDescent="0.25">
      <c r="A43" s="12" t="s">
        <v>2208</v>
      </c>
      <c r="B43" s="30" t="s">
        <v>2209</v>
      </c>
      <c r="C43" s="30" t="s">
        <v>1274</v>
      </c>
      <c r="D43" s="13">
        <v>126390</v>
      </c>
      <c r="E43" s="14">
        <v>1799.41</v>
      </c>
      <c r="F43" s="15">
        <v>1.09E-2</v>
      </c>
      <c r="G43" s="15"/>
    </row>
    <row r="44" spans="1:7" x14ac:dyDescent="0.25">
      <c r="A44" s="12" t="s">
        <v>1882</v>
      </c>
      <c r="B44" s="30" t="s">
        <v>1883</v>
      </c>
      <c r="C44" s="30" t="s">
        <v>1251</v>
      </c>
      <c r="D44" s="13">
        <v>108227</v>
      </c>
      <c r="E44" s="14">
        <v>1786.18</v>
      </c>
      <c r="F44" s="15">
        <v>1.0800000000000001E-2</v>
      </c>
      <c r="G44" s="15"/>
    </row>
    <row r="45" spans="1:7" x14ac:dyDescent="0.25">
      <c r="A45" s="12" t="s">
        <v>1844</v>
      </c>
      <c r="B45" s="30" t="s">
        <v>1845</v>
      </c>
      <c r="C45" s="30" t="s">
        <v>1846</v>
      </c>
      <c r="D45" s="13">
        <v>211860</v>
      </c>
      <c r="E45" s="14">
        <v>1740.32</v>
      </c>
      <c r="F45" s="15">
        <v>1.06E-2</v>
      </c>
      <c r="G45" s="15"/>
    </row>
    <row r="46" spans="1:7" x14ac:dyDescent="0.25">
      <c r="A46" s="12" t="s">
        <v>1363</v>
      </c>
      <c r="B46" s="30" t="s">
        <v>1364</v>
      </c>
      <c r="C46" s="30" t="s">
        <v>1242</v>
      </c>
      <c r="D46" s="13">
        <v>26707</v>
      </c>
      <c r="E46" s="14">
        <v>1698.79</v>
      </c>
      <c r="F46" s="15">
        <v>1.03E-2</v>
      </c>
      <c r="G46" s="15"/>
    </row>
    <row r="47" spans="1:7" x14ac:dyDescent="0.25">
      <c r="A47" s="12" t="s">
        <v>1472</v>
      </c>
      <c r="B47" s="30" t="s">
        <v>1473</v>
      </c>
      <c r="C47" s="30" t="s">
        <v>1219</v>
      </c>
      <c r="D47" s="13">
        <v>34317</v>
      </c>
      <c r="E47" s="14">
        <v>1694.71</v>
      </c>
      <c r="F47" s="15">
        <v>1.03E-2</v>
      </c>
      <c r="G47" s="15"/>
    </row>
    <row r="48" spans="1:7" x14ac:dyDescent="0.25">
      <c r="A48" s="12" t="s">
        <v>1917</v>
      </c>
      <c r="B48" s="30" t="s">
        <v>1918</v>
      </c>
      <c r="C48" s="30" t="s">
        <v>1171</v>
      </c>
      <c r="D48" s="13">
        <v>1829940</v>
      </c>
      <c r="E48" s="14">
        <v>1693.61</v>
      </c>
      <c r="F48" s="15">
        <v>1.03E-2</v>
      </c>
      <c r="G48" s="15"/>
    </row>
    <row r="49" spans="1:7" x14ac:dyDescent="0.25">
      <c r="A49" s="12" t="s">
        <v>1890</v>
      </c>
      <c r="B49" s="30" t="s">
        <v>1891</v>
      </c>
      <c r="C49" s="30" t="s">
        <v>1293</v>
      </c>
      <c r="D49" s="13">
        <v>45761</v>
      </c>
      <c r="E49" s="14">
        <v>1673.8</v>
      </c>
      <c r="F49" s="15">
        <v>1.0200000000000001E-2</v>
      </c>
      <c r="G49" s="15"/>
    </row>
    <row r="50" spans="1:7" x14ac:dyDescent="0.25">
      <c r="A50" s="12" t="s">
        <v>1207</v>
      </c>
      <c r="B50" s="30" t="s">
        <v>1208</v>
      </c>
      <c r="C50" s="30" t="s">
        <v>1193</v>
      </c>
      <c r="D50" s="13">
        <v>424948</v>
      </c>
      <c r="E50" s="14">
        <v>1658.36</v>
      </c>
      <c r="F50" s="15">
        <v>1.01E-2</v>
      </c>
      <c r="G50" s="15"/>
    </row>
    <row r="51" spans="1:7" x14ac:dyDescent="0.25">
      <c r="A51" s="12" t="s">
        <v>1780</v>
      </c>
      <c r="B51" s="30" t="s">
        <v>1781</v>
      </c>
      <c r="C51" s="30" t="s">
        <v>1387</v>
      </c>
      <c r="D51" s="13">
        <v>59484</v>
      </c>
      <c r="E51" s="14">
        <v>1655.32</v>
      </c>
      <c r="F51" s="15">
        <v>1.01E-2</v>
      </c>
      <c r="G51" s="15"/>
    </row>
    <row r="52" spans="1:7" x14ac:dyDescent="0.25">
      <c r="A52" s="12" t="s">
        <v>1784</v>
      </c>
      <c r="B52" s="30" t="s">
        <v>1785</v>
      </c>
      <c r="C52" s="30" t="s">
        <v>1786</v>
      </c>
      <c r="D52" s="13">
        <v>146341</v>
      </c>
      <c r="E52" s="14">
        <v>1645.24</v>
      </c>
      <c r="F52" s="15">
        <v>0.01</v>
      </c>
      <c r="G52" s="15"/>
    </row>
    <row r="53" spans="1:7" x14ac:dyDescent="0.25">
      <c r="A53" s="12" t="s">
        <v>1888</v>
      </c>
      <c r="B53" s="30" t="s">
        <v>1889</v>
      </c>
      <c r="C53" s="30" t="s">
        <v>1171</v>
      </c>
      <c r="D53" s="13">
        <v>894681</v>
      </c>
      <c r="E53" s="14">
        <v>1634.58</v>
      </c>
      <c r="F53" s="15">
        <v>9.9000000000000008E-3</v>
      </c>
      <c r="G53" s="15"/>
    </row>
    <row r="54" spans="1:7" x14ac:dyDescent="0.25">
      <c r="A54" s="12" t="s">
        <v>1246</v>
      </c>
      <c r="B54" s="30" t="s">
        <v>1247</v>
      </c>
      <c r="C54" s="30" t="s">
        <v>1248</v>
      </c>
      <c r="D54" s="13">
        <v>1394324</v>
      </c>
      <c r="E54" s="14">
        <v>1632.75</v>
      </c>
      <c r="F54" s="15">
        <v>9.9000000000000008E-3</v>
      </c>
      <c r="G54" s="15"/>
    </row>
    <row r="55" spans="1:7" x14ac:dyDescent="0.25">
      <c r="A55" s="12" t="s">
        <v>1275</v>
      </c>
      <c r="B55" s="30" t="s">
        <v>1276</v>
      </c>
      <c r="C55" s="30" t="s">
        <v>1196</v>
      </c>
      <c r="D55" s="13">
        <v>806597</v>
      </c>
      <c r="E55" s="14">
        <v>1625.29</v>
      </c>
      <c r="F55" s="15">
        <v>9.9000000000000008E-3</v>
      </c>
      <c r="G55" s="15"/>
    </row>
    <row r="56" spans="1:7" x14ac:dyDescent="0.25">
      <c r="A56" s="12" t="s">
        <v>1318</v>
      </c>
      <c r="B56" s="30" t="s">
        <v>1319</v>
      </c>
      <c r="C56" s="30" t="s">
        <v>1320</v>
      </c>
      <c r="D56" s="13">
        <v>243257</v>
      </c>
      <c r="E56" s="14">
        <v>1619</v>
      </c>
      <c r="F56" s="15">
        <v>9.7999999999999997E-3</v>
      </c>
      <c r="G56" s="15"/>
    </row>
    <row r="57" spans="1:7" x14ac:dyDescent="0.25">
      <c r="A57" s="12" t="s">
        <v>1430</v>
      </c>
      <c r="B57" s="30" t="s">
        <v>1431</v>
      </c>
      <c r="C57" s="30" t="s">
        <v>1224</v>
      </c>
      <c r="D57" s="13">
        <v>282583</v>
      </c>
      <c r="E57" s="14">
        <v>1583.17</v>
      </c>
      <c r="F57" s="15">
        <v>9.5999999999999992E-3</v>
      </c>
      <c r="G57" s="15"/>
    </row>
    <row r="58" spans="1:7" x14ac:dyDescent="0.25">
      <c r="A58" s="12" t="s">
        <v>1314</v>
      </c>
      <c r="B58" s="30" t="s">
        <v>1315</v>
      </c>
      <c r="C58" s="30" t="s">
        <v>1251</v>
      </c>
      <c r="D58" s="13">
        <v>105532</v>
      </c>
      <c r="E58" s="14">
        <v>1579.76</v>
      </c>
      <c r="F58" s="15">
        <v>9.5999999999999992E-3</v>
      </c>
      <c r="G58" s="15"/>
    </row>
    <row r="59" spans="1:7" x14ac:dyDescent="0.25">
      <c r="A59" s="12" t="s">
        <v>1756</v>
      </c>
      <c r="B59" s="30" t="s">
        <v>1757</v>
      </c>
      <c r="C59" s="30" t="s">
        <v>1387</v>
      </c>
      <c r="D59" s="13">
        <v>167973</v>
      </c>
      <c r="E59" s="14">
        <v>1571.05</v>
      </c>
      <c r="F59" s="15">
        <v>9.4999999999999998E-3</v>
      </c>
      <c r="G59" s="15"/>
    </row>
    <row r="60" spans="1:7" x14ac:dyDescent="0.25">
      <c r="A60" s="12" t="s">
        <v>1514</v>
      </c>
      <c r="B60" s="30" t="s">
        <v>1515</v>
      </c>
      <c r="C60" s="30" t="s">
        <v>1387</v>
      </c>
      <c r="D60" s="13">
        <v>67302</v>
      </c>
      <c r="E60" s="14">
        <v>1548.01</v>
      </c>
      <c r="F60" s="15">
        <v>9.4000000000000004E-3</v>
      </c>
      <c r="G60" s="15"/>
    </row>
    <row r="61" spans="1:7" x14ac:dyDescent="0.25">
      <c r="A61" s="12" t="s">
        <v>1510</v>
      </c>
      <c r="B61" s="30" t="s">
        <v>1511</v>
      </c>
      <c r="C61" s="30" t="s">
        <v>1199</v>
      </c>
      <c r="D61" s="13">
        <v>181342</v>
      </c>
      <c r="E61" s="14">
        <v>1539.87</v>
      </c>
      <c r="F61" s="15">
        <v>9.4000000000000004E-3</v>
      </c>
      <c r="G61" s="15"/>
    </row>
    <row r="62" spans="1:7" x14ac:dyDescent="0.25">
      <c r="A62" s="12" t="s">
        <v>1487</v>
      </c>
      <c r="B62" s="30" t="s">
        <v>1488</v>
      </c>
      <c r="C62" s="30" t="s">
        <v>1193</v>
      </c>
      <c r="D62" s="13">
        <v>202556</v>
      </c>
      <c r="E62" s="14">
        <v>1525.15</v>
      </c>
      <c r="F62" s="15">
        <v>9.2999999999999992E-3</v>
      </c>
      <c r="G62" s="15"/>
    </row>
    <row r="63" spans="1:7" x14ac:dyDescent="0.25">
      <c r="A63" s="12" t="s">
        <v>1860</v>
      </c>
      <c r="B63" s="30" t="s">
        <v>1861</v>
      </c>
      <c r="C63" s="30" t="s">
        <v>1279</v>
      </c>
      <c r="D63" s="13">
        <v>100377</v>
      </c>
      <c r="E63" s="14">
        <v>1501.59</v>
      </c>
      <c r="F63" s="15">
        <v>9.1000000000000004E-3</v>
      </c>
      <c r="G63" s="15"/>
    </row>
    <row r="64" spans="1:7" x14ac:dyDescent="0.25">
      <c r="A64" s="12" t="s">
        <v>1878</v>
      </c>
      <c r="B64" s="30" t="s">
        <v>1879</v>
      </c>
      <c r="C64" s="30" t="s">
        <v>1186</v>
      </c>
      <c r="D64" s="13">
        <v>283391</v>
      </c>
      <c r="E64" s="14">
        <v>1498.85</v>
      </c>
      <c r="F64" s="15">
        <v>9.1000000000000004E-3</v>
      </c>
      <c r="G64" s="15"/>
    </row>
    <row r="65" spans="1:7" x14ac:dyDescent="0.25">
      <c r="A65" s="12" t="s">
        <v>1277</v>
      </c>
      <c r="B65" s="30" t="s">
        <v>1278</v>
      </c>
      <c r="C65" s="30" t="s">
        <v>1279</v>
      </c>
      <c r="D65" s="13">
        <v>47598</v>
      </c>
      <c r="E65" s="14">
        <v>1430.91</v>
      </c>
      <c r="F65" s="15">
        <v>8.6999999999999994E-3</v>
      </c>
      <c r="G65" s="15"/>
    </row>
    <row r="66" spans="1:7" x14ac:dyDescent="0.25">
      <c r="A66" s="12" t="s">
        <v>1329</v>
      </c>
      <c r="B66" s="30" t="s">
        <v>1330</v>
      </c>
      <c r="C66" s="30" t="s">
        <v>1219</v>
      </c>
      <c r="D66" s="13">
        <v>113641</v>
      </c>
      <c r="E66" s="14">
        <v>1418.35</v>
      </c>
      <c r="F66" s="15">
        <v>8.6E-3</v>
      </c>
      <c r="G66" s="15"/>
    </row>
    <row r="67" spans="1:7" x14ac:dyDescent="0.25">
      <c r="A67" s="12" t="s">
        <v>1189</v>
      </c>
      <c r="B67" s="30" t="s">
        <v>1190</v>
      </c>
      <c r="C67" s="30" t="s">
        <v>1171</v>
      </c>
      <c r="D67" s="13">
        <v>87718</v>
      </c>
      <c r="E67" s="14">
        <v>1362.26</v>
      </c>
      <c r="F67" s="15">
        <v>8.3000000000000001E-3</v>
      </c>
      <c r="G67" s="15"/>
    </row>
    <row r="68" spans="1:7" x14ac:dyDescent="0.25">
      <c r="A68" s="12" t="s">
        <v>2070</v>
      </c>
      <c r="B68" s="30" t="s">
        <v>2071</v>
      </c>
      <c r="C68" s="30" t="s">
        <v>1320</v>
      </c>
      <c r="D68" s="13">
        <v>15167</v>
      </c>
      <c r="E68" s="14">
        <v>1331.93</v>
      </c>
      <c r="F68" s="15">
        <v>8.0999999999999996E-3</v>
      </c>
      <c r="G68" s="15"/>
    </row>
    <row r="69" spans="1:7" x14ac:dyDescent="0.25">
      <c r="A69" s="12" t="s">
        <v>1499</v>
      </c>
      <c r="B69" s="30" t="s">
        <v>1500</v>
      </c>
      <c r="C69" s="30" t="s">
        <v>1232</v>
      </c>
      <c r="D69" s="13">
        <v>208907</v>
      </c>
      <c r="E69" s="14">
        <v>1234.95</v>
      </c>
      <c r="F69" s="15">
        <v>7.4999999999999997E-3</v>
      </c>
      <c r="G69" s="15"/>
    </row>
    <row r="70" spans="1:7" x14ac:dyDescent="0.25">
      <c r="A70" s="12" t="s">
        <v>1187</v>
      </c>
      <c r="B70" s="30" t="s">
        <v>1188</v>
      </c>
      <c r="C70" s="30" t="s">
        <v>1171</v>
      </c>
      <c r="D70" s="13">
        <v>466977</v>
      </c>
      <c r="E70" s="14">
        <v>1233.05</v>
      </c>
      <c r="F70" s="15">
        <v>7.4999999999999997E-3</v>
      </c>
      <c r="G70" s="15"/>
    </row>
    <row r="71" spans="1:7" x14ac:dyDescent="0.25">
      <c r="A71" s="12" t="s">
        <v>1886</v>
      </c>
      <c r="B71" s="30" t="s">
        <v>1887</v>
      </c>
      <c r="C71" s="30" t="s">
        <v>1196</v>
      </c>
      <c r="D71" s="13">
        <v>67837</v>
      </c>
      <c r="E71" s="14">
        <v>1188.44</v>
      </c>
      <c r="F71" s="15">
        <v>7.1999999999999998E-3</v>
      </c>
      <c r="G71" s="15"/>
    </row>
    <row r="72" spans="1:7" x14ac:dyDescent="0.25">
      <c r="A72" s="12" t="s">
        <v>1762</v>
      </c>
      <c r="B72" s="30" t="s">
        <v>1763</v>
      </c>
      <c r="C72" s="30" t="s">
        <v>1293</v>
      </c>
      <c r="D72" s="13">
        <v>101557</v>
      </c>
      <c r="E72" s="14">
        <v>1172.83</v>
      </c>
      <c r="F72" s="15">
        <v>7.1000000000000004E-3</v>
      </c>
      <c r="G72" s="15"/>
    </row>
    <row r="73" spans="1:7" x14ac:dyDescent="0.25">
      <c r="A73" s="12" t="s">
        <v>1896</v>
      </c>
      <c r="B73" s="30" t="s">
        <v>1897</v>
      </c>
      <c r="C73" s="30" t="s">
        <v>1248</v>
      </c>
      <c r="D73" s="13">
        <v>63376</v>
      </c>
      <c r="E73" s="14">
        <v>1157.8800000000001</v>
      </c>
      <c r="F73" s="15">
        <v>7.0000000000000001E-3</v>
      </c>
      <c r="G73" s="15"/>
    </row>
    <row r="74" spans="1:7" x14ac:dyDescent="0.25">
      <c r="A74" s="12" t="s">
        <v>2026</v>
      </c>
      <c r="B74" s="30" t="s">
        <v>2027</v>
      </c>
      <c r="C74" s="30" t="s">
        <v>1846</v>
      </c>
      <c r="D74" s="13">
        <v>38378</v>
      </c>
      <c r="E74" s="14">
        <v>1102.2</v>
      </c>
      <c r="F74" s="15">
        <v>6.7000000000000002E-3</v>
      </c>
      <c r="G74" s="15"/>
    </row>
    <row r="75" spans="1:7" x14ac:dyDescent="0.25">
      <c r="A75" s="12" t="s">
        <v>1994</v>
      </c>
      <c r="B75" s="30" t="s">
        <v>1995</v>
      </c>
      <c r="C75" s="30" t="s">
        <v>1996</v>
      </c>
      <c r="D75" s="13">
        <v>161761</v>
      </c>
      <c r="E75" s="14">
        <v>1061.8</v>
      </c>
      <c r="F75" s="15">
        <v>6.4000000000000003E-3</v>
      </c>
      <c r="G75" s="15"/>
    </row>
    <row r="76" spans="1:7" x14ac:dyDescent="0.25">
      <c r="A76" s="12" t="s">
        <v>1913</v>
      </c>
      <c r="B76" s="30" t="s">
        <v>1914</v>
      </c>
      <c r="C76" s="30" t="s">
        <v>1193</v>
      </c>
      <c r="D76" s="13">
        <v>114951</v>
      </c>
      <c r="E76" s="14">
        <v>1032.03</v>
      </c>
      <c r="F76" s="15">
        <v>6.3E-3</v>
      </c>
      <c r="G76" s="15"/>
    </row>
    <row r="77" spans="1:7" x14ac:dyDescent="0.25">
      <c r="A77" s="12" t="s">
        <v>1503</v>
      </c>
      <c r="B77" s="30" t="s">
        <v>1504</v>
      </c>
      <c r="C77" s="30" t="s">
        <v>1505</v>
      </c>
      <c r="D77" s="13">
        <v>38681</v>
      </c>
      <c r="E77" s="14">
        <v>1014.35</v>
      </c>
      <c r="F77" s="15">
        <v>6.1999999999999998E-3</v>
      </c>
      <c r="G77" s="15"/>
    </row>
    <row r="78" spans="1:7" x14ac:dyDescent="0.25">
      <c r="A78" s="12" t="s">
        <v>1335</v>
      </c>
      <c r="B78" s="30" t="s">
        <v>1336</v>
      </c>
      <c r="C78" s="30" t="s">
        <v>1239</v>
      </c>
      <c r="D78" s="13">
        <v>67029</v>
      </c>
      <c r="E78" s="14">
        <v>1005.6</v>
      </c>
      <c r="F78" s="15">
        <v>6.1000000000000004E-3</v>
      </c>
      <c r="G78" s="15"/>
    </row>
    <row r="79" spans="1:7" x14ac:dyDescent="0.25">
      <c r="A79" s="12" t="s">
        <v>1984</v>
      </c>
      <c r="B79" s="30" t="s">
        <v>1985</v>
      </c>
      <c r="C79" s="30" t="s">
        <v>1251</v>
      </c>
      <c r="D79" s="13">
        <v>141814</v>
      </c>
      <c r="E79" s="14">
        <v>960.22</v>
      </c>
      <c r="F79" s="15">
        <v>5.7999999999999996E-3</v>
      </c>
      <c r="G79" s="15"/>
    </row>
    <row r="80" spans="1:7" x14ac:dyDescent="0.25">
      <c r="A80" s="12" t="s">
        <v>1925</v>
      </c>
      <c r="B80" s="30" t="s">
        <v>1926</v>
      </c>
      <c r="C80" s="30" t="s">
        <v>1171</v>
      </c>
      <c r="D80" s="13">
        <v>623079</v>
      </c>
      <c r="E80" s="14">
        <v>956.43</v>
      </c>
      <c r="F80" s="15">
        <v>5.7999999999999996E-3</v>
      </c>
      <c r="G80" s="15"/>
    </row>
    <row r="81" spans="1:7" x14ac:dyDescent="0.25">
      <c r="A81" s="12" t="s">
        <v>1915</v>
      </c>
      <c r="B81" s="30" t="s">
        <v>1916</v>
      </c>
      <c r="C81" s="30" t="s">
        <v>1287</v>
      </c>
      <c r="D81" s="13">
        <v>36008</v>
      </c>
      <c r="E81" s="14">
        <v>905.93</v>
      </c>
      <c r="F81" s="15">
        <v>5.4999999999999997E-3</v>
      </c>
      <c r="G81" s="15"/>
    </row>
    <row r="82" spans="1:7" x14ac:dyDescent="0.25">
      <c r="A82" s="12" t="s">
        <v>1764</v>
      </c>
      <c r="B82" s="30" t="s">
        <v>1765</v>
      </c>
      <c r="C82" s="30" t="s">
        <v>1290</v>
      </c>
      <c r="D82" s="13">
        <v>109014</v>
      </c>
      <c r="E82" s="14">
        <v>893.81</v>
      </c>
      <c r="F82" s="15">
        <v>5.4000000000000003E-3</v>
      </c>
      <c r="G82" s="15"/>
    </row>
    <row r="83" spans="1:7" x14ac:dyDescent="0.25">
      <c r="A83" s="12" t="s">
        <v>1973</v>
      </c>
      <c r="B83" s="30" t="s">
        <v>1974</v>
      </c>
      <c r="C83" s="30" t="s">
        <v>1279</v>
      </c>
      <c r="D83" s="13">
        <v>30752</v>
      </c>
      <c r="E83" s="14">
        <v>859.27</v>
      </c>
      <c r="F83" s="15">
        <v>5.1999999999999998E-3</v>
      </c>
      <c r="G83" s="15"/>
    </row>
    <row r="84" spans="1:7" x14ac:dyDescent="0.25">
      <c r="A84" s="12" t="s">
        <v>1774</v>
      </c>
      <c r="B84" s="30" t="s">
        <v>1775</v>
      </c>
      <c r="C84" s="30" t="s">
        <v>1193</v>
      </c>
      <c r="D84" s="13">
        <v>59594</v>
      </c>
      <c r="E84" s="14">
        <v>858.99</v>
      </c>
      <c r="F84" s="15">
        <v>5.1999999999999998E-3</v>
      </c>
      <c r="G84" s="15"/>
    </row>
    <row r="85" spans="1:7" x14ac:dyDescent="0.25">
      <c r="A85" s="12" t="s">
        <v>1977</v>
      </c>
      <c r="B85" s="30" t="s">
        <v>1978</v>
      </c>
      <c r="C85" s="30" t="s">
        <v>1979</v>
      </c>
      <c r="D85" s="13">
        <v>31338</v>
      </c>
      <c r="E85" s="14">
        <v>858.85</v>
      </c>
      <c r="F85" s="15">
        <v>5.1999999999999998E-3</v>
      </c>
      <c r="G85" s="15"/>
    </row>
    <row r="86" spans="1:7" x14ac:dyDescent="0.25">
      <c r="A86" s="12" t="s">
        <v>1209</v>
      </c>
      <c r="B86" s="30" t="s">
        <v>1210</v>
      </c>
      <c r="C86" s="30" t="s">
        <v>1171</v>
      </c>
      <c r="D86" s="13">
        <v>570321</v>
      </c>
      <c r="E86" s="14">
        <v>856.62</v>
      </c>
      <c r="F86" s="15">
        <v>5.1999999999999998E-3</v>
      </c>
      <c r="G86" s="15"/>
    </row>
    <row r="87" spans="1:7" x14ac:dyDescent="0.25">
      <c r="A87" s="12" t="s">
        <v>1766</v>
      </c>
      <c r="B87" s="30" t="s">
        <v>1767</v>
      </c>
      <c r="C87" s="30" t="s">
        <v>1193</v>
      </c>
      <c r="D87" s="13">
        <v>76321</v>
      </c>
      <c r="E87" s="14">
        <v>848.31</v>
      </c>
      <c r="F87" s="15">
        <v>5.1999999999999998E-3</v>
      </c>
      <c r="G87" s="15"/>
    </row>
    <row r="88" spans="1:7" x14ac:dyDescent="0.25">
      <c r="A88" s="12" t="s">
        <v>2210</v>
      </c>
      <c r="B88" s="30" t="s">
        <v>2211</v>
      </c>
      <c r="C88" s="30" t="s">
        <v>1846</v>
      </c>
      <c r="D88" s="13">
        <v>117684</v>
      </c>
      <c r="E88" s="14">
        <v>847.8</v>
      </c>
      <c r="F88" s="15">
        <v>5.1000000000000004E-3</v>
      </c>
      <c r="G88" s="15"/>
    </row>
    <row r="89" spans="1:7" x14ac:dyDescent="0.25">
      <c r="A89" s="12" t="s">
        <v>1404</v>
      </c>
      <c r="B89" s="30" t="s">
        <v>1405</v>
      </c>
      <c r="C89" s="30" t="s">
        <v>1239</v>
      </c>
      <c r="D89" s="13">
        <v>82862</v>
      </c>
      <c r="E89" s="14">
        <v>830.44</v>
      </c>
      <c r="F89" s="15">
        <v>5.0000000000000001E-3</v>
      </c>
      <c r="G89" s="15"/>
    </row>
    <row r="90" spans="1:7" x14ac:dyDescent="0.25">
      <c r="A90" s="12" t="s">
        <v>1923</v>
      </c>
      <c r="B90" s="30" t="s">
        <v>1924</v>
      </c>
      <c r="C90" s="30" t="s">
        <v>1183</v>
      </c>
      <c r="D90" s="13">
        <v>131531</v>
      </c>
      <c r="E90" s="14">
        <v>789.51</v>
      </c>
      <c r="F90" s="15">
        <v>4.7999999999999996E-3</v>
      </c>
      <c r="G90" s="15"/>
    </row>
    <row r="91" spans="1:7" x14ac:dyDescent="0.25">
      <c r="A91" s="12" t="s">
        <v>1308</v>
      </c>
      <c r="B91" s="30" t="s">
        <v>1309</v>
      </c>
      <c r="C91" s="30" t="s">
        <v>1219</v>
      </c>
      <c r="D91" s="13">
        <v>32466</v>
      </c>
      <c r="E91" s="14">
        <v>775.3</v>
      </c>
      <c r="F91" s="15">
        <v>4.7000000000000002E-3</v>
      </c>
      <c r="G91" s="15"/>
    </row>
    <row r="92" spans="1:7" x14ac:dyDescent="0.25">
      <c r="A92" s="12" t="s">
        <v>1325</v>
      </c>
      <c r="B92" s="30" t="s">
        <v>1326</v>
      </c>
      <c r="C92" s="30" t="s">
        <v>1299</v>
      </c>
      <c r="D92" s="13">
        <v>39951</v>
      </c>
      <c r="E92" s="14">
        <v>767.6</v>
      </c>
      <c r="F92" s="15">
        <v>4.7000000000000002E-3</v>
      </c>
      <c r="G92" s="15"/>
    </row>
    <row r="93" spans="1:7" x14ac:dyDescent="0.25">
      <c r="A93" s="12" t="s">
        <v>1402</v>
      </c>
      <c r="B93" s="30" t="s">
        <v>1403</v>
      </c>
      <c r="C93" s="30" t="s">
        <v>1193</v>
      </c>
      <c r="D93" s="13">
        <v>259542</v>
      </c>
      <c r="E93" s="14">
        <v>723.6</v>
      </c>
      <c r="F93" s="15">
        <v>4.4000000000000003E-3</v>
      </c>
      <c r="G93" s="15"/>
    </row>
    <row r="94" spans="1:7" x14ac:dyDescent="0.25">
      <c r="A94" s="12" t="s">
        <v>1793</v>
      </c>
      <c r="B94" s="30" t="s">
        <v>1794</v>
      </c>
      <c r="C94" s="30" t="s">
        <v>1242</v>
      </c>
      <c r="D94" s="13">
        <v>140609</v>
      </c>
      <c r="E94" s="14">
        <v>694.61</v>
      </c>
      <c r="F94" s="15">
        <v>4.1999999999999997E-3</v>
      </c>
      <c r="G94" s="15"/>
    </row>
    <row r="95" spans="1:7" x14ac:dyDescent="0.25">
      <c r="A95" s="12" t="s">
        <v>1375</v>
      </c>
      <c r="B95" s="30" t="s">
        <v>1376</v>
      </c>
      <c r="C95" s="30" t="s">
        <v>1193</v>
      </c>
      <c r="D95" s="13">
        <v>8978</v>
      </c>
      <c r="E95" s="14">
        <v>650.48</v>
      </c>
      <c r="F95" s="15">
        <v>4.0000000000000001E-3</v>
      </c>
      <c r="G95" s="15"/>
    </row>
    <row r="96" spans="1:7" x14ac:dyDescent="0.25">
      <c r="A96" s="12" t="s">
        <v>1392</v>
      </c>
      <c r="B96" s="30" t="s">
        <v>1393</v>
      </c>
      <c r="C96" s="30" t="s">
        <v>1394</v>
      </c>
      <c r="D96" s="13">
        <v>322306</v>
      </c>
      <c r="E96" s="14">
        <v>650.25</v>
      </c>
      <c r="F96" s="15">
        <v>3.8999999999999998E-3</v>
      </c>
      <c r="G96" s="15"/>
    </row>
    <row r="97" spans="1:7" x14ac:dyDescent="0.25">
      <c r="A97" s="12" t="s">
        <v>1787</v>
      </c>
      <c r="B97" s="30" t="s">
        <v>1788</v>
      </c>
      <c r="C97" s="30" t="s">
        <v>1232</v>
      </c>
      <c r="D97" s="13">
        <v>80778</v>
      </c>
      <c r="E97" s="14">
        <v>649.82000000000005</v>
      </c>
      <c r="F97" s="15">
        <v>3.8999999999999998E-3</v>
      </c>
      <c r="G97" s="15"/>
    </row>
    <row r="98" spans="1:7" x14ac:dyDescent="0.25">
      <c r="A98" s="12" t="s">
        <v>1898</v>
      </c>
      <c r="B98" s="30" t="s">
        <v>1899</v>
      </c>
      <c r="C98" s="30" t="s">
        <v>1846</v>
      </c>
      <c r="D98" s="13">
        <v>33130</v>
      </c>
      <c r="E98" s="14">
        <v>617.58000000000004</v>
      </c>
      <c r="F98" s="15">
        <v>3.8E-3</v>
      </c>
      <c r="G98" s="15"/>
    </row>
    <row r="99" spans="1:7" x14ac:dyDescent="0.25">
      <c r="A99" s="12" t="s">
        <v>2084</v>
      </c>
      <c r="B99" s="30" t="s">
        <v>2085</v>
      </c>
      <c r="C99" s="30" t="s">
        <v>1279</v>
      </c>
      <c r="D99" s="13">
        <v>15493</v>
      </c>
      <c r="E99" s="14">
        <v>606.59</v>
      </c>
      <c r="F99" s="15">
        <v>3.7000000000000002E-3</v>
      </c>
      <c r="G99" s="15"/>
    </row>
    <row r="100" spans="1:7" x14ac:dyDescent="0.25">
      <c r="A100" s="12" t="s">
        <v>1220</v>
      </c>
      <c r="B100" s="30" t="s">
        <v>1221</v>
      </c>
      <c r="C100" s="30" t="s">
        <v>1204</v>
      </c>
      <c r="D100" s="13">
        <v>48076</v>
      </c>
      <c r="E100" s="14">
        <v>590.66</v>
      </c>
      <c r="F100" s="15">
        <v>3.5999999999999999E-3</v>
      </c>
      <c r="G100" s="15"/>
    </row>
    <row r="101" spans="1:7" x14ac:dyDescent="0.25">
      <c r="A101" s="12" t="s">
        <v>1938</v>
      </c>
      <c r="B101" s="30" t="s">
        <v>1939</v>
      </c>
      <c r="C101" s="30" t="s">
        <v>1279</v>
      </c>
      <c r="D101" s="13">
        <v>22051</v>
      </c>
      <c r="E101" s="14">
        <v>419.18</v>
      </c>
      <c r="F101" s="15">
        <v>2.5000000000000001E-3</v>
      </c>
      <c r="G101" s="15"/>
    </row>
    <row r="102" spans="1:7" x14ac:dyDescent="0.25">
      <c r="A102" s="12" t="s">
        <v>2154</v>
      </c>
      <c r="B102" s="30" t="s">
        <v>2155</v>
      </c>
      <c r="C102" s="30" t="s">
        <v>1296</v>
      </c>
      <c r="D102" s="13">
        <v>41666</v>
      </c>
      <c r="E102" s="14">
        <v>386.04</v>
      </c>
      <c r="F102" s="15">
        <v>2.3E-3</v>
      </c>
      <c r="G102" s="15"/>
    </row>
    <row r="103" spans="1:7" x14ac:dyDescent="0.25">
      <c r="A103" s="16" t="s">
        <v>126</v>
      </c>
      <c r="B103" s="31"/>
      <c r="C103" s="31"/>
      <c r="D103" s="17"/>
      <c r="E103" s="37">
        <v>160077</v>
      </c>
      <c r="F103" s="38">
        <v>0.9718</v>
      </c>
      <c r="G103" s="20"/>
    </row>
    <row r="104" spans="1:7" x14ac:dyDescent="0.25">
      <c r="A104" s="16" t="s">
        <v>1545</v>
      </c>
      <c r="B104" s="30"/>
      <c r="C104" s="30"/>
      <c r="D104" s="13"/>
      <c r="E104" s="14"/>
      <c r="F104" s="15"/>
      <c r="G104" s="15"/>
    </row>
    <row r="105" spans="1:7" x14ac:dyDescent="0.25">
      <c r="A105" s="16" t="s">
        <v>126</v>
      </c>
      <c r="B105" s="30"/>
      <c r="C105" s="30"/>
      <c r="D105" s="13"/>
      <c r="E105" s="39" t="s">
        <v>120</v>
      </c>
      <c r="F105" s="40" t="s">
        <v>120</v>
      </c>
      <c r="G105" s="15"/>
    </row>
    <row r="106" spans="1:7" x14ac:dyDescent="0.25">
      <c r="A106" s="21" t="s">
        <v>162</v>
      </c>
      <c r="B106" s="32"/>
      <c r="C106" s="32"/>
      <c r="D106" s="22"/>
      <c r="E106" s="27">
        <v>160077</v>
      </c>
      <c r="F106" s="28">
        <v>0.9718</v>
      </c>
      <c r="G106" s="20"/>
    </row>
    <row r="107" spans="1:7" x14ac:dyDescent="0.25">
      <c r="A107" s="12"/>
      <c r="B107" s="30"/>
      <c r="C107" s="30"/>
      <c r="D107" s="13"/>
      <c r="E107" s="14"/>
      <c r="F107" s="15"/>
      <c r="G107" s="15"/>
    </row>
    <row r="108" spans="1:7" x14ac:dyDescent="0.25">
      <c r="A108" s="12"/>
      <c r="B108" s="30"/>
      <c r="C108" s="30"/>
      <c r="D108" s="13"/>
      <c r="E108" s="14"/>
      <c r="F108" s="15"/>
      <c r="G108" s="15"/>
    </row>
    <row r="109" spans="1:7" x14ac:dyDescent="0.25">
      <c r="A109" s="16" t="s">
        <v>166</v>
      </c>
      <c r="B109" s="30"/>
      <c r="C109" s="30"/>
      <c r="D109" s="13"/>
      <c r="E109" s="14"/>
      <c r="F109" s="15"/>
      <c r="G109" s="15"/>
    </row>
    <row r="110" spans="1:7" x14ac:dyDescent="0.25">
      <c r="A110" s="12" t="s">
        <v>167</v>
      </c>
      <c r="B110" s="30"/>
      <c r="C110" s="30"/>
      <c r="D110" s="13"/>
      <c r="E110" s="14">
        <v>4648.53</v>
      </c>
      <c r="F110" s="15">
        <v>2.8199999999999999E-2</v>
      </c>
      <c r="G110" s="15">
        <v>7.0182999999999995E-2</v>
      </c>
    </row>
    <row r="111" spans="1:7" x14ac:dyDescent="0.25">
      <c r="A111" s="16" t="s">
        <v>126</v>
      </c>
      <c r="B111" s="31"/>
      <c r="C111" s="31"/>
      <c r="D111" s="17"/>
      <c r="E111" s="37">
        <v>4648.53</v>
      </c>
      <c r="F111" s="38">
        <v>2.8199999999999999E-2</v>
      </c>
      <c r="G111" s="20"/>
    </row>
    <row r="112" spans="1:7" x14ac:dyDescent="0.25">
      <c r="A112" s="12"/>
      <c r="B112" s="30"/>
      <c r="C112" s="30"/>
      <c r="D112" s="13"/>
      <c r="E112" s="14"/>
      <c r="F112" s="15"/>
      <c r="G112" s="15"/>
    </row>
    <row r="113" spans="1:7" x14ac:dyDescent="0.25">
      <c r="A113" s="21" t="s">
        <v>162</v>
      </c>
      <c r="B113" s="32"/>
      <c r="C113" s="32"/>
      <c r="D113" s="22"/>
      <c r="E113" s="18">
        <v>4648.53</v>
      </c>
      <c r="F113" s="19">
        <v>2.8199999999999999E-2</v>
      </c>
      <c r="G113" s="20"/>
    </row>
    <row r="114" spans="1:7" x14ac:dyDescent="0.25">
      <c r="A114" s="12" t="s">
        <v>168</v>
      </c>
      <c r="B114" s="30"/>
      <c r="C114" s="30"/>
      <c r="D114" s="13"/>
      <c r="E114" s="14">
        <v>3.5753187999999998</v>
      </c>
      <c r="F114" s="15">
        <v>2.0999999999999999E-5</v>
      </c>
      <c r="G114" s="15"/>
    </row>
    <row r="115" spans="1:7" x14ac:dyDescent="0.25">
      <c r="A115" s="12" t="s">
        <v>169</v>
      </c>
      <c r="B115" s="30"/>
      <c r="C115" s="30"/>
      <c r="D115" s="13"/>
      <c r="E115" s="23">
        <v>-68.685318800000005</v>
      </c>
      <c r="F115" s="24">
        <v>-2.0999999999999999E-5</v>
      </c>
      <c r="G115" s="15">
        <v>7.0182999999999995E-2</v>
      </c>
    </row>
    <row r="116" spans="1:7" x14ac:dyDescent="0.25">
      <c r="A116" s="25" t="s">
        <v>170</v>
      </c>
      <c r="B116" s="33"/>
      <c r="C116" s="33"/>
      <c r="D116" s="26"/>
      <c r="E116" s="27">
        <v>164660.42000000001</v>
      </c>
      <c r="F116" s="28">
        <v>1</v>
      </c>
      <c r="G116" s="28"/>
    </row>
    <row r="121" spans="1:7" x14ac:dyDescent="0.25">
      <c r="A121" s="1" t="s">
        <v>173</v>
      </c>
    </row>
    <row r="122" spans="1:7" x14ac:dyDescent="0.25">
      <c r="A122" s="47" t="s">
        <v>174</v>
      </c>
      <c r="B122" s="34" t="s">
        <v>120</v>
      </c>
    </row>
    <row r="123" spans="1:7" x14ac:dyDescent="0.25">
      <c r="A123" t="s">
        <v>175</v>
      </c>
    </row>
    <row r="124" spans="1:7" x14ac:dyDescent="0.25">
      <c r="A124" t="s">
        <v>176</v>
      </c>
      <c r="B124" t="s">
        <v>177</v>
      </c>
      <c r="C124" t="s">
        <v>177</v>
      </c>
    </row>
    <row r="125" spans="1:7" x14ac:dyDescent="0.25">
      <c r="B125" s="48">
        <v>45351</v>
      </c>
      <c r="C125" s="48">
        <v>45382</v>
      </c>
    </row>
    <row r="126" spans="1:7" x14ac:dyDescent="0.25">
      <c r="A126" t="s">
        <v>697</v>
      </c>
      <c r="B126">
        <v>12.4635</v>
      </c>
      <c r="C126">
        <v>12.558999999999999</v>
      </c>
      <c r="E126" s="2"/>
    </row>
    <row r="127" spans="1:7" x14ac:dyDescent="0.25">
      <c r="A127" t="s">
        <v>182</v>
      </c>
      <c r="B127">
        <v>12.4635</v>
      </c>
      <c r="C127">
        <v>12.558999999999999</v>
      </c>
      <c r="E127" s="2"/>
    </row>
    <row r="128" spans="1:7" x14ac:dyDescent="0.25">
      <c r="A128" t="s">
        <v>698</v>
      </c>
      <c r="B128">
        <v>12.388500000000001</v>
      </c>
      <c r="C128">
        <v>12.4671</v>
      </c>
      <c r="E128" s="2"/>
    </row>
    <row r="129" spans="1:5" x14ac:dyDescent="0.25">
      <c r="A129" t="s">
        <v>662</v>
      </c>
      <c r="B129">
        <v>12.388500000000001</v>
      </c>
      <c r="C129">
        <v>12.4671</v>
      </c>
      <c r="E129" s="2"/>
    </row>
    <row r="130" spans="1:5" x14ac:dyDescent="0.25">
      <c r="E130" s="2"/>
    </row>
    <row r="131" spans="1:5" x14ac:dyDescent="0.25">
      <c r="A131" t="s">
        <v>192</v>
      </c>
      <c r="B131" s="34" t="s">
        <v>120</v>
      </c>
    </row>
    <row r="132" spans="1:5" x14ac:dyDescent="0.25">
      <c r="A132" t="s">
        <v>193</v>
      </c>
      <c r="B132" s="34" t="s">
        <v>120</v>
      </c>
    </row>
    <row r="133" spans="1:5" ht="30" customHeight="1" x14ac:dyDescent="0.25">
      <c r="A133" s="47" t="s">
        <v>194</v>
      </c>
      <c r="B133" s="34" t="s">
        <v>120</v>
      </c>
    </row>
    <row r="134" spans="1:5" ht="30" customHeight="1" x14ac:dyDescent="0.25">
      <c r="A134" s="47" t="s">
        <v>195</v>
      </c>
      <c r="B134" s="34" t="s">
        <v>120</v>
      </c>
    </row>
    <row r="135" spans="1:5" x14ac:dyDescent="0.25">
      <c r="A135" t="s">
        <v>1750</v>
      </c>
      <c r="B135" s="49">
        <v>0.31180400000000003</v>
      </c>
    </row>
    <row r="136" spans="1:5" ht="45" customHeight="1" x14ac:dyDescent="0.25">
      <c r="A136" s="47" t="s">
        <v>197</v>
      </c>
      <c r="B136" s="34" t="s">
        <v>120</v>
      </c>
    </row>
    <row r="137" spans="1:5" ht="30" customHeight="1" x14ac:dyDescent="0.25">
      <c r="A137" s="47" t="s">
        <v>198</v>
      </c>
      <c r="B137" s="34" t="s">
        <v>120</v>
      </c>
    </row>
    <row r="138" spans="1:5" ht="30" customHeight="1" x14ac:dyDescent="0.25">
      <c r="A138" s="47" t="s">
        <v>199</v>
      </c>
    </row>
    <row r="139" spans="1:5" x14ac:dyDescent="0.25">
      <c r="A139" t="s">
        <v>200</v>
      </c>
    </row>
    <row r="140" spans="1:5" x14ac:dyDescent="0.25">
      <c r="A140" t="s">
        <v>201</v>
      </c>
    </row>
    <row r="142" spans="1:5" ht="69.95" customHeight="1" x14ac:dyDescent="0.25">
      <c r="A142" s="74" t="s">
        <v>211</v>
      </c>
      <c r="B142" s="74" t="s">
        <v>212</v>
      </c>
      <c r="C142" s="74" t="s">
        <v>5</v>
      </c>
      <c r="D142" s="74" t="s">
        <v>6</v>
      </c>
    </row>
    <row r="143" spans="1:5" ht="69.95" customHeight="1" x14ac:dyDescent="0.25">
      <c r="A143" s="74" t="s">
        <v>2212</v>
      </c>
      <c r="B143" s="74"/>
      <c r="C143" s="74" t="s">
        <v>2213</v>
      </c>
      <c r="D143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18"/>
  <sheetViews>
    <sheetView showGridLines="0" workbookViewId="0">
      <pane ySplit="4" topLeftCell="A111" activePane="bottomLeft" state="frozen"/>
      <selection pane="bottomLeft" activeCell="B111" sqref="B11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2214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2215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2216</v>
      </c>
      <c r="B8" s="30" t="s">
        <v>2217</v>
      </c>
      <c r="C8" s="30" t="s">
        <v>1290</v>
      </c>
      <c r="D8" s="13">
        <v>330000</v>
      </c>
      <c r="E8" s="14">
        <v>4359.8</v>
      </c>
      <c r="F8" s="15">
        <v>4.8599999999999997E-2</v>
      </c>
      <c r="G8" s="15"/>
    </row>
    <row r="9" spans="1:8" x14ac:dyDescent="0.25">
      <c r="A9" s="12" t="s">
        <v>1842</v>
      </c>
      <c r="B9" s="30" t="s">
        <v>1843</v>
      </c>
      <c r="C9" s="30" t="s">
        <v>1251</v>
      </c>
      <c r="D9" s="13">
        <v>167252</v>
      </c>
      <c r="E9" s="14">
        <v>3848.05</v>
      </c>
      <c r="F9" s="15">
        <v>4.2900000000000001E-2</v>
      </c>
      <c r="G9" s="15"/>
    </row>
    <row r="10" spans="1:8" x14ac:dyDescent="0.25">
      <c r="A10" s="12" t="s">
        <v>2218</v>
      </c>
      <c r="B10" s="30" t="s">
        <v>2219</v>
      </c>
      <c r="C10" s="30" t="s">
        <v>1287</v>
      </c>
      <c r="D10" s="13">
        <v>608958</v>
      </c>
      <c r="E10" s="14">
        <v>3736.87</v>
      </c>
      <c r="F10" s="15">
        <v>4.1599999999999998E-2</v>
      </c>
      <c r="G10" s="15"/>
    </row>
    <row r="11" spans="1:8" x14ac:dyDescent="0.25">
      <c r="A11" s="12" t="s">
        <v>1903</v>
      </c>
      <c r="B11" s="30" t="s">
        <v>1904</v>
      </c>
      <c r="C11" s="30" t="s">
        <v>1251</v>
      </c>
      <c r="D11" s="13">
        <v>215000</v>
      </c>
      <c r="E11" s="14">
        <v>3269.72</v>
      </c>
      <c r="F11" s="15">
        <v>3.6400000000000002E-2</v>
      </c>
      <c r="G11" s="15"/>
    </row>
    <row r="12" spans="1:8" x14ac:dyDescent="0.25">
      <c r="A12" s="12" t="s">
        <v>1776</v>
      </c>
      <c r="B12" s="30" t="s">
        <v>1777</v>
      </c>
      <c r="C12" s="30" t="s">
        <v>1245</v>
      </c>
      <c r="D12" s="13">
        <v>1300000</v>
      </c>
      <c r="E12" s="14">
        <v>3189.55</v>
      </c>
      <c r="F12" s="15">
        <v>3.5499999999999997E-2</v>
      </c>
      <c r="G12" s="15"/>
    </row>
    <row r="13" spans="1:8" x14ac:dyDescent="0.25">
      <c r="A13" s="12" t="s">
        <v>1844</v>
      </c>
      <c r="B13" s="30" t="s">
        <v>1845</v>
      </c>
      <c r="C13" s="30" t="s">
        <v>1846</v>
      </c>
      <c r="D13" s="13">
        <v>360000</v>
      </c>
      <c r="E13" s="14">
        <v>2957.22</v>
      </c>
      <c r="F13" s="15">
        <v>3.3000000000000002E-2</v>
      </c>
      <c r="G13" s="15"/>
    </row>
    <row r="14" spans="1:8" x14ac:dyDescent="0.25">
      <c r="A14" s="12" t="s">
        <v>1884</v>
      </c>
      <c r="B14" s="30" t="s">
        <v>1885</v>
      </c>
      <c r="C14" s="30" t="s">
        <v>1505</v>
      </c>
      <c r="D14" s="13">
        <v>550000</v>
      </c>
      <c r="E14" s="14">
        <v>2697.48</v>
      </c>
      <c r="F14" s="15">
        <v>3.0099999999999998E-2</v>
      </c>
      <c r="G14" s="15"/>
    </row>
    <row r="15" spans="1:8" x14ac:dyDescent="0.25">
      <c r="A15" s="12" t="s">
        <v>2220</v>
      </c>
      <c r="B15" s="30" t="s">
        <v>2221</v>
      </c>
      <c r="C15" s="30" t="s">
        <v>1193</v>
      </c>
      <c r="D15" s="13">
        <v>355000</v>
      </c>
      <c r="E15" s="14">
        <v>2554.0500000000002</v>
      </c>
      <c r="F15" s="15">
        <v>2.8500000000000001E-2</v>
      </c>
      <c r="G15" s="15"/>
    </row>
    <row r="16" spans="1:8" x14ac:dyDescent="0.25">
      <c r="A16" s="12" t="s">
        <v>2222</v>
      </c>
      <c r="B16" s="30" t="s">
        <v>2223</v>
      </c>
      <c r="C16" s="30" t="s">
        <v>1279</v>
      </c>
      <c r="D16" s="13">
        <v>189049</v>
      </c>
      <c r="E16" s="14">
        <v>2311.41</v>
      </c>
      <c r="F16" s="15">
        <v>2.58E-2</v>
      </c>
      <c r="G16" s="15"/>
    </row>
    <row r="17" spans="1:7" x14ac:dyDescent="0.25">
      <c r="A17" s="12" t="s">
        <v>2224</v>
      </c>
      <c r="B17" s="30" t="s">
        <v>2225</v>
      </c>
      <c r="C17" s="30" t="s">
        <v>1299</v>
      </c>
      <c r="D17" s="13">
        <v>310000</v>
      </c>
      <c r="E17" s="14">
        <v>2275.4</v>
      </c>
      <c r="F17" s="15">
        <v>2.5399999999999999E-2</v>
      </c>
      <c r="G17" s="15"/>
    </row>
    <row r="18" spans="1:7" x14ac:dyDescent="0.25">
      <c r="A18" s="12" t="s">
        <v>2226</v>
      </c>
      <c r="B18" s="30" t="s">
        <v>2227</v>
      </c>
      <c r="C18" s="30" t="s">
        <v>1232</v>
      </c>
      <c r="D18" s="13">
        <v>1070000</v>
      </c>
      <c r="E18" s="14">
        <v>2261.98</v>
      </c>
      <c r="F18" s="15">
        <v>2.52E-2</v>
      </c>
      <c r="G18" s="15"/>
    </row>
    <row r="19" spans="1:7" x14ac:dyDescent="0.25">
      <c r="A19" s="12" t="s">
        <v>2228</v>
      </c>
      <c r="B19" s="30" t="s">
        <v>2229</v>
      </c>
      <c r="C19" s="30" t="s">
        <v>1219</v>
      </c>
      <c r="D19" s="13">
        <v>440000</v>
      </c>
      <c r="E19" s="14">
        <v>2234.1</v>
      </c>
      <c r="F19" s="15">
        <v>2.4899999999999999E-2</v>
      </c>
      <c r="G19" s="15"/>
    </row>
    <row r="20" spans="1:7" x14ac:dyDescent="0.25">
      <c r="A20" s="12" t="s">
        <v>2230</v>
      </c>
      <c r="B20" s="30" t="s">
        <v>2231</v>
      </c>
      <c r="C20" s="30" t="s">
        <v>1279</v>
      </c>
      <c r="D20" s="13">
        <v>244996</v>
      </c>
      <c r="E20" s="14">
        <v>2179.9699999999998</v>
      </c>
      <c r="F20" s="15">
        <v>2.4299999999999999E-2</v>
      </c>
      <c r="G20" s="15"/>
    </row>
    <row r="21" spans="1:7" x14ac:dyDescent="0.25">
      <c r="A21" s="12" t="s">
        <v>2210</v>
      </c>
      <c r="B21" s="30" t="s">
        <v>2211</v>
      </c>
      <c r="C21" s="30" t="s">
        <v>1846</v>
      </c>
      <c r="D21" s="13">
        <v>294010</v>
      </c>
      <c r="E21" s="14">
        <v>2118.0500000000002</v>
      </c>
      <c r="F21" s="15">
        <v>2.3599999999999999E-2</v>
      </c>
      <c r="G21" s="15"/>
    </row>
    <row r="22" spans="1:7" x14ac:dyDescent="0.25">
      <c r="A22" s="12" t="s">
        <v>2232</v>
      </c>
      <c r="B22" s="30" t="s">
        <v>2233</v>
      </c>
      <c r="C22" s="30" t="s">
        <v>1193</v>
      </c>
      <c r="D22" s="13">
        <v>455000</v>
      </c>
      <c r="E22" s="14">
        <v>2107.79</v>
      </c>
      <c r="F22" s="15">
        <v>2.35E-2</v>
      </c>
      <c r="G22" s="15"/>
    </row>
    <row r="23" spans="1:7" x14ac:dyDescent="0.25">
      <c r="A23" s="12" t="s">
        <v>2234</v>
      </c>
      <c r="B23" s="30" t="s">
        <v>2235</v>
      </c>
      <c r="C23" s="30" t="s">
        <v>1242</v>
      </c>
      <c r="D23" s="13">
        <v>150000</v>
      </c>
      <c r="E23" s="14">
        <v>2051.7800000000002</v>
      </c>
      <c r="F23" s="15">
        <v>2.29E-2</v>
      </c>
      <c r="G23" s="15"/>
    </row>
    <row r="24" spans="1:7" x14ac:dyDescent="0.25">
      <c r="A24" s="12" t="s">
        <v>2236</v>
      </c>
      <c r="B24" s="30" t="s">
        <v>2237</v>
      </c>
      <c r="C24" s="30" t="s">
        <v>1290</v>
      </c>
      <c r="D24" s="13">
        <v>164000</v>
      </c>
      <c r="E24" s="14">
        <v>1962.26</v>
      </c>
      <c r="F24" s="15">
        <v>2.1899999999999999E-2</v>
      </c>
      <c r="G24" s="15"/>
    </row>
    <row r="25" spans="1:7" x14ac:dyDescent="0.25">
      <c r="A25" s="12" t="s">
        <v>1905</v>
      </c>
      <c r="B25" s="30" t="s">
        <v>1906</v>
      </c>
      <c r="C25" s="30" t="s">
        <v>1193</v>
      </c>
      <c r="D25" s="13">
        <v>297053</v>
      </c>
      <c r="E25" s="14">
        <v>1853.02</v>
      </c>
      <c r="F25" s="15">
        <v>2.06E-2</v>
      </c>
      <c r="G25" s="15"/>
    </row>
    <row r="26" spans="1:7" x14ac:dyDescent="0.25">
      <c r="A26" s="12" t="s">
        <v>2238</v>
      </c>
      <c r="B26" s="30" t="s">
        <v>2239</v>
      </c>
      <c r="C26" s="30" t="s">
        <v>1193</v>
      </c>
      <c r="D26" s="13">
        <v>2167938</v>
      </c>
      <c r="E26" s="14">
        <v>1776.63</v>
      </c>
      <c r="F26" s="15">
        <v>1.9800000000000002E-2</v>
      </c>
      <c r="G26" s="15"/>
    </row>
    <row r="27" spans="1:7" x14ac:dyDescent="0.25">
      <c r="A27" s="12" t="s">
        <v>1789</v>
      </c>
      <c r="B27" s="30" t="s">
        <v>1790</v>
      </c>
      <c r="C27" s="30" t="s">
        <v>1239</v>
      </c>
      <c r="D27" s="13">
        <v>190000</v>
      </c>
      <c r="E27" s="14">
        <v>1740.69</v>
      </c>
      <c r="F27" s="15">
        <v>1.9400000000000001E-2</v>
      </c>
      <c r="G27" s="15"/>
    </row>
    <row r="28" spans="1:7" x14ac:dyDescent="0.25">
      <c r="A28" s="12" t="s">
        <v>2240</v>
      </c>
      <c r="B28" s="30" t="s">
        <v>2241</v>
      </c>
      <c r="C28" s="30" t="s">
        <v>1196</v>
      </c>
      <c r="D28" s="13">
        <v>70000</v>
      </c>
      <c r="E28" s="14">
        <v>1695.4</v>
      </c>
      <c r="F28" s="15">
        <v>1.89E-2</v>
      </c>
      <c r="G28" s="15"/>
    </row>
    <row r="29" spans="1:7" x14ac:dyDescent="0.25">
      <c r="A29" s="12" t="s">
        <v>2242</v>
      </c>
      <c r="B29" s="30" t="s">
        <v>2243</v>
      </c>
      <c r="C29" s="30" t="s">
        <v>1846</v>
      </c>
      <c r="D29" s="13">
        <v>355576</v>
      </c>
      <c r="E29" s="14">
        <v>1654.85</v>
      </c>
      <c r="F29" s="15">
        <v>1.84E-2</v>
      </c>
      <c r="G29" s="15"/>
    </row>
    <row r="30" spans="1:7" x14ac:dyDescent="0.25">
      <c r="A30" s="12" t="s">
        <v>2244</v>
      </c>
      <c r="B30" s="30" t="s">
        <v>2245</v>
      </c>
      <c r="C30" s="30" t="s">
        <v>1279</v>
      </c>
      <c r="D30" s="13">
        <v>102328</v>
      </c>
      <c r="E30" s="14">
        <v>1574.78</v>
      </c>
      <c r="F30" s="15">
        <v>1.7500000000000002E-2</v>
      </c>
      <c r="G30" s="15"/>
    </row>
    <row r="31" spans="1:7" x14ac:dyDescent="0.25">
      <c r="A31" s="12" t="s">
        <v>1856</v>
      </c>
      <c r="B31" s="30" t="s">
        <v>1857</v>
      </c>
      <c r="C31" s="30" t="s">
        <v>1232</v>
      </c>
      <c r="D31" s="13">
        <v>820000</v>
      </c>
      <c r="E31" s="14">
        <v>1560.46</v>
      </c>
      <c r="F31" s="15">
        <v>1.7399999999999999E-2</v>
      </c>
      <c r="G31" s="15"/>
    </row>
    <row r="32" spans="1:7" x14ac:dyDescent="0.25">
      <c r="A32" s="12" t="s">
        <v>2246</v>
      </c>
      <c r="B32" s="30" t="s">
        <v>2247</v>
      </c>
      <c r="C32" s="30" t="s">
        <v>1290</v>
      </c>
      <c r="D32" s="13">
        <v>111426</v>
      </c>
      <c r="E32" s="14">
        <v>1445.81</v>
      </c>
      <c r="F32" s="15">
        <v>1.61E-2</v>
      </c>
      <c r="G32" s="15"/>
    </row>
    <row r="33" spans="1:7" x14ac:dyDescent="0.25">
      <c r="A33" s="12" t="s">
        <v>2026</v>
      </c>
      <c r="B33" s="30" t="s">
        <v>2027</v>
      </c>
      <c r="C33" s="30" t="s">
        <v>1846</v>
      </c>
      <c r="D33" s="13">
        <v>50000</v>
      </c>
      <c r="E33" s="14">
        <v>1435.98</v>
      </c>
      <c r="F33" s="15">
        <v>1.6E-2</v>
      </c>
      <c r="G33" s="15"/>
    </row>
    <row r="34" spans="1:7" x14ac:dyDescent="0.25">
      <c r="A34" s="12" t="s">
        <v>2248</v>
      </c>
      <c r="B34" s="30" t="s">
        <v>2249</v>
      </c>
      <c r="C34" s="30" t="s">
        <v>1979</v>
      </c>
      <c r="D34" s="13">
        <v>447366</v>
      </c>
      <c r="E34" s="14">
        <v>1433.14</v>
      </c>
      <c r="F34" s="15">
        <v>1.6E-2</v>
      </c>
      <c r="G34" s="15"/>
    </row>
    <row r="35" spans="1:7" x14ac:dyDescent="0.25">
      <c r="A35" s="12" t="s">
        <v>2250</v>
      </c>
      <c r="B35" s="30" t="s">
        <v>2251</v>
      </c>
      <c r="C35" s="30" t="s">
        <v>1171</v>
      </c>
      <c r="D35" s="13">
        <v>3000000</v>
      </c>
      <c r="E35" s="14">
        <v>1410</v>
      </c>
      <c r="F35" s="15">
        <v>1.5699999999999999E-2</v>
      </c>
      <c r="G35" s="15"/>
    </row>
    <row r="36" spans="1:7" x14ac:dyDescent="0.25">
      <c r="A36" s="12" t="s">
        <v>2024</v>
      </c>
      <c r="B36" s="30" t="s">
        <v>2025</v>
      </c>
      <c r="C36" s="30" t="s">
        <v>1232</v>
      </c>
      <c r="D36" s="13">
        <v>971768</v>
      </c>
      <c r="E36" s="14">
        <v>1390.11</v>
      </c>
      <c r="F36" s="15">
        <v>1.55E-2</v>
      </c>
      <c r="G36" s="15"/>
    </row>
    <row r="37" spans="1:7" x14ac:dyDescent="0.25">
      <c r="A37" s="12" t="s">
        <v>2252</v>
      </c>
      <c r="B37" s="30" t="s">
        <v>2253</v>
      </c>
      <c r="C37" s="30" t="s">
        <v>1248</v>
      </c>
      <c r="D37" s="13">
        <v>260000</v>
      </c>
      <c r="E37" s="14">
        <v>1362.14</v>
      </c>
      <c r="F37" s="15">
        <v>1.52E-2</v>
      </c>
      <c r="G37" s="15"/>
    </row>
    <row r="38" spans="1:7" x14ac:dyDescent="0.25">
      <c r="A38" s="12" t="s">
        <v>2254</v>
      </c>
      <c r="B38" s="30" t="s">
        <v>2255</v>
      </c>
      <c r="C38" s="30" t="s">
        <v>2256</v>
      </c>
      <c r="D38" s="13">
        <v>85532</v>
      </c>
      <c r="E38" s="14">
        <v>1339.22</v>
      </c>
      <c r="F38" s="15">
        <v>1.49E-2</v>
      </c>
      <c r="G38" s="15"/>
    </row>
    <row r="39" spans="1:7" x14ac:dyDescent="0.25">
      <c r="A39" s="12" t="s">
        <v>1793</v>
      </c>
      <c r="B39" s="30" t="s">
        <v>1794</v>
      </c>
      <c r="C39" s="30" t="s">
        <v>1242</v>
      </c>
      <c r="D39" s="13">
        <v>258378</v>
      </c>
      <c r="E39" s="14">
        <v>1276.3900000000001</v>
      </c>
      <c r="F39" s="15">
        <v>1.4200000000000001E-2</v>
      </c>
      <c r="G39" s="15"/>
    </row>
    <row r="40" spans="1:7" x14ac:dyDescent="0.25">
      <c r="A40" s="12" t="s">
        <v>2257</v>
      </c>
      <c r="B40" s="30" t="s">
        <v>2258</v>
      </c>
      <c r="C40" s="30" t="s">
        <v>1320</v>
      </c>
      <c r="D40" s="13">
        <v>158736</v>
      </c>
      <c r="E40" s="14">
        <v>1239.73</v>
      </c>
      <c r="F40" s="15">
        <v>1.38E-2</v>
      </c>
      <c r="G40" s="15"/>
    </row>
    <row r="41" spans="1:7" x14ac:dyDescent="0.25">
      <c r="A41" s="12" t="s">
        <v>1911</v>
      </c>
      <c r="B41" s="30" t="s">
        <v>1912</v>
      </c>
      <c r="C41" s="30" t="s">
        <v>1193</v>
      </c>
      <c r="D41" s="13">
        <v>1070000</v>
      </c>
      <c r="E41" s="14">
        <v>1213.92</v>
      </c>
      <c r="F41" s="15">
        <v>1.35E-2</v>
      </c>
      <c r="G41" s="15"/>
    </row>
    <row r="42" spans="1:7" x14ac:dyDescent="0.25">
      <c r="A42" s="12" t="s">
        <v>2259</v>
      </c>
      <c r="B42" s="30" t="s">
        <v>2260</v>
      </c>
      <c r="C42" s="30" t="s">
        <v>1293</v>
      </c>
      <c r="D42" s="13">
        <v>156000</v>
      </c>
      <c r="E42" s="14">
        <v>1207.44</v>
      </c>
      <c r="F42" s="15">
        <v>1.35E-2</v>
      </c>
      <c r="G42" s="15"/>
    </row>
    <row r="43" spans="1:7" x14ac:dyDescent="0.25">
      <c r="A43" s="12" t="s">
        <v>2261</v>
      </c>
      <c r="B43" s="30" t="s">
        <v>2262</v>
      </c>
      <c r="C43" s="30" t="s">
        <v>1248</v>
      </c>
      <c r="D43" s="13">
        <v>150000</v>
      </c>
      <c r="E43" s="14">
        <v>1154.8499999999999</v>
      </c>
      <c r="F43" s="15">
        <v>1.29E-2</v>
      </c>
      <c r="G43" s="15"/>
    </row>
    <row r="44" spans="1:7" x14ac:dyDescent="0.25">
      <c r="A44" s="12" t="s">
        <v>1946</v>
      </c>
      <c r="B44" s="30" t="s">
        <v>1947</v>
      </c>
      <c r="C44" s="30" t="s">
        <v>1362</v>
      </c>
      <c r="D44" s="13">
        <v>107881</v>
      </c>
      <c r="E44" s="14">
        <v>1101.03</v>
      </c>
      <c r="F44" s="15">
        <v>1.23E-2</v>
      </c>
      <c r="G44" s="15"/>
    </row>
    <row r="45" spans="1:7" x14ac:dyDescent="0.25">
      <c r="A45" s="12" t="s">
        <v>1942</v>
      </c>
      <c r="B45" s="30" t="s">
        <v>1943</v>
      </c>
      <c r="C45" s="30" t="s">
        <v>1293</v>
      </c>
      <c r="D45" s="13">
        <v>94304</v>
      </c>
      <c r="E45" s="14">
        <v>1088.22</v>
      </c>
      <c r="F45" s="15">
        <v>1.21E-2</v>
      </c>
      <c r="G45" s="15"/>
    </row>
    <row r="46" spans="1:7" x14ac:dyDescent="0.25">
      <c r="A46" s="12" t="s">
        <v>2263</v>
      </c>
      <c r="B46" s="30" t="s">
        <v>2264</v>
      </c>
      <c r="C46" s="30" t="s">
        <v>1251</v>
      </c>
      <c r="D46" s="13">
        <v>233412</v>
      </c>
      <c r="E46" s="14">
        <v>1049.3</v>
      </c>
      <c r="F46" s="15">
        <v>1.17E-2</v>
      </c>
      <c r="G46" s="15"/>
    </row>
    <row r="47" spans="1:7" x14ac:dyDescent="0.25">
      <c r="A47" s="12" t="s">
        <v>1784</v>
      </c>
      <c r="B47" s="30" t="s">
        <v>1785</v>
      </c>
      <c r="C47" s="30" t="s">
        <v>1786</v>
      </c>
      <c r="D47" s="13">
        <v>90000</v>
      </c>
      <c r="E47" s="14">
        <v>1011.83</v>
      </c>
      <c r="F47" s="15">
        <v>1.1299999999999999E-2</v>
      </c>
      <c r="G47" s="15"/>
    </row>
    <row r="48" spans="1:7" x14ac:dyDescent="0.25">
      <c r="A48" s="12" t="s">
        <v>2265</v>
      </c>
      <c r="B48" s="30" t="s">
        <v>2266</v>
      </c>
      <c r="C48" s="30" t="s">
        <v>1232</v>
      </c>
      <c r="D48" s="13">
        <v>194480</v>
      </c>
      <c r="E48" s="14">
        <v>1006.53</v>
      </c>
      <c r="F48" s="15">
        <v>1.12E-2</v>
      </c>
      <c r="G48" s="15"/>
    </row>
    <row r="49" spans="1:7" x14ac:dyDescent="0.25">
      <c r="A49" s="12" t="s">
        <v>2030</v>
      </c>
      <c r="B49" s="30" t="s">
        <v>2031</v>
      </c>
      <c r="C49" s="30" t="s">
        <v>1248</v>
      </c>
      <c r="D49" s="13">
        <v>349955</v>
      </c>
      <c r="E49" s="14">
        <v>995.97</v>
      </c>
      <c r="F49" s="15">
        <v>1.11E-2</v>
      </c>
      <c r="G49" s="15"/>
    </row>
    <row r="50" spans="1:7" x14ac:dyDescent="0.25">
      <c r="A50" s="12" t="s">
        <v>2267</v>
      </c>
      <c r="B50" s="30" t="s">
        <v>2268</v>
      </c>
      <c r="C50" s="30" t="s">
        <v>1251</v>
      </c>
      <c r="D50" s="13">
        <v>231403</v>
      </c>
      <c r="E50" s="14">
        <v>886.04</v>
      </c>
      <c r="F50" s="15">
        <v>9.9000000000000008E-3</v>
      </c>
      <c r="G50" s="15"/>
    </row>
    <row r="51" spans="1:7" x14ac:dyDescent="0.25">
      <c r="A51" s="12" t="s">
        <v>2269</v>
      </c>
      <c r="B51" s="30" t="s">
        <v>2270</v>
      </c>
      <c r="C51" s="30" t="s">
        <v>1251</v>
      </c>
      <c r="D51" s="13">
        <v>76963</v>
      </c>
      <c r="E51" s="14">
        <v>841.74</v>
      </c>
      <c r="F51" s="15">
        <v>9.4000000000000004E-3</v>
      </c>
      <c r="G51" s="15"/>
    </row>
    <row r="52" spans="1:7" x14ac:dyDescent="0.25">
      <c r="A52" s="12" t="s">
        <v>2271</v>
      </c>
      <c r="B52" s="30" t="s">
        <v>2272</v>
      </c>
      <c r="C52" s="30" t="s">
        <v>1296</v>
      </c>
      <c r="D52" s="13">
        <v>380000</v>
      </c>
      <c r="E52" s="14">
        <v>761.52</v>
      </c>
      <c r="F52" s="15">
        <v>8.5000000000000006E-3</v>
      </c>
      <c r="G52" s="15"/>
    </row>
    <row r="53" spans="1:7" x14ac:dyDescent="0.25">
      <c r="A53" s="12" t="s">
        <v>2273</v>
      </c>
      <c r="B53" s="30" t="s">
        <v>2274</v>
      </c>
      <c r="C53" s="30" t="s">
        <v>1320</v>
      </c>
      <c r="D53" s="13">
        <v>55000</v>
      </c>
      <c r="E53" s="14">
        <v>731.14</v>
      </c>
      <c r="F53" s="15">
        <v>8.0999999999999996E-3</v>
      </c>
      <c r="G53" s="15"/>
    </row>
    <row r="54" spans="1:7" x14ac:dyDescent="0.25">
      <c r="A54" s="12" t="s">
        <v>1799</v>
      </c>
      <c r="B54" s="30" t="s">
        <v>1800</v>
      </c>
      <c r="C54" s="30" t="s">
        <v>1505</v>
      </c>
      <c r="D54" s="13">
        <v>193696</v>
      </c>
      <c r="E54" s="14">
        <v>693.04</v>
      </c>
      <c r="F54" s="15">
        <v>7.7000000000000002E-3</v>
      </c>
      <c r="G54" s="15"/>
    </row>
    <row r="55" spans="1:7" x14ac:dyDescent="0.25">
      <c r="A55" s="12" t="s">
        <v>1986</v>
      </c>
      <c r="B55" s="30" t="s">
        <v>1987</v>
      </c>
      <c r="C55" s="30" t="s">
        <v>1505</v>
      </c>
      <c r="D55" s="13">
        <v>86042</v>
      </c>
      <c r="E55" s="14">
        <v>691.05</v>
      </c>
      <c r="F55" s="15">
        <v>7.7000000000000002E-3</v>
      </c>
      <c r="G55" s="15"/>
    </row>
    <row r="56" spans="1:7" x14ac:dyDescent="0.25">
      <c r="A56" s="12" t="s">
        <v>1862</v>
      </c>
      <c r="B56" s="30" t="s">
        <v>1863</v>
      </c>
      <c r="C56" s="30" t="s">
        <v>1239</v>
      </c>
      <c r="D56" s="13">
        <v>135686</v>
      </c>
      <c r="E56" s="14">
        <v>686.1</v>
      </c>
      <c r="F56" s="15">
        <v>7.6E-3</v>
      </c>
      <c r="G56" s="15"/>
    </row>
    <row r="57" spans="1:7" x14ac:dyDescent="0.25">
      <c r="A57" s="12" t="s">
        <v>2275</v>
      </c>
      <c r="B57" s="30" t="s">
        <v>2276</v>
      </c>
      <c r="C57" s="30" t="s">
        <v>1219</v>
      </c>
      <c r="D57" s="13">
        <v>35000</v>
      </c>
      <c r="E57" s="14">
        <v>652.37</v>
      </c>
      <c r="F57" s="15">
        <v>7.3000000000000001E-3</v>
      </c>
      <c r="G57" s="15"/>
    </row>
    <row r="58" spans="1:7" x14ac:dyDescent="0.25">
      <c r="A58" s="12" t="s">
        <v>2154</v>
      </c>
      <c r="B58" s="30" t="s">
        <v>2155</v>
      </c>
      <c r="C58" s="30" t="s">
        <v>1296</v>
      </c>
      <c r="D58" s="13">
        <v>67473</v>
      </c>
      <c r="E58" s="14">
        <v>625.14</v>
      </c>
      <c r="F58" s="15">
        <v>7.0000000000000001E-3</v>
      </c>
      <c r="G58" s="15"/>
    </row>
    <row r="59" spans="1:7" x14ac:dyDescent="0.25">
      <c r="A59" s="12" t="s">
        <v>2277</v>
      </c>
      <c r="B59" s="30" t="s">
        <v>2278</v>
      </c>
      <c r="C59" s="30" t="s">
        <v>2256</v>
      </c>
      <c r="D59" s="13">
        <v>150000</v>
      </c>
      <c r="E59" s="14">
        <v>376.28</v>
      </c>
      <c r="F59" s="15">
        <v>4.1999999999999997E-3</v>
      </c>
      <c r="G59" s="15"/>
    </row>
    <row r="60" spans="1:7" x14ac:dyDescent="0.25">
      <c r="A60" s="12" t="s">
        <v>1913</v>
      </c>
      <c r="B60" s="30" t="s">
        <v>1914</v>
      </c>
      <c r="C60" s="30" t="s">
        <v>1193</v>
      </c>
      <c r="D60" s="13">
        <v>25453</v>
      </c>
      <c r="E60" s="14">
        <v>228.52</v>
      </c>
      <c r="F60" s="15">
        <v>2.5000000000000001E-3</v>
      </c>
      <c r="G60" s="15"/>
    </row>
    <row r="61" spans="1:7" x14ac:dyDescent="0.25">
      <c r="A61" s="16" t="s">
        <v>126</v>
      </c>
      <c r="B61" s="31"/>
      <c r="C61" s="31"/>
      <c r="D61" s="17"/>
      <c r="E61" s="37">
        <v>87305.86</v>
      </c>
      <c r="F61" s="38">
        <v>0.97299999999999998</v>
      </c>
      <c r="G61" s="20"/>
    </row>
    <row r="62" spans="1:7" x14ac:dyDescent="0.25">
      <c r="A62" s="16" t="s">
        <v>1545</v>
      </c>
      <c r="B62" s="30"/>
      <c r="C62" s="30"/>
      <c r="D62" s="13"/>
      <c r="E62" s="14"/>
      <c r="F62" s="15"/>
      <c r="G62" s="15"/>
    </row>
    <row r="63" spans="1:7" x14ac:dyDescent="0.25">
      <c r="A63" s="16" t="s">
        <v>126</v>
      </c>
      <c r="B63" s="30"/>
      <c r="C63" s="30"/>
      <c r="D63" s="13"/>
      <c r="E63" s="39" t="s">
        <v>120</v>
      </c>
      <c r="F63" s="40" t="s">
        <v>120</v>
      </c>
      <c r="G63" s="15"/>
    </row>
    <row r="64" spans="1:7" x14ac:dyDescent="0.25">
      <c r="A64" s="21" t="s">
        <v>162</v>
      </c>
      <c r="B64" s="32"/>
      <c r="C64" s="32"/>
      <c r="D64" s="22"/>
      <c r="E64" s="27">
        <v>87305.86</v>
      </c>
      <c r="F64" s="28">
        <v>0.97299999999999998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16" t="s">
        <v>1546</v>
      </c>
      <c r="B66" s="30"/>
      <c r="C66" s="30"/>
      <c r="D66" s="13"/>
      <c r="E66" s="14"/>
      <c r="F66" s="15"/>
      <c r="G66" s="15"/>
    </row>
    <row r="67" spans="1:7" x14ac:dyDescent="0.25">
      <c r="A67" s="16" t="s">
        <v>1547</v>
      </c>
      <c r="B67" s="30"/>
      <c r="C67" s="30"/>
      <c r="D67" s="13"/>
      <c r="E67" s="14"/>
      <c r="F67" s="15"/>
      <c r="G67" s="15"/>
    </row>
    <row r="68" spans="1:7" x14ac:dyDescent="0.25">
      <c r="A68" s="12" t="s">
        <v>1809</v>
      </c>
      <c r="B68" s="30"/>
      <c r="C68" s="30" t="s">
        <v>1810</v>
      </c>
      <c r="D68" s="13">
        <v>7950</v>
      </c>
      <c r="E68" s="14">
        <v>1787.81</v>
      </c>
      <c r="F68" s="15">
        <v>1.9921000000000001E-2</v>
      </c>
      <c r="G68" s="15"/>
    </row>
    <row r="69" spans="1:7" x14ac:dyDescent="0.25">
      <c r="A69" s="16" t="s">
        <v>126</v>
      </c>
      <c r="B69" s="31"/>
      <c r="C69" s="31"/>
      <c r="D69" s="17"/>
      <c r="E69" s="37">
        <v>1787.81</v>
      </c>
      <c r="F69" s="38">
        <v>1.9921000000000001E-2</v>
      </c>
      <c r="G69" s="20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12"/>
      <c r="B72" s="30"/>
      <c r="C72" s="30"/>
      <c r="D72" s="13"/>
      <c r="E72" s="14"/>
      <c r="F72" s="15"/>
      <c r="G72" s="15"/>
    </row>
    <row r="73" spans="1:7" x14ac:dyDescent="0.25">
      <c r="A73" s="21" t="s">
        <v>162</v>
      </c>
      <c r="B73" s="32"/>
      <c r="C73" s="32"/>
      <c r="D73" s="22"/>
      <c r="E73" s="18">
        <v>1787.81</v>
      </c>
      <c r="F73" s="19">
        <v>1.9921000000000001E-2</v>
      </c>
      <c r="G73" s="20"/>
    </row>
    <row r="74" spans="1:7" x14ac:dyDescent="0.25">
      <c r="A74" s="12"/>
      <c r="B74" s="30"/>
      <c r="C74" s="30"/>
      <c r="D74" s="13"/>
      <c r="E74" s="14"/>
      <c r="F74" s="15"/>
      <c r="G74" s="15"/>
    </row>
    <row r="75" spans="1:7" x14ac:dyDescent="0.25">
      <c r="A75" s="16" t="s">
        <v>121</v>
      </c>
      <c r="B75" s="30"/>
      <c r="C75" s="30"/>
      <c r="D75" s="13"/>
      <c r="E75" s="14"/>
      <c r="F75" s="15"/>
      <c r="G75" s="15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6" t="s">
        <v>122</v>
      </c>
      <c r="B77" s="30"/>
      <c r="C77" s="30"/>
      <c r="D77" s="13"/>
      <c r="E77" s="14"/>
      <c r="F77" s="15"/>
      <c r="G77" s="15"/>
    </row>
    <row r="78" spans="1:7" x14ac:dyDescent="0.25">
      <c r="A78" s="12" t="s">
        <v>1867</v>
      </c>
      <c r="B78" s="30" t="s">
        <v>1868</v>
      </c>
      <c r="C78" s="30" t="s">
        <v>125</v>
      </c>
      <c r="D78" s="13">
        <v>300000</v>
      </c>
      <c r="E78" s="14">
        <v>296.77</v>
      </c>
      <c r="F78" s="15">
        <v>3.3E-3</v>
      </c>
      <c r="G78" s="15">
        <v>6.7252000000000006E-2</v>
      </c>
    </row>
    <row r="79" spans="1:7" x14ac:dyDescent="0.25">
      <c r="A79" s="16" t="s">
        <v>126</v>
      </c>
      <c r="B79" s="31"/>
      <c r="C79" s="31"/>
      <c r="D79" s="17"/>
      <c r="E79" s="37">
        <v>296.77</v>
      </c>
      <c r="F79" s="38">
        <v>3.3E-3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21" t="s">
        <v>162</v>
      </c>
      <c r="B81" s="32"/>
      <c r="C81" s="32"/>
      <c r="D81" s="22"/>
      <c r="E81" s="18">
        <v>296.77</v>
      </c>
      <c r="F81" s="19">
        <v>3.3E-3</v>
      </c>
      <c r="G81" s="20"/>
    </row>
    <row r="82" spans="1:7" x14ac:dyDescent="0.25">
      <c r="A82" s="12"/>
      <c r="B82" s="30"/>
      <c r="C82" s="30"/>
      <c r="D82" s="13"/>
      <c r="E82" s="14"/>
      <c r="F82" s="15"/>
      <c r="G82" s="15"/>
    </row>
    <row r="83" spans="1:7" x14ac:dyDescent="0.25">
      <c r="A83" s="12"/>
      <c r="B83" s="30"/>
      <c r="C83" s="30"/>
      <c r="D83" s="13"/>
      <c r="E83" s="14"/>
      <c r="F83" s="15"/>
      <c r="G83" s="15"/>
    </row>
    <row r="84" spans="1:7" x14ac:dyDescent="0.25">
      <c r="A84" s="16" t="s">
        <v>166</v>
      </c>
      <c r="B84" s="30"/>
      <c r="C84" s="30"/>
      <c r="D84" s="13"/>
      <c r="E84" s="14"/>
      <c r="F84" s="15"/>
      <c r="G84" s="15"/>
    </row>
    <row r="85" spans="1:7" x14ac:dyDescent="0.25">
      <c r="A85" s="12" t="s">
        <v>167</v>
      </c>
      <c r="B85" s="30"/>
      <c r="C85" s="30"/>
      <c r="D85" s="13"/>
      <c r="E85" s="14">
        <v>2425.67</v>
      </c>
      <c r="F85" s="15">
        <v>2.7E-2</v>
      </c>
      <c r="G85" s="15">
        <v>7.0182999999999995E-2</v>
      </c>
    </row>
    <row r="86" spans="1:7" x14ac:dyDescent="0.25">
      <c r="A86" s="16" t="s">
        <v>126</v>
      </c>
      <c r="B86" s="31"/>
      <c r="C86" s="31"/>
      <c r="D86" s="17"/>
      <c r="E86" s="37">
        <v>2425.67</v>
      </c>
      <c r="F86" s="38">
        <v>2.7E-2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21" t="s">
        <v>162</v>
      </c>
      <c r="B88" s="32"/>
      <c r="C88" s="32"/>
      <c r="D88" s="22"/>
      <c r="E88" s="18">
        <v>2425.67</v>
      </c>
      <c r="F88" s="19">
        <v>2.7E-2</v>
      </c>
      <c r="G88" s="20"/>
    </row>
    <row r="89" spans="1:7" x14ac:dyDescent="0.25">
      <c r="A89" s="12" t="s">
        <v>168</v>
      </c>
      <c r="B89" s="30"/>
      <c r="C89" s="30"/>
      <c r="D89" s="13"/>
      <c r="E89" s="14">
        <v>1.8656509999999999</v>
      </c>
      <c r="F89" s="15">
        <v>2.0000000000000002E-5</v>
      </c>
      <c r="G89" s="15"/>
    </row>
    <row r="90" spans="1:7" x14ac:dyDescent="0.25">
      <c r="A90" s="12" t="s">
        <v>169</v>
      </c>
      <c r="B90" s="30"/>
      <c r="C90" s="30"/>
      <c r="D90" s="13"/>
      <c r="E90" s="23">
        <v>-287.74565100000001</v>
      </c>
      <c r="F90" s="24">
        <v>-3.32E-3</v>
      </c>
      <c r="G90" s="15">
        <v>7.0182999999999995E-2</v>
      </c>
    </row>
    <row r="91" spans="1:7" x14ac:dyDescent="0.25">
      <c r="A91" s="25" t="s">
        <v>170</v>
      </c>
      <c r="B91" s="33"/>
      <c r="C91" s="33"/>
      <c r="D91" s="26"/>
      <c r="E91" s="27">
        <v>89742.42</v>
      </c>
      <c r="F91" s="28">
        <v>1</v>
      </c>
      <c r="G91" s="28"/>
    </row>
    <row r="93" spans="1:7" x14ac:dyDescent="0.25">
      <c r="A93" s="1" t="s">
        <v>1749</v>
      </c>
    </row>
    <row r="96" spans="1:7" x14ac:dyDescent="0.25">
      <c r="A96" s="1" t="s">
        <v>173</v>
      </c>
    </row>
    <row r="97" spans="1:5" x14ac:dyDescent="0.25">
      <c r="A97" s="47" t="s">
        <v>174</v>
      </c>
      <c r="B97" s="34" t="s">
        <v>120</v>
      </c>
    </row>
    <row r="98" spans="1:5" x14ac:dyDescent="0.25">
      <c r="A98" t="s">
        <v>175</v>
      </c>
    </row>
    <row r="99" spans="1:5" x14ac:dyDescent="0.25">
      <c r="A99" t="s">
        <v>176</v>
      </c>
      <c r="B99" t="s">
        <v>177</v>
      </c>
      <c r="C99" t="s">
        <v>177</v>
      </c>
    </row>
    <row r="100" spans="1:5" x14ac:dyDescent="0.25">
      <c r="B100" s="48">
        <v>45351</v>
      </c>
      <c r="C100" s="48">
        <v>45382</v>
      </c>
    </row>
    <row r="101" spans="1:5" x14ac:dyDescent="0.25">
      <c r="A101" t="s">
        <v>181</v>
      </c>
      <c r="B101">
        <v>24.718699999999998</v>
      </c>
      <c r="C101">
        <v>23.9114</v>
      </c>
      <c r="E101" s="2"/>
    </row>
    <row r="102" spans="1:5" x14ac:dyDescent="0.25">
      <c r="A102" t="s">
        <v>182</v>
      </c>
      <c r="B102">
        <v>24.718800000000002</v>
      </c>
      <c r="C102">
        <v>23.9115</v>
      </c>
      <c r="E102" s="2"/>
    </row>
    <row r="103" spans="1:5" x14ac:dyDescent="0.25">
      <c r="A103" t="s">
        <v>661</v>
      </c>
      <c r="B103">
        <v>23.496300000000002</v>
      </c>
      <c r="C103">
        <v>22.708100000000002</v>
      </c>
      <c r="E103" s="2"/>
    </row>
    <row r="104" spans="1:5" x14ac:dyDescent="0.25">
      <c r="A104" t="s">
        <v>662</v>
      </c>
      <c r="B104">
        <v>23.495100000000001</v>
      </c>
      <c r="C104">
        <v>22.707000000000001</v>
      </c>
      <c r="E104" s="2"/>
    </row>
    <row r="105" spans="1:5" x14ac:dyDescent="0.25">
      <c r="E105" s="2"/>
    </row>
    <row r="106" spans="1:5" x14ac:dyDescent="0.25">
      <c r="A106" t="s">
        <v>192</v>
      </c>
      <c r="B106" s="34" t="s">
        <v>120</v>
      </c>
    </row>
    <row r="107" spans="1:5" x14ac:dyDescent="0.25">
      <c r="A107" t="s">
        <v>193</v>
      </c>
      <c r="B107" s="34" t="s">
        <v>120</v>
      </c>
    </row>
    <row r="108" spans="1:5" ht="30" customHeight="1" x14ac:dyDescent="0.25">
      <c r="A108" s="47" t="s">
        <v>194</v>
      </c>
      <c r="B108" s="34" t="s">
        <v>120</v>
      </c>
    </row>
    <row r="109" spans="1:5" ht="30" customHeight="1" x14ac:dyDescent="0.25">
      <c r="A109" s="47" t="s">
        <v>195</v>
      </c>
      <c r="B109" s="34" t="s">
        <v>120</v>
      </c>
    </row>
    <row r="110" spans="1:5" x14ac:dyDescent="0.25">
      <c r="A110" t="s">
        <v>1750</v>
      </c>
      <c r="B110" s="49">
        <v>1.105623</v>
      </c>
    </row>
    <row r="111" spans="1:5" ht="45" customHeight="1" x14ac:dyDescent="0.25">
      <c r="A111" s="47" t="s">
        <v>197</v>
      </c>
      <c r="B111" s="34">
        <v>1787.8118999999999</v>
      </c>
    </row>
    <row r="112" spans="1:5" ht="30" customHeight="1" x14ac:dyDescent="0.25">
      <c r="A112" s="47" t="s">
        <v>198</v>
      </c>
      <c r="B112" s="34" t="s">
        <v>120</v>
      </c>
    </row>
    <row r="113" spans="1:4" ht="30" customHeight="1" x14ac:dyDescent="0.25">
      <c r="A113" s="47" t="s">
        <v>199</v>
      </c>
    </row>
    <row r="114" spans="1:4" x14ac:dyDescent="0.25">
      <c r="A114" t="s">
        <v>200</v>
      </c>
    </row>
    <row r="115" spans="1:4" x14ac:dyDescent="0.25">
      <c r="A115" t="s">
        <v>201</v>
      </c>
    </row>
    <row r="117" spans="1:4" ht="69.95" customHeight="1" x14ac:dyDescent="0.25">
      <c r="A117" s="74" t="s">
        <v>211</v>
      </c>
      <c r="B117" s="74" t="s">
        <v>212</v>
      </c>
      <c r="C117" s="74" t="s">
        <v>5</v>
      </c>
      <c r="D117" s="74" t="s">
        <v>6</v>
      </c>
    </row>
    <row r="118" spans="1:4" ht="69.95" customHeight="1" x14ac:dyDescent="0.25">
      <c r="A118" s="74" t="s">
        <v>2279</v>
      </c>
      <c r="B118" s="74"/>
      <c r="C118" s="74" t="s">
        <v>76</v>
      </c>
      <c r="D11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98"/>
  <sheetViews>
    <sheetView showGridLines="0" workbookViewId="0">
      <pane ySplit="4" topLeftCell="A90" activePane="bottomLeft" state="frozen"/>
      <selection pane="bottomLeft" activeCell="A90" sqref="A9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2280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2281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1446</v>
      </c>
      <c r="B8" s="30" t="s">
        <v>1447</v>
      </c>
      <c r="C8" s="30" t="s">
        <v>1296</v>
      </c>
      <c r="D8" s="13">
        <v>3132</v>
      </c>
      <c r="E8" s="14">
        <v>123.65</v>
      </c>
      <c r="F8" s="15">
        <v>4.7800000000000002E-2</v>
      </c>
      <c r="G8" s="15"/>
    </row>
    <row r="9" spans="1:8" x14ac:dyDescent="0.25">
      <c r="A9" s="12" t="s">
        <v>1275</v>
      </c>
      <c r="B9" s="30" t="s">
        <v>1276</v>
      </c>
      <c r="C9" s="30" t="s">
        <v>1196</v>
      </c>
      <c r="D9" s="13">
        <v>50902</v>
      </c>
      <c r="E9" s="14">
        <v>102.57</v>
      </c>
      <c r="F9" s="15">
        <v>3.9699999999999999E-2</v>
      </c>
      <c r="G9" s="15"/>
    </row>
    <row r="10" spans="1:8" x14ac:dyDescent="0.25">
      <c r="A10" s="12" t="s">
        <v>1474</v>
      </c>
      <c r="B10" s="30" t="s">
        <v>1475</v>
      </c>
      <c r="C10" s="30" t="s">
        <v>1186</v>
      </c>
      <c r="D10" s="13">
        <v>24067</v>
      </c>
      <c r="E10" s="14">
        <v>94.87</v>
      </c>
      <c r="F10" s="15">
        <v>3.6700000000000003E-2</v>
      </c>
      <c r="G10" s="15"/>
    </row>
    <row r="11" spans="1:8" x14ac:dyDescent="0.25">
      <c r="A11" s="12" t="s">
        <v>1194</v>
      </c>
      <c r="B11" s="30" t="s">
        <v>1195</v>
      </c>
      <c r="C11" s="30" t="s">
        <v>1196</v>
      </c>
      <c r="D11" s="13">
        <v>2661</v>
      </c>
      <c r="E11" s="14">
        <v>88.53</v>
      </c>
      <c r="F11" s="15">
        <v>3.4200000000000001E-2</v>
      </c>
      <c r="G11" s="15"/>
    </row>
    <row r="12" spans="1:8" x14ac:dyDescent="0.25">
      <c r="A12" s="12" t="s">
        <v>1310</v>
      </c>
      <c r="B12" s="30" t="s">
        <v>1311</v>
      </c>
      <c r="C12" s="30" t="s">
        <v>1174</v>
      </c>
      <c r="D12" s="13">
        <v>52177</v>
      </c>
      <c r="E12" s="14">
        <v>87.53</v>
      </c>
      <c r="F12" s="15">
        <v>3.3799999999999997E-2</v>
      </c>
      <c r="G12" s="15"/>
    </row>
    <row r="13" spans="1:8" x14ac:dyDescent="0.25">
      <c r="A13" s="12" t="s">
        <v>1385</v>
      </c>
      <c r="B13" s="30" t="s">
        <v>1386</v>
      </c>
      <c r="C13" s="30" t="s">
        <v>1387</v>
      </c>
      <c r="D13" s="13">
        <v>9146</v>
      </c>
      <c r="E13" s="14">
        <v>82.04</v>
      </c>
      <c r="F13" s="15">
        <v>3.1699999999999999E-2</v>
      </c>
      <c r="G13" s="15"/>
    </row>
    <row r="14" spans="1:8" x14ac:dyDescent="0.25">
      <c r="A14" s="12" t="s">
        <v>1207</v>
      </c>
      <c r="B14" s="30" t="s">
        <v>1208</v>
      </c>
      <c r="C14" s="30" t="s">
        <v>1193</v>
      </c>
      <c r="D14" s="13">
        <v>20636</v>
      </c>
      <c r="E14" s="14">
        <v>80.53</v>
      </c>
      <c r="F14" s="15">
        <v>3.1099999999999999E-2</v>
      </c>
      <c r="G14" s="15"/>
    </row>
    <row r="15" spans="1:8" x14ac:dyDescent="0.25">
      <c r="A15" s="12" t="s">
        <v>1191</v>
      </c>
      <c r="B15" s="30" t="s">
        <v>1192</v>
      </c>
      <c r="C15" s="30" t="s">
        <v>1193</v>
      </c>
      <c r="D15" s="13">
        <v>17588</v>
      </c>
      <c r="E15" s="14">
        <v>79.319999999999993</v>
      </c>
      <c r="F15" s="15">
        <v>3.0700000000000002E-2</v>
      </c>
      <c r="G15" s="15"/>
    </row>
    <row r="16" spans="1:8" x14ac:dyDescent="0.25">
      <c r="A16" s="12" t="s">
        <v>1352</v>
      </c>
      <c r="B16" s="30" t="s">
        <v>1353</v>
      </c>
      <c r="C16" s="30" t="s">
        <v>1354</v>
      </c>
      <c r="D16" s="13">
        <v>2030</v>
      </c>
      <c r="E16" s="14">
        <v>72.040000000000006</v>
      </c>
      <c r="F16" s="15">
        <v>2.7799999999999998E-2</v>
      </c>
      <c r="G16" s="15"/>
    </row>
    <row r="17" spans="1:7" x14ac:dyDescent="0.25">
      <c r="A17" s="12" t="s">
        <v>1297</v>
      </c>
      <c r="B17" s="30" t="s">
        <v>1298</v>
      </c>
      <c r="C17" s="30" t="s">
        <v>1299</v>
      </c>
      <c r="D17" s="13">
        <v>3308</v>
      </c>
      <c r="E17" s="14">
        <v>71.180000000000007</v>
      </c>
      <c r="F17" s="15">
        <v>2.75E-2</v>
      </c>
      <c r="G17" s="15"/>
    </row>
    <row r="18" spans="1:7" x14ac:dyDescent="0.25">
      <c r="A18" s="12" t="s">
        <v>1187</v>
      </c>
      <c r="B18" s="30" t="s">
        <v>1188</v>
      </c>
      <c r="C18" s="30" t="s">
        <v>1171</v>
      </c>
      <c r="D18" s="13">
        <v>26457</v>
      </c>
      <c r="E18" s="14">
        <v>69.86</v>
      </c>
      <c r="F18" s="15">
        <v>2.7E-2</v>
      </c>
      <c r="G18" s="15"/>
    </row>
    <row r="19" spans="1:7" x14ac:dyDescent="0.25">
      <c r="A19" s="12" t="s">
        <v>1265</v>
      </c>
      <c r="B19" s="30" t="s">
        <v>1266</v>
      </c>
      <c r="C19" s="30" t="s">
        <v>1267</v>
      </c>
      <c r="D19" s="13">
        <v>38311</v>
      </c>
      <c r="E19" s="14">
        <v>69.36</v>
      </c>
      <c r="F19" s="15">
        <v>2.6800000000000001E-2</v>
      </c>
      <c r="G19" s="15"/>
    </row>
    <row r="20" spans="1:7" x14ac:dyDescent="0.25">
      <c r="A20" s="12" t="s">
        <v>1440</v>
      </c>
      <c r="B20" s="30" t="s">
        <v>1441</v>
      </c>
      <c r="C20" s="30" t="s">
        <v>1242</v>
      </c>
      <c r="D20" s="13">
        <v>1265</v>
      </c>
      <c r="E20" s="14">
        <v>67.98</v>
      </c>
      <c r="F20" s="15">
        <v>2.63E-2</v>
      </c>
      <c r="G20" s="15"/>
    </row>
    <row r="21" spans="1:7" x14ac:dyDescent="0.25">
      <c r="A21" s="12" t="s">
        <v>1331</v>
      </c>
      <c r="B21" s="30" t="s">
        <v>1332</v>
      </c>
      <c r="C21" s="30" t="s">
        <v>1193</v>
      </c>
      <c r="D21" s="13">
        <v>5849</v>
      </c>
      <c r="E21" s="14">
        <v>67.650000000000006</v>
      </c>
      <c r="F21" s="15">
        <v>2.6200000000000001E-2</v>
      </c>
      <c r="G21" s="15"/>
    </row>
    <row r="22" spans="1:7" x14ac:dyDescent="0.25">
      <c r="A22" s="12" t="s">
        <v>1528</v>
      </c>
      <c r="B22" s="30" t="s">
        <v>1529</v>
      </c>
      <c r="C22" s="30" t="s">
        <v>1486</v>
      </c>
      <c r="D22" s="13">
        <v>5378</v>
      </c>
      <c r="E22" s="14">
        <v>67.319999999999993</v>
      </c>
      <c r="F22" s="15">
        <v>2.5999999999999999E-2</v>
      </c>
      <c r="G22" s="15"/>
    </row>
    <row r="23" spans="1:7" x14ac:dyDescent="0.25">
      <c r="A23" s="12" t="s">
        <v>1480</v>
      </c>
      <c r="B23" s="30" t="s">
        <v>1481</v>
      </c>
      <c r="C23" s="30" t="s">
        <v>1320</v>
      </c>
      <c r="D23" s="13">
        <v>2168</v>
      </c>
      <c r="E23" s="14">
        <v>65.36</v>
      </c>
      <c r="F23" s="15">
        <v>2.53E-2</v>
      </c>
      <c r="G23" s="15"/>
    </row>
    <row r="24" spans="1:7" x14ac:dyDescent="0.25">
      <c r="A24" s="12" t="s">
        <v>1543</v>
      </c>
      <c r="B24" s="30" t="s">
        <v>1544</v>
      </c>
      <c r="C24" s="30" t="s">
        <v>1296</v>
      </c>
      <c r="D24" s="13">
        <v>1103</v>
      </c>
      <c r="E24" s="14">
        <v>61.68</v>
      </c>
      <c r="F24" s="15">
        <v>2.3800000000000002E-2</v>
      </c>
      <c r="G24" s="15"/>
    </row>
    <row r="25" spans="1:7" x14ac:dyDescent="0.25">
      <c r="A25" s="12" t="s">
        <v>1466</v>
      </c>
      <c r="B25" s="30" t="s">
        <v>1467</v>
      </c>
      <c r="C25" s="30" t="s">
        <v>1239</v>
      </c>
      <c r="D25" s="13">
        <v>3640</v>
      </c>
      <c r="E25" s="14">
        <v>61.32</v>
      </c>
      <c r="F25" s="15">
        <v>2.3699999999999999E-2</v>
      </c>
      <c r="G25" s="15"/>
    </row>
    <row r="26" spans="1:7" x14ac:dyDescent="0.25">
      <c r="A26" s="12" t="s">
        <v>1406</v>
      </c>
      <c r="B26" s="30" t="s">
        <v>1407</v>
      </c>
      <c r="C26" s="30" t="s">
        <v>1171</v>
      </c>
      <c r="D26" s="13">
        <v>9539</v>
      </c>
      <c r="E26" s="14">
        <v>55.43</v>
      </c>
      <c r="F26" s="15">
        <v>2.1399999999999999E-2</v>
      </c>
      <c r="G26" s="15"/>
    </row>
    <row r="27" spans="1:7" x14ac:dyDescent="0.25">
      <c r="A27" s="12" t="s">
        <v>1524</v>
      </c>
      <c r="B27" s="30" t="s">
        <v>1525</v>
      </c>
      <c r="C27" s="30" t="s">
        <v>1293</v>
      </c>
      <c r="D27" s="13">
        <v>3562</v>
      </c>
      <c r="E27" s="14">
        <v>53.96</v>
      </c>
      <c r="F27" s="15">
        <v>2.0899999999999998E-2</v>
      </c>
      <c r="G27" s="15"/>
    </row>
    <row r="28" spans="1:7" x14ac:dyDescent="0.25">
      <c r="A28" s="12" t="s">
        <v>1377</v>
      </c>
      <c r="B28" s="30" t="s">
        <v>1378</v>
      </c>
      <c r="C28" s="30" t="s">
        <v>1320</v>
      </c>
      <c r="D28" s="13">
        <v>2064</v>
      </c>
      <c r="E28" s="14">
        <v>52.84</v>
      </c>
      <c r="F28" s="15">
        <v>2.0400000000000001E-2</v>
      </c>
      <c r="G28" s="15"/>
    </row>
    <row r="29" spans="1:7" x14ac:dyDescent="0.25">
      <c r="A29" s="12" t="s">
        <v>1304</v>
      </c>
      <c r="B29" s="30" t="s">
        <v>1305</v>
      </c>
      <c r="C29" s="30" t="s">
        <v>1171</v>
      </c>
      <c r="D29" s="13">
        <v>42250</v>
      </c>
      <c r="E29" s="14">
        <v>52.56</v>
      </c>
      <c r="F29" s="15">
        <v>2.0299999999999999E-2</v>
      </c>
      <c r="G29" s="15"/>
    </row>
    <row r="30" spans="1:7" x14ac:dyDescent="0.25">
      <c r="A30" s="12" t="s">
        <v>1381</v>
      </c>
      <c r="B30" s="30" t="s">
        <v>1382</v>
      </c>
      <c r="C30" s="30" t="s">
        <v>1274</v>
      </c>
      <c r="D30" s="13">
        <v>8466</v>
      </c>
      <c r="E30" s="14">
        <v>51.84</v>
      </c>
      <c r="F30" s="15">
        <v>0.02</v>
      </c>
      <c r="G30" s="15"/>
    </row>
    <row r="31" spans="1:7" x14ac:dyDescent="0.25">
      <c r="A31" s="12" t="s">
        <v>1211</v>
      </c>
      <c r="B31" s="30" t="s">
        <v>1212</v>
      </c>
      <c r="C31" s="30" t="s">
        <v>1213</v>
      </c>
      <c r="D31" s="13">
        <v>19018</v>
      </c>
      <c r="E31" s="14">
        <v>51.66</v>
      </c>
      <c r="F31" s="15">
        <v>0.02</v>
      </c>
      <c r="G31" s="15"/>
    </row>
    <row r="32" spans="1:7" x14ac:dyDescent="0.25">
      <c r="A32" s="12" t="s">
        <v>1849</v>
      </c>
      <c r="B32" s="30" t="s">
        <v>1850</v>
      </c>
      <c r="C32" s="30" t="s">
        <v>1486</v>
      </c>
      <c r="D32" s="13">
        <v>1894</v>
      </c>
      <c r="E32" s="14">
        <v>51.33</v>
      </c>
      <c r="F32" s="15">
        <v>1.9800000000000002E-2</v>
      </c>
      <c r="G32" s="15"/>
    </row>
    <row r="33" spans="1:7" x14ac:dyDescent="0.25">
      <c r="A33" s="12" t="s">
        <v>1432</v>
      </c>
      <c r="B33" s="30" t="s">
        <v>1433</v>
      </c>
      <c r="C33" s="30" t="s">
        <v>1274</v>
      </c>
      <c r="D33" s="13">
        <v>190</v>
      </c>
      <c r="E33" s="14">
        <v>48.8</v>
      </c>
      <c r="F33" s="15">
        <v>1.89E-2</v>
      </c>
      <c r="G33" s="15"/>
    </row>
    <row r="34" spans="1:7" x14ac:dyDescent="0.25">
      <c r="A34" s="12" t="s">
        <v>1909</v>
      </c>
      <c r="B34" s="30" t="s">
        <v>1910</v>
      </c>
      <c r="C34" s="30" t="s">
        <v>1193</v>
      </c>
      <c r="D34" s="13">
        <v>13564</v>
      </c>
      <c r="E34" s="14">
        <v>47.98</v>
      </c>
      <c r="F34" s="15">
        <v>1.8499999999999999E-2</v>
      </c>
      <c r="G34" s="15"/>
    </row>
    <row r="35" spans="1:7" x14ac:dyDescent="0.25">
      <c r="A35" s="12" t="s">
        <v>1363</v>
      </c>
      <c r="B35" s="30" t="s">
        <v>1364</v>
      </c>
      <c r="C35" s="30" t="s">
        <v>1242</v>
      </c>
      <c r="D35" s="13">
        <v>753</v>
      </c>
      <c r="E35" s="14">
        <v>47.9</v>
      </c>
      <c r="F35" s="15">
        <v>1.8499999999999999E-2</v>
      </c>
      <c r="G35" s="15"/>
    </row>
    <row r="36" spans="1:7" x14ac:dyDescent="0.25">
      <c r="A36" s="12" t="s">
        <v>1534</v>
      </c>
      <c r="B36" s="30" t="s">
        <v>1535</v>
      </c>
      <c r="C36" s="30" t="s">
        <v>1397</v>
      </c>
      <c r="D36" s="13">
        <v>4135</v>
      </c>
      <c r="E36" s="14">
        <v>46.9</v>
      </c>
      <c r="F36" s="15">
        <v>1.8100000000000002E-2</v>
      </c>
      <c r="G36" s="15"/>
    </row>
    <row r="37" spans="1:7" x14ac:dyDescent="0.25">
      <c r="A37" s="12" t="s">
        <v>1758</v>
      </c>
      <c r="B37" s="30" t="s">
        <v>1759</v>
      </c>
      <c r="C37" s="30" t="s">
        <v>1296</v>
      </c>
      <c r="D37" s="13">
        <v>24367</v>
      </c>
      <c r="E37" s="14">
        <v>44.37</v>
      </c>
      <c r="F37" s="15">
        <v>1.72E-2</v>
      </c>
      <c r="G37" s="15"/>
    </row>
    <row r="38" spans="1:7" x14ac:dyDescent="0.25">
      <c r="A38" s="12" t="s">
        <v>1510</v>
      </c>
      <c r="B38" s="30" t="s">
        <v>1511</v>
      </c>
      <c r="C38" s="30" t="s">
        <v>1199</v>
      </c>
      <c r="D38" s="13">
        <v>5219</v>
      </c>
      <c r="E38" s="14">
        <v>44.32</v>
      </c>
      <c r="F38" s="15">
        <v>1.7100000000000001E-2</v>
      </c>
      <c r="G38" s="15"/>
    </row>
    <row r="39" spans="1:7" x14ac:dyDescent="0.25">
      <c r="A39" s="12" t="s">
        <v>1484</v>
      </c>
      <c r="B39" s="30" t="s">
        <v>1485</v>
      </c>
      <c r="C39" s="30" t="s">
        <v>1486</v>
      </c>
      <c r="D39" s="13">
        <v>8310</v>
      </c>
      <c r="E39" s="14">
        <v>43.47</v>
      </c>
      <c r="F39" s="15">
        <v>1.6799999999999999E-2</v>
      </c>
      <c r="G39" s="15"/>
    </row>
    <row r="40" spans="1:7" x14ac:dyDescent="0.25">
      <c r="A40" s="12" t="s">
        <v>1230</v>
      </c>
      <c r="B40" s="30" t="s">
        <v>1231</v>
      </c>
      <c r="C40" s="30" t="s">
        <v>1232</v>
      </c>
      <c r="D40" s="13">
        <v>4320</v>
      </c>
      <c r="E40" s="14">
        <v>40.159999999999997</v>
      </c>
      <c r="F40" s="15">
        <v>1.55E-2</v>
      </c>
      <c r="G40" s="15"/>
    </row>
    <row r="41" spans="1:7" x14ac:dyDescent="0.25">
      <c r="A41" s="12" t="s">
        <v>1246</v>
      </c>
      <c r="B41" s="30" t="s">
        <v>1247</v>
      </c>
      <c r="C41" s="30" t="s">
        <v>1248</v>
      </c>
      <c r="D41" s="13">
        <v>33706</v>
      </c>
      <c r="E41" s="14">
        <v>39.47</v>
      </c>
      <c r="F41" s="15">
        <v>1.5299999999999999E-2</v>
      </c>
      <c r="G41" s="15"/>
    </row>
    <row r="42" spans="1:7" x14ac:dyDescent="0.25">
      <c r="A42" s="12" t="s">
        <v>1400</v>
      </c>
      <c r="B42" s="30" t="s">
        <v>1401</v>
      </c>
      <c r="C42" s="30" t="s">
        <v>1248</v>
      </c>
      <c r="D42" s="13">
        <v>122</v>
      </c>
      <c r="E42" s="14">
        <v>36.64</v>
      </c>
      <c r="F42" s="15">
        <v>1.4200000000000001E-2</v>
      </c>
      <c r="G42" s="15"/>
    </row>
    <row r="43" spans="1:7" x14ac:dyDescent="0.25">
      <c r="A43" s="12" t="s">
        <v>1516</v>
      </c>
      <c r="B43" s="30" t="s">
        <v>1517</v>
      </c>
      <c r="C43" s="30" t="s">
        <v>1284</v>
      </c>
      <c r="D43" s="13">
        <v>7356</v>
      </c>
      <c r="E43" s="14">
        <v>36.57</v>
      </c>
      <c r="F43" s="15">
        <v>1.41E-2</v>
      </c>
      <c r="G43" s="15"/>
    </row>
    <row r="44" spans="1:7" x14ac:dyDescent="0.25">
      <c r="A44" s="12" t="s">
        <v>1497</v>
      </c>
      <c r="B44" s="30" t="s">
        <v>1498</v>
      </c>
      <c r="C44" s="30" t="s">
        <v>1251</v>
      </c>
      <c r="D44" s="13">
        <v>3596</v>
      </c>
      <c r="E44" s="14">
        <v>36.22</v>
      </c>
      <c r="F44" s="15">
        <v>1.4E-2</v>
      </c>
      <c r="G44" s="15"/>
    </row>
    <row r="45" spans="1:7" x14ac:dyDescent="0.25">
      <c r="A45" s="12" t="s">
        <v>1530</v>
      </c>
      <c r="B45" s="30" t="s">
        <v>1531</v>
      </c>
      <c r="C45" s="30" t="s">
        <v>1251</v>
      </c>
      <c r="D45" s="13">
        <v>1299</v>
      </c>
      <c r="E45" s="14">
        <v>33.78</v>
      </c>
      <c r="F45" s="15">
        <v>1.3100000000000001E-2</v>
      </c>
      <c r="G45" s="15"/>
    </row>
    <row r="46" spans="1:7" x14ac:dyDescent="0.25">
      <c r="A46" s="12" t="s">
        <v>1420</v>
      </c>
      <c r="B46" s="30" t="s">
        <v>1421</v>
      </c>
      <c r="C46" s="30" t="s">
        <v>1239</v>
      </c>
      <c r="D46" s="13">
        <v>5527</v>
      </c>
      <c r="E46" s="14">
        <v>33.64</v>
      </c>
      <c r="F46" s="15">
        <v>1.2999999999999999E-2</v>
      </c>
      <c r="G46" s="15"/>
    </row>
    <row r="47" spans="1:7" x14ac:dyDescent="0.25">
      <c r="A47" s="12" t="s">
        <v>1458</v>
      </c>
      <c r="B47" s="30" t="s">
        <v>1459</v>
      </c>
      <c r="C47" s="30" t="s">
        <v>1193</v>
      </c>
      <c r="D47" s="13">
        <v>4189</v>
      </c>
      <c r="E47" s="14">
        <v>28.59</v>
      </c>
      <c r="F47" s="15">
        <v>1.11E-2</v>
      </c>
      <c r="G47" s="15"/>
    </row>
    <row r="48" spans="1:7" x14ac:dyDescent="0.25">
      <c r="A48" s="12" t="s">
        <v>1760</v>
      </c>
      <c r="B48" s="30" t="s">
        <v>1761</v>
      </c>
      <c r="C48" s="30" t="s">
        <v>1296</v>
      </c>
      <c r="D48" s="13">
        <v>627</v>
      </c>
      <c r="E48" s="14">
        <v>28.38</v>
      </c>
      <c r="F48" s="15">
        <v>1.0999999999999999E-2</v>
      </c>
      <c r="G48" s="15"/>
    </row>
    <row r="49" spans="1:7" x14ac:dyDescent="0.25">
      <c r="A49" s="12" t="s">
        <v>2090</v>
      </c>
      <c r="B49" s="30" t="s">
        <v>2091</v>
      </c>
      <c r="C49" s="30" t="s">
        <v>1397</v>
      </c>
      <c r="D49" s="13">
        <v>2013</v>
      </c>
      <c r="E49" s="14">
        <v>28.15</v>
      </c>
      <c r="F49" s="15">
        <v>1.09E-2</v>
      </c>
      <c r="G49" s="15"/>
    </row>
    <row r="50" spans="1:7" x14ac:dyDescent="0.25">
      <c r="A50" s="12" t="s">
        <v>2092</v>
      </c>
      <c r="B50" s="30" t="s">
        <v>2093</v>
      </c>
      <c r="C50" s="30" t="s">
        <v>1186</v>
      </c>
      <c r="D50" s="13">
        <v>1525</v>
      </c>
      <c r="E50" s="14">
        <v>27.99</v>
      </c>
      <c r="F50" s="15">
        <v>1.0800000000000001E-2</v>
      </c>
      <c r="G50" s="15"/>
    </row>
    <row r="51" spans="1:7" x14ac:dyDescent="0.25">
      <c r="A51" s="12" t="s">
        <v>2044</v>
      </c>
      <c r="B51" s="30" t="s">
        <v>2045</v>
      </c>
      <c r="C51" s="30" t="s">
        <v>1293</v>
      </c>
      <c r="D51" s="13">
        <v>3976</v>
      </c>
      <c r="E51" s="14">
        <v>22.78</v>
      </c>
      <c r="F51" s="15">
        <v>8.8000000000000005E-3</v>
      </c>
      <c r="G51" s="15"/>
    </row>
    <row r="52" spans="1:7" x14ac:dyDescent="0.25">
      <c r="A52" s="12" t="s">
        <v>2116</v>
      </c>
      <c r="B52" s="30" t="s">
        <v>2117</v>
      </c>
      <c r="C52" s="30" t="s">
        <v>1186</v>
      </c>
      <c r="D52" s="13">
        <v>3875</v>
      </c>
      <c r="E52" s="14">
        <v>20.68</v>
      </c>
      <c r="F52" s="15">
        <v>8.0000000000000002E-3</v>
      </c>
      <c r="G52" s="15"/>
    </row>
    <row r="53" spans="1:7" x14ac:dyDescent="0.25">
      <c r="A53" s="12" t="s">
        <v>2132</v>
      </c>
      <c r="B53" s="30" t="s">
        <v>2133</v>
      </c>
      <c r="C53" s="30" t="s">
        <v>1193</v>
      </c>
      <c r="D53" s="13">
        <v>182</v>
      </c>
      <c r="E53" s="14">
        <v>15.06</v>
      </c>
      <c r="F53" s="15">
        <v>5.7999999999999996E-3</v>
      </c>
      <c r="G53" s="15"/>
    </row>
    <row r="54" spans="1:7" x14ac:dyDescent="0.25">
      <c r="A54" s="12" t="s">
        <v>2140</v>
      </c>
      <c r="B54" s="30" t="s">
        <v>2141</v>
      </c>
      <c r="C54" s="30" t="s">
        <v>1186</v>
      </c>
      <c r="D54" s="13">
        <v>1261</v>
      </c>
      <c r="E54" s="14">
        <v>12.95</v>
      </c>
      <c r="F54" s="15">
        <v>5.0000000000000001E-3</v>
      </c>
      <c r="G54" s="15"/>
    </row>
    <row r="55" spans="1:7" x14ac:dyDescent="0.25">
      <c r="A55" s="12" t="s">
        <v>2152</v>
      </c>
      <c r="B55" s="30" t="s">
        <v>2153</v>
      </c>
      <c r="C55" s="30" t="s">
        <v>1193</v>
      </c>
      <c r="D55" s="13">
        <v>7659</v>
      </c>
      <c r="E55" s="14">
        <v>10.9</v>
      </c>
      <c r="F55" s="15">
        <v>4.1999999999999997E-3</v>
      </c>
      <c r="G55" s="15"/>
    </row>
    <row r="56" spans="1:7" x14ac:dyDescent="0.25">
      <c r="A56" s="12" t="s">
        <v>2158</v>
      </c>
      <c r="B56" s="30" t="s">
        <v>2159</v>
      </c>
      <c r="C56" s="30" t="s">
        <v>1267</v>
      </c>
      <c r="D56" s="13">
        <v>1151</v>
      </c>
      <c r="E56" s="14">
        <v>10.66</v>
      </c>
      <c r="F56" s="15">
        <v>4.1000000000000003E-3</v>
      </c>
      <c r="G56" s="15"/>
    </row>
    <row r="57" spans="1:7" x14ac:dyDescent="0.25">
      <c r="A57" s="12" t="s">
        <v>1789</v>
      </c>
      <c r="B57" s="30" t="s">
        <v>1790</v>
      </c>
      <c r="C57" s="30" t="s">
        <v>1239</v>
      </c>
      <c r="D57" s="13">
        <v>1059</v>
      </c>
      <c r="E57" s="14">
        <v>9.6999999999999993</v>
      </c>
      <c r="F57" s="15">
        <v>3.8E-3</v>
      </c>
      <c r="G57" s="15"/>
    </row>
    <row r="58" spans="1:7" x14ac:dyDescent="0.25">
      <c r="A58" s="16" t="s">
        <v>126</v>
      </c>
      <c r="B58" s="31"/>
      <c r="C58" s="31"/>
      <c r="D58" s="17"/>
      <c r="E58" s="37">
        <v>2578.4699999999998</v>
      </c>
      <c r="F58" s="38">
        <v>0.99670000000000003</v>
      </c>
      <c r="G58" s="20"/>
    </row>
    <row r="59" spans="1:7" x14ac:dyDescent="0.25">
      <c r="A59" s="16" t="s">
        <v>1545</v>
      </c>
      <c r="B59" s="30"/>
      <c r="C59" s="30"/>
      <c r="D59" s="13"/>
      <c r="E59" s="14"/>
      <c r="F59" s="15"/>
      <c r="G59" s="15"/>
    </row>
    <row r="60" spans="1:7" x14ac:dyDescent="0.25">
      <c r="A60" s="16" t="s">
        <v>126</v>
      </c>
      <c r="B60" s="30"/>
      <c r="C60" s="30"/>
      <c r="D60" s="13"/>
      <c r="E60" s="39" t="s">
        <v>120</v>
      </c>
      <c r="F60" s="40" t="s">
        <v>120</v>
      </c>
      <c r="G60" s="15"/>
    </row>
    <row r="61" spans="1:7" x14ac:dyDescent="0.25">
      <c r="A61" s="21" t="s">
        <v>162</v>
      </c>
      <c r="B61" s="32"/>
      <c r="C61" s="32"/>
      <c r="D61" s="22"/>
      <c r="E61" s="27">
        <v>2578.4699999999998</v>
      </c>
      <c r="F61" s="28">
        <v>0.99670000000000003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166</v>
      </c>
      <c r="B64" s="30"/>
      <c r="C64" s="30"/>
      <c r="D64" s="13"/>
      <c r="E64" s="14"/>
      <c r="F64" s="15"/>
      <c r="G64" s="15"/>
    </row>
    <row r="65" spans="1:7" x14ac:dyDescent="0.25">
      <c r="A65" s="12" t="s">
        <v>167</v>
      </c>
      <c r="B65" s="30"/>
      <c r="C65" s="30"/>
      <c r="D65" s="13"/>
      <c r="E65" s="14">
        <v>37.96</v>
      </c>
      <c r="F65" s="15">
        <v>1.47E-2</v>
      </c>
      <c r="G65" s="15">
        <v>7.0182999999999995E-2</v>
      </c>
    </row>
    <row r="66" spans="1:7" x14ac:dyDescent="0.25">
      <c r="A66" s="16" t="s">
        <v>126</v>
      </c>
      <c r="B66" s="31"/>
      <c r="C66" s="31"/>
      <c r="D66" s="17"/>
      <c r="E66" s="37">
        <v>37.96</v>
      </c>
      <c r="F66" s="38">
        <v>1.47E-2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162</v>
      </c>
      <c r="B68" s="32"/>
      <c r="C68" s="32"/>
      <c r="D68" s="22"/>
      <c r="E68" s="18">
        <v>37.96</v>
      </c>
      <c r="F68" s="19">
        <v>1.47E-2</v>
      </c>
      <c r="G68" s="20"/>
    </row>
    <row r="69" spans="1:7" x14ac:dyDescent="0.25">
      <c r="A69" s="12" t="s">
        <v>168</v>
      </c>
      <c r="B69" s="30"/>
      <c r="C69" s="30"/>
      <c r="D69" s="13"/>
      <c r="E69" s="14">
        <v>2.91988E-2</v>
      </c>
      <c r="F69" s="15">
        <v>1.1E-5</v>
      </c>
      <c r="G69" s="15"/>
    </row>
    <row r="70" spans="1:7" x14ac:dyDescent="0.25">
      <c r="A70" s="12" t="s">
        <v>169</v>
      </c>
      <c r="B70" s="30"/>
      <c r="C70" s="30"/>
      <c r="D70" s="13"/>
      <c r="E70" s="23">
        <v>-29.749198799999998</v>
      </c>
      <c r="F70" s="24">
        <v>-1.1410999999999999E-2</v>
      </c>
      <c r="G70" s="15">
        <v>7.0182999999999995E-2</v>
      </c>
    </row>
    <row r="71" spans="1:7" x14ac:dyDescent="0.25">
      <c r="A71" s="25" t="s">
        <v>170</v>
      </c>
      <c r="B71" s="33"/>
      <c r="C71" s="33"/>
      <c r="D71" s="26"/>
      <c r="E71" s="27">
        <v>2586.71</v>
      </c>
      <c r="F71" s="28">
        <v>1</v>
      </c>
      <c r="G71" s="28"/>
    </row>
    <row r="76" spans="1:7" x14ac:dyDescent="0.25">
      <c r="A76" s="1" t="s">
        <v>173</v>
      </c>
    </row>
    <row r="77" spans="1:7" x14ac:dyDescent="0.25">
      <c r="A77" s="47" t="s">
        <v>174</v>
      </c>
      <c r="B77" s="34" t="s">
        <v>120</v>
      </c>
    </row>
    <row r="78" spans="1:7" x14ac:dyDescent="0.25">
      <c r="A78" t="s">
        <v>175</v>
      </c>
    </row>
    <row r="79" spans="1:7" x14ac:dyDescent="0.25">
      <c r="A79" t="s">
        <v>176</v>
      </c>
      <c r="B79" t="s">
        <v>177</v>
      </c>
      <c r="C79" t="s">
        <v>177</v>
      </c>
    </row>
    <row r="80" spans="1:7" x14ac:dyDescent="0.25">
      <c r="B80" s="48">
        <v>45351</v>
      </c>
      <c r="C80" s="48">
        <v>45382</v>
      </c>
    </row>
    <row r="81" spans="1:5" x14ac:dyDescent="0.25">
      <c r="A81" t="s">
        <v>697</v>
      </c>
      <c r="B81">
        <v>13.585599999999999</v>
      </c>
      <c r="C81">
        <v>13.970700000000001</v>
      </c>
      <c r="E81" s="2"/>
    </row>
    <row r="82" spans="1:5" x14ac:dyDescent="0.25">
      <c r="A82" t="s">
        <v>182</v>
      </c>
      <c r="B82">
        <v>13.585699999999999</v>
      </c>
      <c r="C82">
        <v>13.9704</v>
      </c>
      <c r="E82" s="2"/>
    </row>
    <row r="83" spans="1:5" x14ac:dyDescent="0.25">
      <c r="A83" t="s">
        <v>698</v>
      </c>
      <c r="B83">
        <v>13.457599999999999</v>
      </c>
      <c r="C83">
        <v>13.8279</v>
      </c>
      <c r="E83" s="2"/>
    </row>
    <row r="84" spans="1:5" x14ac:dyDescent="0.25">
      <c r="A84" t="s">
        <v>662</v>
      </c>
      <c r="B84">
        <v>13.457599999999999</v>
      </c>
      <c r="C84">
        <v>13.8279</v>
      </c>
      <c r="E84" s="2"/>
    </row>
    <row r="85" spans="1:5" x14ac:dyDescent="0.25">
      <c r="E85" s="2"/>
    </row>
    <row r="86" spans="1:5" x14ac:dyDescent="0.25">
      <c r="A86" t="s">
        <v>192</v>
      </c>
      <c r="B86" s="34" t="s">
        <v>120</v>
      </c>
    </row>
    <row r="87" spans="1:5" x14ac:dyDescent="0.25">
      <c r="A87" t="s">
        <v>193</v>
      </c>
      <c r="B87" s="34" t="s">
        <v>120</v>
      </c>
    </row>
    <row r="88" spans="1:5" ht="30" customHeight="1" x14ac:dyDescent="0.25">
      <c r="A88" s="47" t="s">
        <v>194</v>
      </c>
      <c r="B88" s="34" t="s">
        <v>120</v>
      </c>
    </row>
    <row r="89" spans="1:5" ht="30" customHeight="1" x14ac:dyDescent="0.25">
      <c r="A89" s="47" t="s">
        <v>195</v>
      </c>
      <c r="B89" s="34" t="s">
        <v>120</v>
      </c>
    </row>
    <row r="90" spans="1:5" x14ac:dyDescent="0.25">
      <c r="A90" t="s">
        <v>1750</v>
      </c>
      <c r="B90" s="49">
        <v>1.2299450000000001</v>
      </c>
    </row>
    <row r="91" spans="1:5" ht="45" customHeight="1" x14ac:dyDescent="0.25">
      <c r="A91" s="47" t="s">
        <v>197</v>
      </c>
      <c r="B91" s="34" t="s">
        <v>120</v>
      </c>
    </row>
    <row r="92" spans="1:5" ht="30" customHeight="1" x14ac:dyDescent="0.25">
      <c r="A92" s="47" t="s">
        <v>198</v>
      </c>
      <c r="B92" s="34" t="s">
        <v>120</v>
      </c>
    </row>
    <row r="93" spans="1:5" ht="30" customHeight="1" x14ac:dyDescent="0.25">
      <c r="A93" s="47" t="s">
        <v>199</v>
      </c>
    </row>
    <row r="94" spans="1:5" x14ac:dyDescent="0.25">
      <c r="A94" t="s">
        <v>200</v>
      </c>
    </row>
    <row r="95" spans="1:5" x14ac:dyDescent="0.25">
      <c r="A95" t="s">
        <v>201</v>
      </c>
    </row>
    <row r="97" spans="1:4" ht="69.95" customHeight="1" x14ac:dyDescent="0.25">
      <c r="A97" s="74" t="s">
        <v>211</v>
      </c>
      <c r="B97" s="74" t="s">
        <v>212</v>
      </c>
      <c r="C97" s="74" t="s">
        <v>5</v>
      </c>
      <c r="D97" s="74" t="s">
        <v>6</v>
      </c>
    </row>
    <row r="98" spans="1:4" ht="69.95" customHeight="1" x14ac:dyDescent="0.25">
      <c r="A98" s="74" t="s">
        <v>2282</v>
      </c>
      <c r="B98" s="74"/>
      <c r="C98" s="74" t="s">
        <v>2283</v>
      </c>
      <c r="D9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6"/>
  <sheetViews>
    <sheetView showGridLines="0" workbookViewId="0">
      <pane ySplit="4" topLeftCell="A117" activePane="bottomLeft" state="frozen"/>
      <selection pane="bottomLeft" activeCell="B118" sqref="B11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308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309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215</v>
      </c>
      <c r="B9" s="30"/>
      <c r="C9" s="30"/>
      <c r="D9" s="13"/>
      <c r="E9" s="14"/>
      <c r="F9" s="15"/>
      <c r="G9" s="15"/>
    </row>
    <row r="10" spans="1:8" x14ac:dyDescent="0.25">
      <c r="A10" s="16" t="s">
        <v>216</v>
      </c>
      <c r="B10" s="30"/>
      <c r="C10" s="30"/>
      <c r="D10" s="13"/>
      <c r="E10" s="14"/>
      <c r="F10" s="15"/>
      <c r="G10" s="15"/>
    </row>
    <row r="11" spans="1:8" x14ac:dyDescent="0.25">
      <c r="A11" s="12" t="s">
        <v>310</v>
      </c>
      <c r="B11" s="30" t="s">
        <v>311</v>
      </c>
      <c r="C11" s="30" t="s">
        <v>222</v>
      </c>
      <c r="D11" s="13">
        <v>127500000</v>
      </c>
      <c r="E11" s="14">
        <v>129726.15</v>
      </c>
      <c r="F11" s="15">
        <v>6.9599999999999995E-2</v>
      </c>
      <c r="G11" s="15">
        <v>7.5175000000000006E-2</v>
      </c>
    </row>
    <row r="12" spans="1:8" x14ac:dyDescent="0.25">
      <c r="A12" s="12" t="s">
        <v>312</v>
      </c>
      <c r="B12" s="30" t="s">
        <v>313</v>
      </c>
      <c r="C12" s="30" t="s">
        <v>222</v>
      </c>
      <c r="D12" s="13">
        <v>115000000</v>
      </c>
      <c r="E12" s="14">
        <v>116824.94</v>
      </c>
      <c r="F12" s="15">
        <v>6.2700000000000006E-2</v>
      </c>
      <c r="G12" s="15">
        <v>7.5200000000000003E-2</v>
      </c>
    </row>
    <row r="13" spans="1:8" x14ac:dyDescent="0.25">
      <c r="A13" s="12" t="s">
        <v>314</v>
      </c>
      <c r="B13" s="30" t="s">
        <v>315</v>
      </c>
      <c r="C13" s="30" t="s">
        <v>222</v>
      </c>
      <c r="D13" s="13">
        <v>97500000</v>
      </c>
      <c r="E13" s="14">
        <v>95679.19</v>
      </c>
      <c r="F13" s="15">
        <v>5.1299999999999998E-2</v>
      </c>
      <c r="G13" s="15">
        <v>7.4249999999999997E-2</v>
      </c>
    </row>
    <row r="14" spans="1:8" x14ac:dyDescent="0.25">
      <c r="A14" s="12" t="s">
        <v>316</v>
      </c>
      <c r="B14" s="30" t="s">
        <v>317</v>
      </c>
      <c r="C14" s="30" t="s">
        <v>222</v>
      </c>
      <c r="D14" s="13">
        <v>90000000</v>
      </c>
      <c r="E14" s="14">
        <v>89520.48</v>
      </c>
      <c r="F14" s="15">
        <v>4.8000000000000001E-2</v>
      </c>
      <c r="G14" s="15">
        <v>7.5200000000000003E-2</v>
      </c>
    </row>
    <row r="15" spans="1:8" x14ac:dyDescent="0.25">
      <c r="A15" s="12" t="s">
        <v>318</v>
      </c>
      <c r="B15" s="30" t="s">
        <v>319</v>
      </c>
      <c r="C15" s="30" t="s">
        <v>233</v>
      </c>
      <c r="D15" s="13">
        <v>83000000</v>
      </c>
      <c r="E15" s="14">
        <v>82758.55</v>
      </c>
      <c r="F15" s="15">
        <v>4.4400000000000002E-2</v>
      </c>
      <c r="G15" s="15">
        <v>7.3946999999999999E-2</v>
      </c>
    </row>
    <row r="16" spans="1:8" x14ac:dyDescent="0.25">
      <c r="A16" s="12" t="s">
        <v>320</v>
      </c>
      <c r="B16" s="30" t="s">
        <v>321</v>
      </c>
      <c r="C16" s="30" t="s">
        <v>222</v>
      </c>
      <c r="D16" s="13">
        <v>81000000</v>
      </c>
      <c r="E16" s="14">
        <v>81267.460000000006</v>
      </c>
      <c r="F16" s="15">
        <v>4.36E-2</v>
      </c>
      <c r="G16" s="15">
        <v>7.4749999999999997E-2</v>
      </c>
    </row>
    <row r="17" spans="1:7" x14ac:dyDescent="0.25">
      <c r="A17" s="12" t="s">
        <v>322</v>
      </c>
      <c r="B17" s="30" t="s">
        <v>323</v>
      </c>
      <c r="C17" s="30" t="s">
        <v>222</v>
      </c>
      <c r="D17" s="13">
        <v>73000000</v>
      </c>
      <c r="E17" s="14">
        <v>73517.72</v>
      </c>
      <c r="F17" s="15">
        <v>3.9399999999999998E-2</v>
      </c>
      <c r="G17" s="15">
        <v>7.3774000000000006E-2</v>
      </c>
    </row>
    <row r="18" spans="1:7" x14ac:dyDescent="0.25">
      <c r="A18" s="12" t="s">
        <v>324</v>
      </c>
      <c r="B18" s="30" t="s">
        <v>325</v>
      </c>
      <c r="C18" s="30" t="s">
        <v>222</v>
      </c>
      <c r="D18" s="13">
        <v>63500000</v>
      </c>
      <c r="E18" s="14">
        <v>64112.2</v>
      </c>
      <c r="F18" s="15">
        <v>3.44E-2</v>
      </c>
      <c r="G18" s="15">
        <v>7.4624999999999997E-2</v>
      </c>
    </row>
    <row r="19" spans="1:7" x14ac:dyDescent="0.25">
      <c r="A19" s="12" t="s">
        <v>326</v>
      </c>
      <c r="B19" s="30" t="s">
        <v>327</v>
      </c>
      <c r="C19" s="30" t="s">
        <v>222</v>
      </c>
      <c r="D19" s="13">
        <v>61500000</v>
      </c>
      <c r="E19" s="14">
        <v>60885.18</v>
      </c>
      <c r="F19" s="15">
        <v>3.27E-2</v>
      </c>
      <c r="G19" s="15">
        <v>7.6100000000000001E-2</v>
      </c>
    </row>
    <row r="20" spans="1:7" x14ac:dyDescent="0.25">
      <c r="A20" s="12" t="s">
        <v>328</v>
      </c>
      <c r="B20" s="30" t="s">
        <v>329</v>
      </c>
      <c r="C20" s="30" t="s">
        <v>222</v>
      </c>
      <c r="D20" s="13">
        <v>53700000</v>
      </c>
      <c r="E20" s="14">
        <v>53644.85</v>
      </c>
      <c r="F20" s="15">
        <v>2.8799999999999999E-2</v>
      </c>
      <c r="G20" s="15">
        <v>7.5175000000000006E-2</v>
      </c>
    </row>
    <row r="21" spans="1:7" x14ac:dyDescent="0.25">
      <c r="A21" s="12" t="s">
        <v>330</v>
      </c>
      <c r="B21" s="30" t="s">
        <v>331</v>
      </c>
      <c r="C21" s="30" t="s">
        <v>332</v>
      </c>
      <c r="D21" s="13">
        <v>52500000</v>
      </c>
      <c r="E21" s="14">
        <v>52355.47</v>
      </c>
      <c r="F21" s="15">
        <v>2.81E-2</v>
      </c>
      <c r="G21" s="15">
        <v>7.4575000000000002E-2</v>
      </c>
    </row>
    <row r="22" spans="1:7" x14ac:dyDescent="0.25">
      <c r="A22" s="12" t="s">
        <v>333</v>
      </c>
      <c r="B22" s="30" t="s">
        <v>334</v>
      </c>
      <c r="C22" s="30" t="s">
        <v>222</v>
      </c>
      <c r="D22" s="13">
        <v>50500000</v>
      </c>
      <c r="E22" s="14">
        <v>50207.91</v>
      </c>
      <c r="F22" s="15">
        <v>2.69E-2</v>
      </c>
      <c r="G22" s="15">
        <v>7.4432999999999999E-2</v>
      </c>
    </row>
    <row r="23" spans="1:7" x14ac:dyDescent="0.25">
      <c r="A23" s="12" t="s">
        <v>335</v>
      </c>
      <c r="B23" s="30" t="s">
        <v>336</v>
      </c>
      <c r="C23" s="30" t="s">
        <v>222</v>
      </c>
      <c r="D23" s="13">
        <v>45000000</v>
      </c>
      <c r="E23" s="14">
        <v>45111.92</v>
      </c>
      <c r="F23" s="15">
        <v>2.4199999999999999E-2</v>
      </c>
      <c r="G23" s="15">
        <v>7.6222999999999999E-2</v>
      </c>
    </row>
    <row r="24" spans="1:7" x14ac:dyDescent="0.25">
      <c r="A24" s="12" t="s">
        <v>337</v>
      </c>
      <c r="B24" s="30" t="s">
        <v>338</v>
      </c>
      <c r="C24" s="30" t="s">
        <v>222</v>
      </c>
      <c r="D24" s="13">
        <v>41700000</v>
      </c>
      <c r="E24" s="14">
        <v>41723.94</v>
      </c>
      <c r="F24" s="15">
        <v>2.24E-2</v>
      </c>
      <c r="G24" s="15">
        <v>7.4624999999999997E-2</v>
      </c>
    </row>
    <row r="25" spans="1:7" x14ac:dyDescent="0.25">
      <c r="A25" s="12" t="s">
        <v>339</v>
      </c>
      <c r="B25" s="30" t="s">
        <v>340</v>
      </c>
      <c r="C25" s="30" t="s">
        <v>222</v>
      </c>
      <c r="D25" s="13">
        <v>38500000</v>
      </c>
      <c r="E25" s="14">
        <v>38730.92</v>
      </c>
      <c r="F25" s="15">
        <v>2.0799999999999999E-2</v>
      </c>
      <c r="G25" s="15">
        <v>7.6100000000000001E-2</v>
      </c>
    </row>
    <row r="26" spans="1:7" x14ac:dyDescent="0.25">
      <c r="A26" s="12" t="s">
        <v>341</v>
      </c>
      <c r="B26" s="30" t="s">
        <v>342</v>
      </c>
      <c r="C26" s="30" t="s">
        <v>222</v>
      </c>
      <c r="D26" s="13">
        <v>37500000</v>
      </c>
      <c r="E26" s="14">
        <v>37495.01</v>
      </c>
      <c r="F26" s="15">
        <v>2.01E-2</v>
      </c>
      <c r="G26" s="15">
        <v>7.3799000000000003E-2</v>
      </c>
    </row>
    <row r="27" spans="1:7" x14ac:dyDescent="0.25">
      <c r="A27" s="12" t="s">
        <v>343</v>
      </c>
      <c r="B27" s="30" t="s">
        <v>344</v>
      </c>
      <c r="C27" s="30" t="s">
        <v>222</v>
      </c>
      <c r="D27" s="13">
        <v>38000000</v>
      </c>
      <c r="E27" s="14">
        <v>37294.04</v>
      </c>
      <c r="F27" s="15">
        <v>0.02</v>
      </c>
      <c r="G27" s="15">
        <v>7.4749999999999997E-2</v>
      </c>
    </row>
    <row r="28" spans="1:7" x14ac:dyDescent="0.25">
      <c r="A28" s="12" t="s">
        <v>345</v>
      </c>
      <c r="B28" s="30" t="s">
        <v>346</v>
      </c>
      <c r="C28" s="30" t="s">
        <v>222</v>
      </c>
      <c r="D28" s="13">
        <v>33500000</v>
      </c>
      <c r="E28" s="14">
        <v>33553.269999999997</v>
      </c>
      <c r="F28" s="15">
        <v>1.7999999999999999E-2</v>
      </c>
      <c r="G28" s="15">
        <v>7.4499999999999997E-2</v>
      </c>
    </row>
    <row r="29" spans="1:7" x14ac:dyDescent="0.25">
      <c r="A29" s="12" t="s">
        <v>347</v>
      </c>
      <c r="B29" s="30" t="s">
        <v>348</v>
      </c>
      <c r="C29" s="30" t="s">
        <v>219</v>
      </c>
      <c r="D29" s="13">
        <v>32000000</v>
      </c>
      <c r="E29" s="14">
        <v>33033.89</v>
      </c>
      <c r="F29" s="15">
        <v>1.77E-2</v>
      </c>
      <c r="G29" s="15">
        <v>7.4676000000000006E-2</v>
      </c>
    </row>
    <row r="30" spans="1:7" x14ac:dyDescent="0.25">
      <c r="A30" s="12" t="s">
        <v>349</v>
      </c>
      <c r="B30" s="30" t="s">
        <v>350</v>
      </c>
      <c r="C30" s="30" t="s">
        <v>222</v>
      </c>
      <c r="D30" s="13">
        <v>31000000</v>
      </c>
      <c r="E30" s="14">
        <v>31120.09</v>
      </c>
      <c r="F30" s="15">
        <v>1.67E-2</v>
      </c>
      <c r="G30" s="15">
        <v>7.4499999999999997E-2</v>
      </c>
    </row>
    <row r="31" spans="1:7" x14ac:dyDescent="0.25">
      <c r="A31" s="12" t="s">
        <v>351</v>
      </c>
      <c r="B31" s="30" t="s">
        <v>352</v>
      </c>
      <c r="C31" s="30" t="s">
        <v>222</v>
      </c>
      <c r="D31" s="13">
        <v>25000000</v>
      </c>
      <c r="E31" s="14">
        <v>25345.93</v>
      </c>
      <c r="F31" s="15">
        <v>1.3599999999999999E-2</v>
      </c>
      <c r="G31" s="15">
        <v>7.5200000000000003E-2</v>
      </c>
    </row>
    <row r="32" spans="1:7" x14ac:dyDescent="0.25">
      <c r="A32" s="12" t="s">
        <v>353</v>
      </c>
      <c r="B32" s="30" t="s">
        <v>354</v>
      </c>
      <c r="C32" s="30" t="s">
        <v>222</v>
      </c>
      <c r="D32" s="13">
        <v>24000000</v>
      </c>
      <c r="E32" s="14">
        <v>24060.12</v>
      </c>
      <c r="F32" s="15">
        <v>1.29E-2</v>
      </c>
      <c r="G32" s="15">
        <v>7.4499999999999997E-2</v>
      </c>
    </row>
    <row r="33" spans="1:7" x14ac:dyDescent="0.25">
      <c r="A33" s="12" t="s">
        <v>355</v>
      </c>
      <c r="B33" s="30" t="s">
        <v>356</v>
      </c>
      <c r="C33" s="30" t="s">
        <v>233</v>
      </c>
      <c r="D33" s="13">
        <v>20000000</v>
      </c>
      <c r="E33" s="14">
        <v>20051.599999999999</v>
      </c>
      <c r="F33" s="15">
        <v>1.0800000000000001E-2</v>
      </c>
      <c r="G33" s="15">
        <v>7.5084999999999999E-2</v>
      </c>
    </row>
    <row r="34" spans="1:7" x14ac:dyDescent="0.25">
      <c r="A34" s="12" t="s">
        <v>357</v>
      </c>
      <c r="B34" s="30" t="s">
        <v>358</v>
      </c>
      <c r="C34" s="30" t="s">
        <v>222</v>
      </c>
      <c r="D34" s="13">
        <v>18150000</v>
      </c>
      <c r="E34" s="14">
        <v>19111.330000000002</v>
      </c>
      <c r="F34" s="15">
        <v>1.03E-2</v>
      </c>
      <c r="G34" s="15">
        <v>7.5450000000000003E-2</v>
      </c>
    </row>
    <row r="35" spans="1:7" x14ac:dyDescent="0.25">
      <c r="A35" s="12" t="s">
        <v>359</v>
      </c>
      <c r="B35" s="30" t="s">
        <v>360</v>
      </c>
      <c r="C35" s="30" t="s">
        <v>222</v>
      </c>
      <c r="D35" s="13">
        <v>17500000</v>
      </c>
      <c r="E35" s="14">
        <v>18144.02</v>
      </c>
      <c r="F35" s="15">
        <v>9.7000000000000003E-3</v>
      </c>
      <c r="G35" s="15">
        <v>7.4624999999999997E-2</v>
      </c>
    </row>
    <row r="36" spans="1:7" x14ac:dyDescent="0.25">
      <c r="A36" s="12" t="s">
        <v>361</v>
      </c>
      <c r="B36" s="30" t="s">
        <v>362</v>
      </c>
      <c r="C36" s="30" t="s">
        <v>222</v>
      </c>
      <c r="D36" s="13">
        <v>17500000</v>
      </c>
      <c r="E36" s="14">
        <v>17628.77</v>
      </c>
      <c r="F36" s="15">
        <v>9.4999999999999998E-3</v>
      </c>
      <c r="G36" s="15">
        <v>7.5098999999999999E-2</v>
      </c>
    </row>
    <row r="37" spans="1:7" x14ac:dyDescent="0.25">
      <c r="A37" s="12" t="s">
        <v>363</v>
      </c>
      <c r="B37" s="30" t="s">
        <v>364</v>
      </c>
      <c r="C37" s="30" t="s">
        <v>365</v>
      </c>
      <c r="D37" s="13">
        <v>17500000</v>
      </c>
      <c r="E37" s="14">
        <v>17478.23</v>
      </c>
      <c r="F37" s="15">
        <v>9.4000000000000004E-3</v>
      </c>
      <c r="G37" s="15">
        <v>7.6545000000000002E-2</v>
      </c>
    </row>
    <row r="38" spans="1:7" x14ac:dyDescent="0.25">
      <c r="A38" s="12" t="s">
        <v>366</v>
      </c>
      <c r="B38" s="30" t="s">
        <v>367</v>
      </c>
      <c r="C38" s="30" t="s">
        <v>222</v>
      </c>
      <c r="D38" s="13">
        <v>16500000</v>
      </c>
      <c r="E38" s="14">
        <v>17013.71</v>
      </c>
      <c r="F38" s="15">
        <v>9.1000000000000004E-3</v>
      </c>
      <c r="G38" s="15">
        <v>7.5450000000000003E-2</v>
      </c>
    </row>
    <row r="39" spans="1:7" x14ac:dyDescent="0.25">
      <c r="A39" s="12" t="s">
        <v>368</v>
      </c>
      <c r="B39" s="30" t="s">
        <v>369</v>
      </c>
      <c r="C39" s="30" t="s">
        <v>222</v>
      </c>
      <c r="D39" s="13">
        <v>15000000</v>
      </c>
      <c r="E39" s="14">
        <v>15040.85</v>
      </c>
      <c r="F39" s="15">
        <v>8.0999999999999996E-3</v>
      </c>
      <c r="G39" s="15">
        <v>7.5320999999999999E-2</v>
      </c>
    </row>
    <row r="40" spans="1:7" x14ac:dyDescent="0.25">
      <c r="A40" s="12" t="s">
        <v>370</v>
      </c>
      <c r="B40" s="30" t="s">
        <v>371</v>
      </c>
      <c r="C40" s="30" t="s">
        <v>222</v>
      </c>
      <c r="D40" s="13">
        <v>14000000</v>
      </c>
      <c r="E40" s="14">
        <v>14579.39</v>
      </c>
      <c r="F40" s="15">
        <v>7.7999999999999996E-3</v>
      </c>
      <c r="G40" s="15">
        <v>7.5185000000000002E-2</v>
      </c>
    </row>
    <row r="41" spans="1:7" x14ac:dyDescent="0.25">
      <c r="A41" s="12" t="s">
        <v>372</v>
      </c>
      <c r="B41" s="30" t="s">
        <v>373</v>
      </c>
      <c r="C41" s="30" t="s">
        <v>222</v>
      </c>
      <c r="D41" s="13">
        <v>12500000</v>
      </c>
      <c r="E41" s="14">
        <v>12719.35</v>
      </c>
      <c r="F41" s="15">
        <v>6.7999999999999996E-3</v>
      </c>
      <c r="G41" s="15">
        <v>7.5308E-2</v>
      </c>
    </row>
    <row r="42" spans="1:7" x14ac:dyDescent="0.25">
      <c r="A42" s="12" t="s">
        <v>374</v>
      </c>
      <c r="B42" s="30" t="s">
        <v>375</v>
      </c>
      <c r="C42" s="30" t="s">
        <v>233</v>
      </c>
      <c r="D42" s="13">
        <v>11500000</v>
      </c>
      <c r="E42" s="14">
        <v>11767.32</v>
      </c>
      <c r="F42" s="15">
        <v>6.3E-3</v>
      </c>
      <c r="G42" s="15">
        <v>7.5203000000000006E-2</v>
      </c>
    </row>
    <row r="43" spans="1:7" x14ac:dyDescent="0.25">
      <c r="A43" s="12" t="s">
        <v>376</v>
      </c>
      <c r="B43" s="30" t="s">
        <v>377</v>
      </c>
      <c r="C43" s="30" t="s">
        <v>222</v>
      </c>
      <c r="D43" s="13">
        <v>10500000</v>
      </c>
      <c r="E43" s="14">
        <v>10500.01</v>
      </c>
      <c r="F43" s="15">
        <v>5.5999999999999999E-3</v>
      </c>
      <c r="G43" s="15">
        <v>7.4749999999999997E-2</v>
      </c>
    </row>
    <row r="44" spans="1:7" x14ac:dyDescent="0.25">
      <c r="A44" s="12" t="s">
        <v>378</v>
      </c>
      <c r="B44" s="30" t="s">
        <v>379</v>
      </c>
      <c r="C44" s="30" t="s">
        <v>222</v>
      </c>
      <c r="D44" s="13">
        <v>10300000</v>
      </c>
      <c r="E44" s="14">
        <v>10494.33</v>
      </c>
      <c r="F44" s="15">
        <v>5.5999999999999999E-3</v>
      </c>
      <c r="G44" s="15">
        <v>7.5175000000000006E-2</v>
      </c>
    </row>
    <row r="45" spans="1:7" x14ac:dyDescent="0.25">
      <c r="A45" s="12" t="s">
        <v>380</v>
      </c>
      <c r="B45" s="30" t="s">
        <v>381</v>
      </c>
      <c r="C45" s="30" t="s">
        <v>222</v>
      </c>
      <c r="D45" s="13">
        <v>8450000</v>
      </c>
      <c r="E45" s="14">
        <v>8755.5400000000009</v>
      </c>
      <c r="F45" s="15">
        <v>4.7000000000000002E-3</v>
      </c>
      <c r="G45" s="15">
        <v>7.4760999999999994E-2</v>
      </c>
    </row>
    <row r="46" spans="1:7" x14ac:dyDescent="0.25">
      <c r="A46" s="12" t="s">
        <v>382</v>
      </c>
      <c r="B46" s="30" t="s">
        <v>383</v>
      </c>
      <c r="C46" s="30" t="s">
        <v>222</v>
      </c>
      <c r="D46" s="13">
        <v>7500000</v>
      </c>
      <c r="E46" s="14">
        <v>7744.59</v>
      </c>
      <c r="F46" s="15">
        <v>4.1999999999999997E-3</v>
      </c>
      <c r="G46" s="15">
        <v>7.4624999999999997E-2</v>
      </c>
    </row>
    <row r="47" spans="1:7" x14ac:dyDescent="0.25">
      <c r="A47" s="12" t="s">
        <v>384</v>
      </c>
      <c r="B47" s="30" t="s">
        <v>385</v>
      </c>
      <c r="C47" s="30" t="s">
        <v>222</v>
      </c>
      <c r="D47" s="13">
        <v>7500000</v>
      </c>
      <c r="E47" s="14">
        <v>7733.75</v>
      </c>
      <c r="F47" s="15">
        <v>4.1000000000000003E-3</v>
      </c>
      <c r="G47" s="15">
        <v>7.4537999999999993E-2</v>
      </c>
    </row>
    <row r="48" spans="1:7" x14ac:dyDescent="0.25">
      <c r="A48" s="12" t="s">
        <v>386</v>
      </c>
      <c r="B48" s="30" t="s">
        <v>387</v>
      </c>
      <c r="C48" s="30" t="s">
        <v>222</v>
      </c>
      <c r="D48" s="13">
        <v>7000000</v>
      </c>
      <c r="E48" s="14">
        <v>7230.99</v>
      </c>
      <c r="F48" s="15">
        <v>3.8999999999999998E-3</v>
      </c>
      <c r="G48" s="15">
        <v>7.4432999999999999E-2</v>
      </c>
    </row>
    <row r="49" spans="1:7" x14ac:dyDescent="0.25">
      <c r="A49" s="12" t="s">
        <v>388</v>
      </c>
      <c r="B49" s="30" t="s">
        <v>389</v>
      </c>
      <c r="C49" s="30" t="s">
        <v>222</v>
      </c>
      <c r="D49" s="13">
        <v>7000000</v>
      </c>
      <c r="E49" s="14">
        <v>6920.49</v>
      </c>
      <c r="F49" s="15">
        <v>3.7000000000000002E-3</v>
      </c>
      <c r="G49" s="15">
        <v>7.5098999999999999E-2</v>
      </c>
    </row>
    <row r="50" spans="1:7" x14ac:dyDescent="0.25">
      <c r="A50" s="12" t="s">
        <v>390</v>
      </c>
      <c r="B50" s="30" t="s">
        <v>391</v>
      </c>
      <c r="C50" s="30" t="s">
        <v>222</v>
      </c>
      <c r="D50" s="13">
        <v>6500000</v>
      </c>
      <c r="E50" s="14">
        <v>6852.42</v>
      </c>
      <c r="F50" s="15">
        <v>3.7000000000000002E-3</v>
      </c>
      <c r="G50" s="15">
        <v>7.5308E-2</v>
      </c>
    </row>
    <row r="51" spans="1:7" x14ac:dyDescent="0.25">
      <c r="A51" s="12" t="s">
        <v>392</v>
      </c>
      <c r="B51" s="30" t="s">
        <v>393</v>
      </c>
      <c r="C51" s="30" t="s">
        <v>332</v>
      </c>
      <c r="D51" s="13">
        <v>6500000</v>
      </c>
      <c r="E51" s="14">
        <v>6500.99</v>
      </c>
      <c r="F51" s="15">
        <v>3.5000000000000001E-3</v>
      </c>
      <c r="G51" s="15">
        <v>7.4813000000000004E-2</v>
      </c>
    </row>
    <row r="52" spans="1:7" x14ac:dyDescent="0.25">
      <c r="A52" s="12" t="s">
        <v>394</v>
      </c>
      <c r="B52" s="30" t="s">
        <v>395</v>
      </c>
      <c r="C52" s="30" t="s">
        <v>222</v>
      </c>
      <c r="D52" s="13">
        <v>5500000</v>
      </c>
      <c r="E52" s="14">
        <v>5782.51</v>
      </c>
      <c r="F52" s="15">
        <v>3.0999999999999999E-3</v>
      </c>
      <c r="G52" s="15">
        <v>7.5450000000000003E-2</v>
      </c>
    </row>
    <row r="53" spans="1:7" x14ac:dyDescent="0.25">
      <c r="A53" s="12" t="s">
        <v>396</v>
      </c>
      <c r="B53" s="30" t="s">
        <v>397</v>
      </c>
      <c r="C53" s="30" t="s">
        <v>222</v>
      </c>
      <c r="D53" s="13">
        <v>5500000</v>
      </c>
      <c r="E53" s="14">
        <v>5692.95</v>
      </c>
      <c r="F53" s="15">
        <v>3.0999999999999999E-3</v>
      </c>
      <c r="G53" s="15">
        <v>7.4624999999999997E-2</v>
      </c>
    </row>
    <row r="54" spans="1:7" x14ac:dyDescent="0.25">
      <c r="A54" s="12" t="s">
        <v>398</v>
      </c>
      <c r="B54" s="30" t="s">
        <v>399</v>
      </c>
      <c r="C54" s="30" t="s">
        <v>222</v>
      </c>
      <c r="D54" s="13">
        <v>5500000</v>
      </c>
      <c r="E54" s="14">
        <v>5482.4</v>
      </c>
      <c r="F54" s="15">
        <v>2.8999999999999998E-3</v>
      </c>
      <c r="G54" s="15">
        <v>7.4499999999999997E-2</v>
      </c>
    </row>
    <row r="55" spans="1:7" x14ac:dyDescent="0.25">
      <c r="A55" s="12" t="s">
        <v>400</v>
      </c>
      <c r="B55" s="30" t="s">
        <v>401</v>
      </c>
      <c r="C55" s="30" t="s">
        <v>222</v>
      </c>
      <c r="D55" s="13">
        <v>5000000</v>
      </c>
      <c r="E55" s="14">
        <v>5144.3999999999996</v>
      </c>
      <c r="F55" s="15">
        <v>2.8E-3</v>
      </c>
      <c r="G55" s="15">
        <v>7.6152999999999998E-2</v>
      </c>
    </row>
    <row r="56" spans="1:7" x14ac:dyDescent="0.25">
      <c r="A56" s="12" t="s">
        <v>402</v>
      </c>
      <c r="B56" s="30" t="s">
        <v>403</v>
      </c>
      <c r="C56" s="30" t="s">
        <v>222</v>
      </c>
      <c r="D56" s="13">
        <v>5000000</v>
      </c>
      <c r="E56" s="14">
        <v>5136.79</v>
      </c>
      <c r="F56" s="15">
        <v>2.8E-3</v>
      </c>
      <c r="G56" s="15">
        <v>7.6235999999999998E-2</v>
      </c>
    </row>
    <row r="57" spans="1:7" x14ac:dyDescent="0.25">
      <c r="A57" s="12" t="s">
        <v>404</v>
      </c>
      <c r="B57" s="30" t="s">
        <v>405</v>
      </c>
      <c r="C57" s="30" t="s">
        <v>219</v>
      </c>
      <c r="D57" s="13">
        <v>5100000</v>
      </c>
      <c r="E57" s="14">
        <v>5028.76</v>
      </c>
      <c r="F57" s="15">
        <v>2.7000000000000001E-3</v>
      </c>
      <c r="G57" s="15">
        <v>7.4260000000000007E-2</v>
      </c>
    </row>
    <row r="58" spans="1:7" x14ac:dyDescent="0.25">
      <c r="A58" s="12" t="s">
        <v>406</v>
      </c>
      <c r="B58" s="30" t="s">
        <v>407</v>
      </c>
      <c r="C58" s="30" t="s">
        <v>233</v>
      </c>
      <c r="D58" s="13">
        <v>5000000</v>
      </c>
      <c r="E58" s="14">
        <v>4935.74</v>
      </c>
      <c r="F58" s="15">
        <v>2.5999999999999999E-3</v>
      </c>
      <c r="G58" s="15">
        <v>7.5075000000000003E-2</v>
      </c>
    </row>
    <row r="59" spans="1:7" x14ac:dyDescent="0.25">
      <c r="A59" s="12" t="s">
        <v>408</v>
      </c>
      <c r="B59" s="30" t="s">
        <v>409</v>
      </c>
      <c r="C59" s="30" t="s">
        <v>222</v>
      </c>
      <c r="D59" s="13">
        <v>4000000</v>
      </c>
      <c r="E59" s="14">
        <v>4151.96</v>
      </c>
      <c r="F59" s="15">
        <v>2.2000000000000001E-3</v>
      </c>
      <c r="G59" s="15">
        <v>7.4749999999999997E-2</v>
      </c>
    </row>
    <row r="60" spans="1:7" x14ac:dyDescent="0.25">
      <c r="A60" s="12" t="s">
        <v>410</v>
      </c>
      <c r="B60" s="30" t="s">
        <v>411</v>
      </c>
      <c r="C60" s="30" t="s">
        <v>233</v>
      </c>
      <c r="D60" s="13">
        <v>3800000</v>
      </c>
      <c r="E60" s="14">
        <v>3790.21</v>
      </c>
      <c r="F60" s="15">
        <v>2E-3</v>
      </c>
      <c r="G60" s="15">
        <v>7.4260000000000007E-2</v>
      </c>
    </row>
    <row r="61" spans="1:7" x14ac:dyDescent="0.25">
      <c r="A61" s="12" t="s">
        <v>412</v>
      </c>
      <c r="B61" s="30" t="s">
        <v>413</v>
      </c>
      <c r="C61" s="30" t="s">
        <v>222</v>
      </c>
      <c r="D61" s="13">
        <v>3000000</v>
      </c>
      <c r="E61" s="14">
        <v>3107.41</v>
      </c>
      <c r="F61" s="15">
        <v>1.6999999999999999E-3</v>
      </c>
      <c r="G61" s="15">
        <v>7.3799000000000003E-2</v>
      </c>
    </row>
    <row r="62" spans="1:7" x14ac:dyDescent="0.25">
      <c r="A62" s="12" t="s">
        <v>414</v>
      </c>
      <c r="B62" s="30" t="s">
        <v>415</v>
      </c>
      <c r="C62" s="30" t="s">
        <v>222</v>
      </c>
      <c r="D62" s="13">
        <v>3000000</v>
      </c>
      <c r="E62" s="14">
        <v>3104.65</v>
      </c>
      <c r="F62" s="15">
        <v>1.6999999999999999E-3</v>
      </c>
      <c r="G62" s="15">
        <v>7.3799000000000003E-2</v>
      </c>
    </row>
    <row r="63" spans="1:7" x14ac:dyDescent="0.25">
      <c r="A63" s="12" t="s">
        <v>416</v>
      </c>
      <c r="B63" s="30" t="s">
        <v>417</v>
      </c>
      <c r="C63" s="30" t="s">
        <v>222</v>
      </c>
      <c r="D63" s="13">
        <v>2500000</v>
      </c>
      <c r="E63" s="14">
        <v>2695.54</v>
      </c>
      <c r="F63" s="15">
        <v>1.4E-3</v>
      </c>
      <c r="G63" s="15">
        <v>7.4749999999999997E-2</v>
      </c>
    </row>
    <row r="64" spans="1:7" x14ac:dyDescent="0.25">
      <c r="A64" s="12" t="s">
        <v>418</v>
      </c>
      <c r="B64" s="30" t="s">
        <v>419</v>
      </c>
      <c r="C64" s="30" t="s">
        <v>222</v>
      </c>
      <c r="D64" s="13">
        <v>2500000</v>
      </c>
      <c r="E64" s="14">
        <v>2608.33</v>
      </c>
      <c r="F64" s="15">
        <v>1.4E-3</v>
      </c>
      <c r="G64" s="15">
        <v>7.4538999999999994E-2</v>
      </c>
    </row>
    <row r="65" spans="1:7" x14ac:dyDescent="0.25">
      <c r="A65" s="12" t="s">
        <v>420</v>
      </c>
      <c r="B65" s="30" t="s">
        <v>421</v>
      </c>
      <c r="C65" s="30" t="s">
        <v>222</v>
      </c>
      <c r="D65" s="13">
        <v>2500000</v>
      </c>
      <c r="E65" s="14">
        <v>2603.98</v>
      </c>
      <c r="F65" s="15">
        <v>1.4E-3</v>
      </c>
      <c r="G65" s="15">
        <v>7.3926000000000006E-2</v>
      </c>
    </row>
    <row r="66" spans="1:7" x14ac:dyDescent="0.25">
      <c r="A66" s="12" t="s">
        <v>422</v>
      </c>
      <c r="B66" s="30" t="s">
        <v>423</v>
      </c>
      <c r="C66" s="30" t="s">
        <v>222</v>
      </c>
      <c r="D66" s="13">
        <v>2500000</v>
      </c>
      <c r="E66" s="14">
        <v>2602.87</v>
      </c>
      <c r="F66" s="15">
        <v>1.4E-3</v>
      </c>
      <c r="G66" s="15">
        <v>7.6208999999999999E-2</v>
      </c>
    </row>
    <row r="67" spans="1:7" x14ac:dyDescent="0.25">
      <c r="A67" s="12" t="s">
        <v>424</v>
      </c>
      <c r="B67" s="30" t="s">
        <v>425</v>
      </c>
      <c r="C67" s="30" t="s">
        <v>222</v>
      </c>
      <c r="D67" s="13">
        <v>2000000</v>
      </c>
      <c r="E67" s="14">
        <v>2041.81</v>
      </c>
      <c r="F67" s="15">
        <v>1.1000000000000001E-3</v>
      </c>
      <c r="G67" s="15">
        <v>7.4538999999999994E-2</v>
      </c>
    </row>
    <row r="68" spans="1:7" x14ac:dyDescent="0.25">
      <c r="A68" s="12" t="s">
        <v>426</v>
      </c>
      <c r="B68" s="30" t="s">
        <v>427</v>
      </c>
      <c r="C68" s="30" t="s">
        <v>222</v>
      </c>
      <c r="D68" s="13">
        <v>1500000</v>
      </c>
      <c r="E68" s="14">
        <v>1555.82</v>
      </c>
      <c r="F68" s="15">
        <v>8.0000000000000004E-4</v>
      </c>
      <c r="G68" s="15">
        <v>7.3799000000000003E-2</v>
      </c>
    </row>
    <row r="69" spans="1:7" x14ac:dyDescent="0.25">
      <c r="A69" s="12" t="s">
        <v>428</v>
      </c>
      <c r="B69" s="30" t="s">
        <v>429</v>
      </c>
      <c r="C69" s="30" t="s">
        <v>332</v>
      </c>
      <c r="D69" s="13">
        <v>1500000</v>
      </c>
      <c r="E69" s="14">
        <v>1485.83</v>
      </c>
      <c r="F69" s="15">
        <v>8.0000000000000004E-4</v>
      </c>
      <c r="G69" s="15">
        <v>7.6200000000000004E-2</v>
      </c>
    </row>
    <row r="70" spans="1:7" x14ac:dyDescent="0.25">
      <c r="A70" s="12" t="s">
        <v>430</v>
      </c>
      <c r="B70" s="30" t="s">
        <v>431</v>
      </c>
      <c r="C70" s="30" t="s">
        <v>222</v>
      </c>
      <c r="D70" s="13">
        <v>1000000</v>
      </c>
      <c r="E70" s="14">
        <v>1074.32</v>
      </c>
      <c r="F70" s="15">
        <v>5.9999999999999995E-4</v>
      </c>
      <c r="G70" s="15">
        <v>7.4487999999999999E-2</v>
      </c>
    </row>
    <row r="71" spans="1:7" x14ac:dyDescent="0.25">
      <c r="A71" s="12" t="s">
        <v>432</v>
      </c>
      <c r="B71" s="30" t="s">
        <v>433</v>
      </c>
      <c r="C71" s="30" t="s">
        <v>222</v>
      </c>
      <c r="D71" s="13">
        <v>1000000</v>
      </c>
      <c r="E71" s="14">
        <v>1064.96</v>
      </c>
      <c r="F71" s="15">
        <v>5.9999999999999995E-4</v>
      </c>
      <c r="G71" s="15">
        <v>7.3899999999999993E-2</v>
      </c>
    </row>
    <row r="72" spans="1:7" x14ac:dyDescent="0.25">
      <c r="A72" s="12" t="s">
        <v>434</v>
      </c>
      <c r="B72" s="30" t="s">
        <v>435</v>
      </c>
      <c r="C72" s="30" t="s">
        <v>233</v>
      </c>
      <c r="D72" s="13">
        <v>1000000</v>
      </c>
      <c r="E72" s="14">
        <v>995.95</v>
      </c>
      <c r="F72" s="15">
        <v>5.0000000000000001E-4</v>
      </c>
      <c r="G72" s="15">
        <v>7.4401999999999996E-2</v>
      </c>
    </row>
    <row r="73" spans="1:7" x14ac:dyDescent="0.25">
      <c r="A73" s="12" t="s">
        <v>436</v>
      </c>
      <c r="B73" s="30" t="s">
        <v>437</v>
      </c>
      <c r="C73" s="30" t="s">
        <v>222</v>
      </c>
      <c r="D73" s="13">
        <v>1000000</v>
      </c>
      <c r="E73" s="14">
        <v>993.75</v>
      </c>
      <c r="F73" s="15">
        <v>5.0000000000000001E-4</v>
      </c>
      <c r="G73" s="15">
        <v>7.4749999999999997E-2</v>
      </c>
    </row>
    <row r="74" spans="1:7" x14ac:dyDescent="0.25">
      <c r="A74" s="12" t="s">
        <v>438</v>
      </c>
      <c r="B74" s="30" t="s">
        <v>439</v>
      </c>
      <c r="C74" s="30" t="s">
        <v>222</v>
      </c>
      <c r="D74" s="13">
        <v>500000</v>
      </c>
      <c r="E74" s="14">
        <v>530.44000000000005</v>
      </c>
      <c r="F74" s="15">
        <v>2.9999999999999997E-4</v>
      </c>
      <c r="G74" s="15">
        <v>7.4486999999999998E-2</v>
      </c>
    </row>
    <row r="75" spans="1:7" x14ac:dyDescent="0.25">
      <c r="A75" s="12" t="s">
        <v>440</v>
      </c>
      <c r="B75" s="30" t="s">
        <v>441</v>
      </c>
      <c r="C75" s="30" t="s">
        <v>222</v>
      </c>
      <c r="D75" s="13">
        <v>500000</v>
      </c>
      <c r="E75" s="14">
        <v>521.54999999999995</v>
      </c>
      <c r="F75" s="15">
        <v>2.9999999999999997E-4</v>
      </c>
      <c r="G75" s="15">
        <v>7.4700000000000003E-2</v>
      </c>
    </row>
    <row r="76" spans="1:7" x14ac:dyDescent="0.25">
      <c r="A76" s="12" t="s">
        <v>442</v>
      </c>
      <c r="B76" s="30" t="s">
        <v>443</v>
      </c>
      <c r="C76" s="30" t="s">
        <v>222</v>
      </c>
      <c r="D76" s="13">
        <v>500000</v>
      </c>
      <c r="E76" s="14">
        <v>513.30999999999995</v>
      </c>
      <c r="F76" s="15">
        <v>2.9999999999999997E-4</v>
      </c>
      <c r="G76" s="15">
        <v>7.4749999999999997E-2</v>
      </c>
    </row>
    <row r="77" spans="1:7" x14ac:dyDescent="0.25">
      <c r="A77" s="12" t="s">
        <v>444</v>
      </c>
      <c r="B77" s="30" t="s">
        <v>445</v>
      </c>
      <c r="C77" s="30" t="s">
        <v>332</v>
      </c>
      <c r="D77" s="13">
        <v>500000</v>
      </c>
      <c r="E77" s="14">
        <v>506.85</v>
      </c>
      <c r="F77" s="15">
        <v>2.9999999999999997E-4</v>
      </c>
      <c r="G77" s="15">
        <v>7.4624999999999997E-2</v>
      </c>
    </row>
    <row r="78" spans="1:7" x14ac:dyDescent="0.25">
      <c r="A78" s="12" t="s">
        <v>446</v>
      </c>
      <c r="B78" s="30" t="s">
        <v>447</v>
      </c>
      <c r="C78" s="30" t="s">
        <v>222</v>
      </c>
      <c r="D78" s="13">
        <v>400000</v>
      </c>
      <c r="E78" s="14">
        <v>425.32</v>
      </c>
      <c r="F78" s="15">
        <v>2.0000000000000001E-4</v>
      </c>
      <c r="G78" s="15">
        <v>7.3899999999999993E-2</v>
      </c>
    </row>
    <row r="79" spans="1:7" x14ac:dyDescent="0.25">
      <c r="A79" s="16" t="s">
        <v>126</v>
      </c>
      <c r="B79" s="31"/>
      <c r="C79" s="31"/>
      <c r="D79" s="17"/>
      <c r="E79" s="18">
        <v>1607815.32</v>
      </c>
      <c r="F79" s="19">
        <v>0.86260000000000003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16" t="s">
        <v>448</v>
      </c>
      <c r="B81" s="30"/>
      <c r="C81" s="30"/>
      <c r="D81" s="13"/>
      <c r="E81" s="14"/>
      <c r="F81" s="15"/>
      <c r="G81" s="15"/>
    </row>
    <row r="82" spans="1:7" x14ac:dyDescent="0.25">
      <c r="A82" s="12" t="s">
        <v>449</v>
      </c>
      <c r="B82" s="30" t="s">
        <v>450</v>
      </c>
      <c r="C82" s="30" t="s">
        <v>125</v>
      </c>
      <c r="D82" s="13">
        <v>199000000</v>
      </c>
      <c r="E82" s="14">
        <v>199367.55</v>
      </c>
      <c r="F82" s="15">
        <v>0.1069</v>
      </c>
      <c r="G82" s="15">
        <v>7.1790184529000003E-2</v>
      </c>
    </row>
    <row r="83" spans="1:7" x14ac:dyDescent="0.25">
      <c r="A83" s="16" t="s">
        <v>126</v>
      </c>
      <c r="B83" s="31"/>
      <c r="C83" s="31"/>
      <c r="D83" s="17"/>
      <c r="E83" s="18">
        <v>199367.55</v>
      </c>
      <c r="F83" s="19">
        <v>0.1069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16" t="s">
        <v>298</v>
      </c>
      <c r="B85" s="30"/>
      <c r="C85" s="30"/>
      <c r="D85" s="13"/>
      <c r="E85" s="14"/>
      <c r="F85" s="15"/>
      <c r="G85" s="15"/>
    </row>
    <row r="86" spans="1:7" x14ac:dyDescent="0.25">
      <c r="A86" s="16" t="s">
        <v>126</v>
      </c>
      <c r="B86" s="30"/>
      <c r="C86" s="30"/>
      <c r="D86" s="13"/>
      <c r="E86" s="35" t="s">
        <v>120</v>
      </c>
      <c r="F86" s="36" t="s">
        <v>120</v>
      </c>
      <c r="G86" s="15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6" t="s">
        <v>299</v>
      </c>
      <c r="B88" s="30"/>
      <c r="C88" s="30"/>
      <c r="D88" s="13"/>
      <c r="E88" s="14"/>
      <c r="F88" s="15"/>
      <c r="G88" s="15"/>
    </row>
    <row r="89" spans="1:7" x14ac:dyDescent="0.25">
      <c r="A89" s="16" t="s">
        <v>126</v>
      </c>
      <c r="B89" s="30"/>
      <c r="C89" s="30"/>
      <c r="D89" s="13"/>
      <c r="E89" s="35" t="s">
        <v>120</v>
      </c>
      <c r="F89" s="36" t="s">
        <v>120</v>
      </c>
      <c r="G89" s="15"/>
    </row>
    <row r="90" spans="1:7" x14ac:dyDescent="0.25">
      <c r="A90" s="12"/>
      <c r="B90" s="30"/>
      <c r="C90" s="30"/>
      <c r="D90" s="13"/>
      <c r="E90" s="14"/>
      <c r="F90" s="15"/>
      <c r="G90" s="15"/>
    </row>
    <row r="91" spans="1:7" x14ac:dyDescent="0.25">
      <c r="A91" s="21" t="s">
        <v>162</v>
      </c>
      <c r="B91" s="32"/>
      <c r="C91" s="32"/>
      <c r="D91" s="22"/>
      <c r="E91" s="18">
        <v>1807182.87</v>
      </c>
      <c r="F91" s="19">
        <v>0.96950000000000003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6" t="s">
        <v>166</v>
      </c>
      <c r="B94" s="30"/>
      <c r="C94" s="30"/>
      <c r="D94" s="13"/>
      <c r="E94" s="14"/>
      <c r="F94" s="15"/>
      <c r="G94" s="15"/>
    </row>
    <row r="95" spans="1:7" x14ac:dyDescent="0.25">
      <c r="A95" s="12" t="s">
        <v>167</v>
      </c>
      <c r="B95" s="30"/>
      <c r="C95" s="30"/>
      <c r="D95" s="13"/>
      <c r="E95" s="14">
        <v>3382.75</v>
      </c>
      <c r="F95" s="15">
        <v>1.8E-3</v>
      </c>
      <c r="G95" s="15">
        <v>7.0182999999999995E-2</v>
      </c>
    </row>
    <row r="96" spans="1:7" x14ac:dyDescent="0.25">
      <c r="A96" s="16" t="s">
        <v>126</v>
      </c>
      <c r="B96" s="31"/>
      <c r="C96" s="31"/>
      <c r="D96" s="17"/>
      <c r="E96" s="18">
        <v>3382.75</v>
      </c>
      <c r="F96" s="19">
        <v>1.8E-3</v>
      </c>
      <c r="G96" s="20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21" t="s">
        <v>162</v>
      </c>
      <c r="B98" s="32"/>
      <c r="C98" s="32"/>
      <c r="D98" s="22"/>
      <c r="E98" s="18">
        <v>3382.75</v>
      </c>
      <c r="F98" s="19">
        <v>1.8E-3</v>
      </c>
      <c r="G98" s="20"/>
    </row>
    <row r="99" spans="1:7" x14ac:dyDescent="0.25">
      <c r="A99" s="12" t="s">
        <v>168</v>
      </c>
      <c r="B99" s="30"/>
      <c r="C99" s="30"/>
      <c r="D99" s="13"/>
      <c r="E99" s="14">
        <v>42698.482152899996</v>
      </c>
      <c r="F99" s="15">
        <v>2.2904000000000001E-2</v>
      </c>
      <c r="G99" s="15"/>
    </row>
    <row r="100" spans="1:7" x14ac:dyDescent="0.25">
      <c r="A100" s="12" t="s">
        <v>169</v>
      </c>
      <c r="B100" s="30"/>
      <c r="C100" s="30"/>
      <c r="D100" s="13"/>
      <c r="E100" s="14">
        <v>10918.8678471</v>
      </c>
      <c r="F100" s="15">
        <v>5.7959999999999999E-3</v>
      </c>
      <c r="G100" s="15">
        <v>7.0182999999999995E-2</v>
      </c>
    </row>
    <row r="101" spans="1:7" x14ac:dyDescent="0.25">
      <c r="A101" s="25" t="s">
        <v>170</v>
      </c>
      <c r="B101" s="33"/>
      <c r="C101" s="33"/>
      <c r="D101" s="26"/>
      <c r="E101" s="27">
        <v>1864182.97</v>
      </c>
      <c r="F101" s="28">
        <v>1</v>
      </c>
      <c r="G101" s="28"/>
    </row>
    <row r="103" spans="1:7" x14ac:dyDescent="0.25">
      <c r="A103" s="1" t="s">
        <v>172</v>
      </c>
    </row>
    <row r="106" spans="1:7" x14ac:dyDescent="0.25">
      <c r="A106" s="1" t="s">
        <v>173</v>
      </c>
    </row>
    <row r="107" spans="1:7" x14ac:dyDescent="0.25">
      <c r="A107" s="47" t="s">
        <v>174</v>
      </c>
      <c r="B107" s="34" t="s">
        <v>120</v>
      </c>
    </row>
    <row r="108" spans="1:7" x14ac:dyDescent="0.25">
      <c r="A108" t="s">
        <v>175</v>
      </c>
    </row>
    <row r="109" spans="1:7" x14ac:dyDescent="0.25">
      <c r="A109" t="s">
        <v>304</v>
      </c>
      <c r="B109" t="s">
        <v>177</v>
      </c>
      <c r="C109" t="s">
        <v>177</v>
      </c>
    </row>
    <row r="110" spans="1:7" x14ac:dyDescent="0.25">
      <c r="B110" s="48">
        <v>45351</v>
      </c>
      <c r="C110" s="48">
        <v>45382</v>
      </c>
    </row>
    <row r="111" spans="1:7" x14ac:dyDescent="0.25">
      <c r="A111" t="s">
        <v>305</v>
      </c>
      <c r="B111">
        <v>1344.3956000000001</v>
      </c>
      <c r="C111">
        <v>1354.5721000000001</v>
      </c>
      <c r="E111" s="2"/>
    </row>
    <row r="112" spans="1:7" x14ac:dyDescent="0.25">
      <c r="E112" s="2"/>
    </row>
    <row r="113" spans="1:2" x14ac:dyDescent="0.25">
      <c r="A113" t="s">
        <v>192</v>
      </c>
      <c r="B113" s="34" t="s">
        <v>120</v>
      </c>
    </row>
    <row r="114" spans="1:2" x14ac:dyDescent="0.25">
      <c r="A114" t="s">
        <v>193</v>
      </c>
      <c r="B114" s="34" t="s">
        <v>120</v>
      </c>
    </row>
    <row r="115" spans="1:2" ht="30" customHeight="1" x14ac:dyDescent="0.25">
      <c r="A115" s="47" t="s">
        <v>194</v>
      </c>
      <c r="B115" s="34" t="s">
        <v>120</v>
      </c>
    </row>
    <row r="116" spans="1:2" ht="30" customHeight="1" x14ac:dyDescent="0.25">
      <c r="A116" s="47" t="s">
        <v>195</v>
      </c>
      <c r="B116" s="34" t="s">
        <v>120</v>
      </c>
    </row>
    <row r="117" spans="1:2" x14ac:dyDescent="0.25">
      <c r="A117" t="s">
        <v>196</v>
      </c>
      <c r="B117" s="49">
        <f>+B131</f>
        <v>5.5725180883548173</v>
      </c>
    </row>
    <row r="118" spans="1:2" ht="45" customHeight="1" x14ac:dyDescent="0.25">
      <c r="A118" s="47" t="s">
        <v>197</v>
      </c>
      <c r="B118" s="34" t="s">
        <v>120</v>
      </c>
    </row>
    <row r="119" spans="1:2" ht="30" customHeight="1" x14ac:dyDescent="0.25">
      <c r="A119" s="47" t="s">
        <v>198</v>
      </c>
      <c r="B119" s="34" t="s">
        <v>120</v>
      </c>
    </row>
    <row r="120" spans="1:2" ht="30" customHeight="1" x14ac:dyDescent="0.25">
      <c r="A120" s="47" t="s">
        <v>199</v>
      </c>
      <c r="B120" s="49">
        <v>685119.32367860002</v>
      </c>
    </row>
    <row r="121" spans="1:2" x14ac:dyDescent="0.25">
      <c r="A121" t="s">
        <v>200</v>
      </c>
    </row>
    <row r="122" spans="1:2" x14ac:dyDescent="0.25">
      <c r="A122" t="s">
        <v>201</v>
      </c>
    </row>
    <row r="124" spans="1:2" x14ac:dyDescent="0.25">
      <c r="A124" t="s">
        <v>202</v>
      </c>
    </row>
    <row r="125" spans="1:2" ht="30" customHeight="1" x14ac:dyDescent="0.25">
      <c r="A125" s="55" t="s">
        <v>203</v>
      </c>
      <c r="B125" s="56" t="s">
        <v>451</v>
      </c>
    </row>
    <row r="126" spans="1:2" x14ac:dyDescent="0.25">
      <c r="A126" s="55" t="s">
        <v>205</v>
      </c>
      <c r="B126" s="55" t="s">
        <v>307</v>
      </c>
    </row>
    <row r="127" spans="1:2" x14ac:dyDescent="0.25">
      <c r="A127" s="55"/>
      <c r="B127" s="55"/>
    </row>
    <row r="128" spans="1:2" x14ac:dyDescent="0.25">
      <c r="A128" s="55" t="s">
        <v>207</v>
      </c>
      <c r="B128" s="57">
        <v>7.4501540494868177</v>
      </c>
    </row>
    <row r="129" spans="1:4" x14ac:dyDescent="0.25">
      <c r="A129" s="55"/>
      <c r="B129" s="55"/>
    </row>
    <row r="130" spans="1:4" x14ac:dyDescent="0.25">
      <c r="A130" s="55" t="s">
        <v>208</v>
      </c>
      <c r="B130" s="58">
        <v>4.6196999999999999</v>
      </c>
    </row>
    <row r="131" spans="1:4" x14ac:dyDescent="0.25">
      <c r="A131" s="55" t="s">
        <v>209</v>
      </c>
      <c r="B131" s="58">
        <v>5.5725180883548173</v>
      </c>
    </row>
    <row r="132" spans="1:4" x14ac:dyDescent="0.25">
      <c r="A132" s="55"/>
      <c r="B132" s="55"/>
    </row>
    <row r="133" spans="1:4" x14ac:dyDescent="0.25">
      <c r="A133" s="55" t="s">
        <v>210</v>
      </c>
      <c r="B133" s="59">
        <v>45382</v>
      </c>
    </row>
    <row r="135" spans="1:4" ht="69.95" customHeight="1" x14ac:dyDescent="0.25">
      <c r="A135" s="74" t="s">
        <v>211</v>
      </c>
      <c r="B135" s="74" t="s">
        <v>212</v>
      </c>
      <c r="C135" s="74" t="s">
        <v>5</v>
      </c>
      <c r="D135" s="74" t="s">
        <v>6</v>
      </c>
    </row>
    <row r="136" spans="1:4" ht="69.95" customHeight="1" x14ac:dyDescent="0.25">
      <c r="A136" s="74" t="s">
        <v>451</v>
      </c>
      <c r="B136" s="74"/>
      <c r="C136" s="74" t="s">
        <v>14</v>
      </c>
      <c r="D136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64"/>
  <sheetViews>
    <sheetView showGridLines="0" workbookViewId="0">
      <pane ySplit="4" topLeftCell="A156" activePane="bottomLeft" state="frozen"/>
      <selection pane="bottomLeft" activeCell="A156" sqref="A15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2284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2285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1434</v>
      </c>
      <c r="B8" s="30" t="s">
        <v>1435</v>
      </c>
      <c r="C8" s="30" t="s">
        <v>1171</v>
      </c>
      <c r="D8" s="13">
        <v>668195</v>
      </c>
      <c r="E8" s="14">
        <v>7305.38</v>
      </c>
      <c r="F8" s="15">
        <v>5.0700000000000002E-2</v>
      </c>
      <c r="G8" s="15"/>
    </row>
    <row r="9" spans="1:8" x14ac:dyDescent="0.25">
      <c r="A9" s="12" t="s">
        <v>1172</v>
      </c>
      <c r="B9" s="30" t="s">
        <v>1173</v>
      </c>
      <c r="C9" s="30" t="s">
        <v>1174</v>
      </c>
      <c r="D9" s="13">
        <v>166486</v>
      </c>
      <c r="E9" s="14">
        <v>4947.46</v>
      </c>
      <c r="F9" s="15">
        <v>3.4299999999999997E-2</v>
      </c>
      <c r="G9" s="15"/>
    </row>
    <row r="10" spans="1:8" x14ac:dyDescent="0.25">
      <c r="A10" s="12" t="s">
        <v>1184</v>
      </c>
      <c r="B10" s="30" t="s">
        <v>1185</v>
      </c>
      <c r="C10" s="30" t="s">
        <v>1186</v>
      </c>
      <c r="D10" s="13">
        <v>1336578</v>
      </c>
      <c r="E10" s="14">
        <v>4488.2299999999996</v>
      </c>
      <c r="F10" s="15">
        <v>3.1199999999999999E-2</v>
      </c>
      <c r="G10" s="15"/>
    </row>
    <row r="11" spans="1:8" x14ac:dyDescent="0.25">
      <c r="A11" s="12" t="s">
        <v>1169</v>
      </c>
      <c r="B11" s="30" t="s">
        <v>1170</v>
      </c>
      <c r="C11" s="30" t="s">
        <v>1171</v>
      </c>
      <c r="D11" s="13">
        <v>304840</v>
      </c>
      <c r="E11" s="14">
        <v>4413.78</v>
      </c>
      <c r="F11" s="15">
        <v>3.0599999999999999E-2</v>
      </c>
      <c r="G11" s="15"/>
    </row>
    <row r="12" spans="1:8" x14ac:dyDescent="0.25">
      <c r="A12" s="12" t="s">
        <v>1489</v>
      </c>
      <c r="B12" s="30" t="s">
        <v>1490</v>
      </c>
      <c r="C12" s="30" t="s">
        <v>1251</v>
      </c>
      <c r="D12" s="13">
        <v>253984</v>
      </c>
      <c r="E12" s="14">
        <v>4115.9399999999996</v>
      </c>
      <c r="F12" s="15">
        <v>2.86E-2</v>
      </c>
      <c r="G12" s="15"/>
    </row>
    <row r="13" spans="1:8" x14ac:dyDescent="0.25">
      <c r="A13" s="12" t="s">
        <v>1220</v>
      </c>
      <c r="B13" s="30" t="s">
        <v>1221</v>
      </c>
      <c r="C13" s="30" t="s">
        <v>1204</v>
      </c>
      <c r="D13" s="13">
        <v>313328</v>
      </c>
      <c r="E13" s="14">
        <v>3849.55</v>
      </c>
      <c r="F13" s="15">
        <v>2.6700000000000002E-2</v>
      </c>
      <c r="G13" s="15"/>
    </row>
    <row r="14" spans="1:8" x14ac:dyDescent="0.25">
      <c r="A14" s="12" t="s">
        <v>1225</v>
      </c>
      <c r="B14" s="30" t="s">
        <v>1226</v>
      </c>
      <c r="C14" s="30" t="s">
        <v>1227</v>
      </c>
      <c r="D14" s="13">
        <v>98194</v>
      </c>
      <c r="E14" s="14">
        <v>3695.92</v>
      </c>
      <c r="F14" s="15">
        <v>2.5700000000000001E-2</v>
      </c>
      <c r="G14" s="15"/>
    </row>
    <row r="15" spans="1:8" x14ac:dyDescent="0.25">
      <c r="A15" s="12" t="s">
        <v>1252</v>
      </c>
      <c r="B15" s="30" t="s">
        <v>1253</v>
      </c>
      <c r="C15" s="30" t="s">
        <v>1254</v>
      </c>
      <c r="D15" s="13">
        <v>839944</v>
      </c>
      <c r="E15" s="14">
        <v>3597.9</v>
      </c>
      <c r="F15" s="15">
        <v>2.5000000000000001E-2</v>
      </c>
      <c r="G15" s="15"/>
    </row>
    <row r="16" spans="1:8" x14ac:dyDescent="0.25">
      <c r="A16" s="12" t="s">
        <v>1200</v>
      </c>
      <c r="B16" s="30" t="s">
        <v>1201</v>
      </c>
      <c r="C16" s="30" t="s">
        <v>1171</v>
      </c>
      <c r="D16" s="13">
        <v>467852</v>
      </c>
      <c r="E16" s="14">
        <v>3519.88</v>
      </c>
      <c r="F16" s="15">
        <v>2.4400000000000002E-2</v>
      </c>
      <c r="G16" s="15"/>
    </row>
    <row r="17" spans="1:7" x14ac:dyDescent="0.25">
      <c r="A17" s="12" t="s">
        <v>1754</v>
      </c>
      <c r="B17" s="30" t="s">
        <v>1755</v>
      </c>
      <c r="C17" s="30" t="s">
        <v>1299</v>
      </c>
      <c r="D17" s="13">
        <v>27353</v>
      </c>
      <c r="E17" s="14">
        <v>3446.57</v>
      </c>
      <c r="F17" s="15">
        <v>2.3900000000000001E-2</v>
      </c>
      <c r="G17" s="15"/>
    </row>
    <row r="18" spans="1:7" x14ac:dyDescent="0.25">
      <c r="A18" s="12" t="s">
        <v>1508</v>
      </c>
      <c r="B18" s="30" t="s">
        <v>1509</v>
      </c>
      <c r="C18" s="30" t="s">
        <v>1219</v>
      </c>
      <c r="D18" s="13">
        <v>168004</v>
      </c>
      <c r="E18" s="14">
        <v>2593.23</v>
      </c>
      <c r="F18" s="15">
        <v>1.7999999999999999E-2</v>
      </c>
      <c r="G18" s="15"/>
    </row>
    <row r="19" spans="1:7" x14ac:dyDescent="0.25">
      <c r="A19" s="12" t="s">
        <v>1181</v>
      </c>
      <c r="B19" s="30" t="s">
        <v>1182</v>
      </c>
      <c r="C19" s="30" t="s">
        <v>1183</v>
      </c>
      <c r="D19" s="13">
        <v>949874</v>
      </c>
      <c r="E19" s="14">
        <v>2546.14</v>
      </c>
      <c r="F19" s="15">
        <v>1.77E-2</v>
      </c>
      <c r="G19" s="15"/>
    </row>
    <row r="20" spans="1:7" x14ac:dyDescent="0.25">
      <c r="A20" s="12" t="s">
        <v>1426</v>
      </c>
      <c r="B20" s="30" t="s">
        <v>1427</v>
      </c>
      <c r="C20" s="30" t="s">
        <v>1219</v>
      </c>
      <c r="D20" s="13">
        <v>162409</v>
      </c>
      <c r="E20" s="14">
        <v>2432.9699999999998</v>
      </c>
      <c r="F20" s="15">
        <v>1.6899999999999998E-2</v>
      </c>
      <c r="G20" s="15"/>
    </row>
    <row r="21" spans="1:7" x14ac:dyDescent="0.25">
      <c r="A21" s="12" t="s">
        <v>1842</v>
      </c>
      <c r="B21" s="30" t="s">
        <v>1843</v>
      </c>
      <c r="C21" s="30" t="s">
        <v>1251</v>
      </c>
      <c r="D21" s="13">
        <v>100802</v>
      </c>
      <c r="E21" s="14">
        <v>2319.1999999999998</v>
      </c>
      <c r="F21" s="15">
        <v>1.61E-2</v>
      </c>
      <c r="G21" s="15"/>
    </row>
    <row r="22" spans="1:7" x14ac:dyDescent="0.25">
      <c r="A22" s="12" t="s">
        <v>1323</v>
      </c>
      <c r="B22" s="30" t="s">
        <v>1324</v>
      </c>
      <c r="C22" s="30" t="s">
        <v>1171</v>
      </c>
      <c r="D22" s="13">
        <v>218667</v>
      </c>
      <c r="E22" s="14">
        <v>2289.88</v>
      </c>
      <c r="F22" s="15">
        <v>1.5900000000000001E-2</v>
      </c>
      <c r="G22" s="15"/>
    </row>
    <row r="23" spans="1:7" x14ac:dyDescent="0.25">
      <c r="A23" s="12" t="s">
        <v>1388</v>
      </c>
      <c r="B23" s="30" t="s">
        <v>1389</v>
      </c>
      <c r="C23" s="30" t="s">
        <v>1299</v>
      </c>
      <c r="D23" s="13">
        <v>225985</v>
      </c>
      <c r="E23" s="14">
        <v>2243.58</v>
      </c>
      <c r="F23" s="15">
        <v>1.5599999999999999E-2</v>
      </c>
      <c r="G23" s="15"/>
    </row>
    <row r="24" spans="1:7" x14ac:dyDescent="0.25">
      <c r="A24" s="12" t="s">
        <v>1847</v>
      </c>
      <c r="B24" s="30" t="s">
        <v>1848</v>
      </c>
      <c r="C24" s="30" t="s">
        <v>1287</v>
      </c>
      <c r="D24" s="13">
        <v>119273</v>
      </c>
      <c r="E24" s="14">
        <v>2041.89</v>
      </c>
      <c r="F24" s="15">
        <v>1.4200000000000001E-2</v>
      </c>
      <c r="G24" s="15"/>
    </row>
    <row r="25" spans="1:7" x14ac:dyDescent="0.25">
      <c r="A25" s="12" t="s">
        <v>1233</v>
      </c>
      <c r="B25" s="30" t="s">
        <v>1234</v>
      </c>
      <c r="C25" s="30" t="s">
        <v>1219</v>
      </c>
      <c r="D25" s="13">
        <v>51682</v>
      </c>
      <c r="E25" s="14">
        <v>2003.35</v>
      </c>
      <c r="F25" s="15">
        <v>1.3899999999999999E-2</v>
      </c>
      <c r="G25" s="15"/>
    </row>
    <row r="26" spans="1:7" x14ac:dyDescent="0.25">
      <c r="A26" s="12" t="s">
        <v>1418</v>
      </c>
      <c r="B26" s="30" t="s">
        <v>1419</v>
      </c>
      <c r="C26" s="30" t="s">
        <v>1293</v>
      </c>
      <c r="D26" s="13">
        <v>49349</v>
      </c>
      <c r="E26" s="14">
        <v>1876.15</v>
      </c>
      <c r="F26" s="15">
        <v>1.2999999999999999E-2</v>
      </c>
      <c r="G26" s="15"/>
    </row>
    <row r="27" spans="1:7" x14ac:dyDescent="0.25">
      <c r="A27" s="12" t="s">
        <v>1263</v>
      </c>
      <c r="B27" s="30" t="s">
        <v>1264</v>
      </c>
      <c r="C27" s="30" t="s">
        <v>1174</v>
      </c>
      <c r="D27" s="13">
        <v>264281</v>
      </c>
      <c r="E27" s="14">
        <v>1592.03</v>
      </c>
      <c r="F27" s="15">
        <v>1.11E-2</v>
      </c>
      <c r="G27" s="15"/>
    </row>
    <row r="28" spans="1:7" x14ac:dyDescent="0.25">
      <c r="A28" s="12" t="s">
        <v>1388</v>
      </c>
      <c r="B28" s="30" t="s">
        <v>1841</v>
      </c>
      <c r="C28" s="30" t="s">
        <v>1299</v>
      </c>
      <c r="D28" s="13">
        <v>240638</v>
      </c>
      <c r="E28" s="14">
        <v>1581.47</v>
      </c>
      <c r="F28" s="15">
        <v>1.0999999999999999E-2</v>
      </c>
      <c r="G28" s="15"/>
    </row>
    <row r="29" spans="1:7" x14ac:dyDescent="0.25">
      <c r="A29" s="12" t="s">
        <v>1297</v>
      </c>
      <c r="B29" s="30" t="s">
        <v>1298</v>
      </c>
      <c r="C29" s="30" t="s">
        <v>1299</v>
      </c>
      <c r="D29" s="13">
        <v>70932</v>
      </c>
      <c r="E29" s="14">
        <v>1526.35</v>
      </c>
      <c r="F29" s="15">
        <v>1.06E-2</v>
      </c>
      <c r="G29" s="15"/>
    </row>
    <row r="30" spans="1:7" x14ac:dyDescent="0.25">
      <c r="A30" s="12" t="s">
        <v>1312</v>
      </c>
      <c r="B30" s="30" t="s">
        <v>1313</v>
      </c>
      <c r="C30" s="30" t="s">
        <v>1171</v>
      </c>
      <c r="D30" s="13">
        <v>72225</v>
      </c>
      <c r="E30" s="14">
        <v>1289.58</v>
      </c>
      <c r="F30" s="15">
        <v>8.9999999999999993E-3</v>
      </c>
      <c r="G30" s="15"/>
    </row>
    <row r="31" spans="1:7" x14ac:dyDescent="0.25">
      <c r="A31" s="12" t="s">
        <v>1375</v>
      </c>
      <c r="B31" s="30" t="s">
        <v>1376</v>
      </c>
      <c r="C31" s="30" t="s">
        <v>1193</v>
      </c>
      <c r="D31" s="13">
        <v>16784</v>
      </c>
      <c r="E31" s="14">
        <v>1216.04</v>
      </c>
      <c r="F31" s="15">
        <v>8.3999999999999995E-3</v>
      </c>
      <c r="G31" s="15"/>
    </row>
    <row r="32" spans="1:7" x14ac:dyDescent="0.25">
      <c r="A32" s="12" t="s">
        <v>1189</v>
      </c>
      <c r="B32" s="30" t="s">
        <v>1190</v>
      </c>
      <c r="C32" s="30" t="s">
        <v>1171</v>
      </c>
      <c r="D32" s="13">
        <v>77262</v>
      </c>
      <c r="E32" s="14">
        <v>1199.8800000000001</v>
      </c>
      <c r="F32" s="15">
        <v>8.3000000000000001E-3</v>
      </c>
      <c r="G32" s="15"/>
    </row>
    <row r="33" spans="1:7" x14ac:dyDescent="0.25">
      <c r="A33" s="12" t="s">
        <v>1766</v>
      </c>
      <c r="B33" s="30" t="s">
        <v>1767</v>
      </c>
      <c r="C33" s="30" t="s">
        <v>1193</v>
      </c>
      <c r="D33" s="13">
        <v>107454</v>
      </c>
      <c r="E33" s="14">
        <v>1194.3499999999999</v>
      </c>
      <c r="F33" s="15">
        <v>8.3000000000000001E-3</v>
      </c>
      <c r="G33" s="15"/>
    </row>
    <row r="34" spans="1:7" x14ac:dyDescent="0.25">
      <c r="A34" s="12" t="s">
        <v>1782</v>
      </c>
      <c r="B34" s="30" t="s">
        <v>1783</v>
      </c>
      <c r="C34" s="30" t="s">
        <v>1505</v>
      </c>
      <c r="D34" s="13">
        <v>22952</v>
      </c>
      <c r="E34" s="14">
        <v>1127.23</v>
      </c>
      <c r="F34" s="15">
        <v>7.7999999999999996E-3</v>
      </c>
      <c r="G34" s="15"/>
    </row>
    <row r="35" spans="1:7" x14ac:dyDescent="0.25">
      <c r="A35" s="12" t="s">
        <v>1444</v>
      </c>
      <c r="B35" s="30" t="s">
        <v>1445</v>
      </c>
      <c r="C35" s="30" t="s">
        <v>1193</v>
      </c>
      <c r="D35" s="13">
        <v>47401</v>
      </c>
      <c r="E35" s="14">
        <v>1118.57</v>
      </c>
      <c r="F35" s="15">
        <v>7.7999999999999996E-3</v>
      </c>
      <c r="G35" s="15"/>
    </row>
    <row r="36" spans="1:7" x14ac:dyDescent="0.25">
      <c r="A36" s="12" t="s">
        <v>1772</v>
      </c>
      <c r="B36" s="30" t="s">
        <v>1773</v>
      </c>
      <c r="C36" s="30" t="s">
        <v>1171</v>
      </c>
      <c r="D36" s="13">
        <v>211540</v>
      </c>
      <c r="E36" s="14">
        <v>1101.49</v>
      </c>
      <c r="F36" s="15">
        <v>7.6E-3</v>
      </c>
      <c r="G36" s="15"/>
    </row>
    <row r="37" spans="1:7" x14ac:dyDescent="0.25">
      <c r="A37" s="12" t="s">
        <v>1314</v>
      </c>
      <c r="B37" s="30" t="s">
        <v>1315</v>
      </c>
      <c r="C37" s="30" t="s">
        <v>1251</v>
      </c>
      <c r="D37" s="13">
        <v>71573</v>
      </c>
      <c r="E37" s="14">
        <v>1071.4100000000001</v>
      </c>
      <c r="F37" s="15">
        <v>7.4000000000000003E-3</v>
      </c>
      <c r="G37" s="15"/>
    </row>
    <row r="38" spans="1:7" x14ac:dyDescent="0.25">
      <c r="A38" s="12" t="s">
        <v>1398</v>
      </c>
      <c r="B38" s="30" t="s">
        <v>1399</v>
      </c>
      <c r="C38" s="30" t="s">
        <v>1186</v>
      </c>
      <c r="D38" s="13">
        <v>359098</v>
      </c>
      <c r="E38" s="14">
        <v>994.34</v>
      </c>
      <c r="F38" s="15">
        <v>6.8999999999999999E-3</v>
      </c>
      <c r="G38" s="15"/>
    </row>
    <row r="39" spans="1:7" x14ac:dyDescent="0.25">
      <c r="A39" s="12" t="s">
        <v>1390</v>
      </c>
      <c r="B39" s="30" t="s">
        <v>1391</v>
      </c>
      <c r="C39" s="30" t="s">
        <v>1274</v>
      </c>
      <c r="D39" s="13">
        <v>39070</v>
      </c>
      <c r="E39" s="14">
        <v>973.51</v>
      </c>
      <c r="F39" s="15">
        <v>6.7999999999999996E-3</v>
      </c>
      <c r="G39" s="15"/>
    </row>
    <row r="40" spans="1:7" x14ac:dyDescent="0.25">
      <c r="A40" s="12" t="s">
        <v>1780</v>
      </c>
      <c r="B40" s="30" t="s">
        <v>1781</v>
      </c>
      <c r="C40" s="30" t="s">
        <v>1387</v>
      </c>
      <c r="D40" s="13">
        <v>34107</v>
      </c>
      <c r="E40" s="14">
        <v>949.13</v>
      </c>
      <c r="F40" s="15">
        <v>6.6E-3</v>
      </c>
      <c r="G40" s="15"/>
    </row>
    <row r="41" spans="1:7" x14ac:dyDescent="0.25">
      <c r="A41" s="12" t="s">
        <v>1476</v>
      </c>
      <c r="B41" s="30" t="s">
        <v>1477</v>
      </c>
      <c r="C41" s="30" t="s">
        <v>1251</v>
      </c>
      <c r="D41" s="13">
        <v>56676</v>
      </c>
      <c r="E41" s="14">
        <v>916.34</v>
      </c>
      <c r="F41" s="15">
        <v>6.4000000000000003E-3</v>
      </c>
      <c r="G41" s="15"/>
    </row>
    <row r="42" spans="1:7" x14ac:dyDescent="0.25">
      <c r="A42" s="12" t="s">
        <v>1499</v>
      </c>
      <c r="B42" s="30" t="s">
        <v>1500</v>
      </c>
      <c r="C42" s="30" t="s">
        <v>1232</v>
      </c>
      <c r="D42" s="13">
        <v>154272</v>
      </c>
      <c r="E42" s="14">
        <v>911.98</v>
      </c>
      <c r="F42" s="15">
        <v>6.3E-3</v>
      </c>
      <c r="G42" s="15"/>
    </row>
    <row r="43" spans="1:7" x14ac:dyDescent="0.25">
      <c r="A43" s="12" t="s">
        <v>1536</v>
      </c>
      <c r="B43" s="30" t="s">
        <v>1537</v>
      </c>
      <c r="C43" s="30" t="s">
        <v>1251</v>
      </c>
      <c r="D43" s="13">
        <v>14197</v>
      </c>
      <c r="E43" s="14">
        <v>874.24</v>
      </c>
      <c r="F43" s="15">
        <v>6.1000000000000004E-3</v>
      </c>
      <c r="G43" s="15"/>
    </row>
    <row r="44" spans="1:7" x14ac:dyDescent="0.25">
      <c r="A44" s="12" t="s">
        <v>1497</v>
      </c>
      <c r="B44" s="30" t="s">
        <v>1498</v>
      </c>
      <c r="C44" s="30" t="s">
        <v>1251</v>
      </c>
      <c r="D44" s="13">
        <v>86412</v>
      </c>
      <c r="E44" s="14">
        <v>870.47</v>
      </c>
      <c r="F44" s="15">
        <v>6.0000000000000001E-3</v>
      </c>
      <c r="G44" s="15"/>
    </row>
    <row r="45" spans="1:7" x14ac:dyDescent="0.25">
      <c r="A45" s="12" t="s">
        <v>1352</v>
      </c>
      <c r="B45" s="30" t="s">
        <v>1353</v>
      </c>
      <c r="C45" s="30" t="s">
        <v>1354</v>
      </c>
      <c r="D45" s="13">
        <v>23410</v>
      </c>
      <c r="E45" s="14">
        <v>830.74</v>
      </c>
      <c r="F45" s="15">
        <v>5.7999999999999996E-3</v>
      </c>
      <c r="G45" s="15"/>
    </row>
    <row r="46" spans="1:7" x14ac:dyDescent="0.25">
      <c r="A46" s="12" t="s">
        <v>2224</v>
      </c>
      <c r="B46" s="30" t="s">
        <v>2225</v>
      </c>
      <c r="C46" s="30" t="s">
        <v>1299</v>
      </c>
      <c r="D46" s="13">
        <v>109323</v>
      </c>
      <c r="E46" s="14">
        <v>802.43</v>
      </c>
      <c r="F46" s="15">
        <v>5.5999999999999999E-3</v>
      </c>
      <c r="G46" s="15"/>
    </row>
    <row r="47" spans="1:7" x14ac:dyDescent="0.25">
      <c r="A47" s="12" t="s">
        <v>1851</v>
      </c>
      <c r="B47" s="30" t="s">
        <v>1852</v>
      </c>
      <c r="C47" s="30" t="s">
        <v>1219</v>
      </c>
      <c r="D47" s="13">
        <v>53582</v>
      </c>
      <c r="E47" s="14">
        <v>796.44</v>
      </c>
      <c r="F47" s="15">
        <v>5.4999999999999997E-3</v>
      </c>
      <c r="G47" s="15"/>
    </row>
    <row r="48" spans="1:7" x14ac:dyDescent="0.25">
      <c r="A48" s="12" t="s">
        <v>1776</v>
      </c>
      <c r="B48" s="30" t="s">
        <v>1777</v>
      </c>
      <c r="C48" s="30" t="s">
        <v>1245</v>
      </c>
      <c r="D48" s="13">
        <v>324311</v>
      </c>
      <c r="E48" s="14">
        <v>795.7</v>
      </c>
      <c r="F48" s="15">
        <v>5.4999999999999997E-3</v>
      </c>
      <c r="G48" s="15"/>
    </row>
    <row r="49" spans="1:7" x14ac:dyDescent="0.25">
      <c r="A49" s="12" t="s">
        <v>1482</v>
      </c>
      <c r="B49" s="30" t="s">
        <v>1483</v>
      </c>
      <c r="C49" s="30" t="s">
        <v>1193</v>
      </c>
      <c r="D49" s="13">
        <v>46433</v>
      </c>
      <c r="E49" s="14">
        <v>763.29</v>
      </c>
      <c r="F49" s="15">
        <v>5.3E-3</v>
      </c>
      <c r="G49" s="15"/>
    </row>
    <row r="50" spans="1:7" x14ac:dyDescent="0.25">
      <c r="A50" s="12" t="s">
        <v>2034</v>
      </c>
      <c r="B50" s="30" t="s">
        <v>2035</v>
      </c>
      <c r="C50" s="30" t="s">
        <v>1284</v>
      </c>
      <c r="D50" s="13">
        <v>128584</v>
      </c>
      <c r="E50" s="14">
        <v>753.89</v>
      </c>
      <c r="F50" s="15">
        <v>5.1999999999999998E-3</v>
      </c>
      <c r="G50" s="15"/>
    </row>
    <row r="51" spans="1:7" x14ac:dyDescent="0.25">
      <c r="A51" s="12" t="s">
        <v>1778</v>
      </c>
      <c r="B51" s="30" t="s">
        <v>1779</v>
      </c>
      <c r="C51" s="30" t="s">
        <v>1193</v>
      </c>
      <c r="D51" s="13">
        <v>18120</v>
      </c>
      <c r="E51" s="14">
        <v>749.93</v>
      </c>
      <c r="F51" s="15">
        <v>5.1999999999999998E-3</v>
      </c>
      <c r="G51" s="15"/>
    </row>
    <row r="52" spans="1:7" x14ac:dyDescent="0.25">
      <c r="A52" s="12" t="s">
        <v>1898</v>
      </c>
      <c r="B52" s="30" t="s">
        <v>1899</v>
      </c>
      <c r="C52" s="30" t="s">
        <v>1846</v>
      </c>
      <c r="D52" s="13">
        <v>40167</v>
      </c>
      <c r="E52" s="14">
        <v>748.75</v>
      </c>
      <c r="F52" s="15">
        <v>5.1999999999999998E-3</v>
      </c>
      <c r="G52" s="15"/>
    </row>
    <row r="53" spans="1:7" x14ac:dyDescent="0.25">
      <c r="A53" s="12" t="s">
        <v>1860</v>
      </c>
      <c r="B53" s="30" t="s">
        <v>1861</v>
      </c>
      <c r="C53" s="30" t="s">
        <v>1279</v>
      </c>
      <c r="D53" s="13">
        <v>49502</v>
      </c>
      <c r="E53" s="14">
        <v>740.53</v>
      </c>
      <c r="F53" s="15">
        <v>5.1000000000000004E-3</v>
      </c>
      <c r="G53" s="15"/>
    </row>
    <row r="54" spans="1:7" x14ac:dyDescent="0.25">
      <c r="A54" s="12" t="s">
        <v>1187</v>
      </c>
      <c r="B54" s="30" t="s">
        <v>1188</v>
      </c>
      <c r="C54" s="30" t="s">
        <v>1171</v>
      </c>
      <c r="D54" s="13">
        <v>273359</v>
      </c>
      <c r="E54" s="14">
        <v>721.8</v>
      </c>
      <c r="F54" s="15">
        <v>5.0000000000000001E-3</v>
      </c>
      <c r="G54" s="15"/>
    </row>
    <row r="55" spans="1:7" x14ac:dyDescent="0.25">
      <c r="A55" s="12" t="s">
        <v>1191</v>
      </c>
      <c r="B55" s="30" t="s">
        <v>1192</v>
      </c>
      <c r="C55" s="30" t="s">
        <v>1193</v>
      </c>
      <c r="D55" s="13">
        <v>157558</v>
      </c>
      <c r="E55" s="14">
        <v>710.59</v>
      </c>
      <c r="F55" s="15">
        <v>4.8999999999999998E-3</v>
      </c>
      <c r="G55" s="15"/>
    </row>
    <row r="56" spans="1:7" x14ac:dyDescent="0.25">
      <c r="A56" s="12" t="s">
        <v>1277</v>
      </c>
      <c r="B56" s="30" t="s">
        <v>1278</v>
      </c>
      <c r="C56" s="30" t="s">
        <v>1279</v>
      </c>
      <c r="D56" s="13">
        <v>23155</v>
      </c>
      <c r="E56" s="14">
        <v>696.1</v>
      </c>
      <c r="F56" s="15">
        <v>4.7999999999999996E-3</v>
      </c>
      <c r="G56" s="15"/>
    </row>
    <row r="57" spans="1:7" x14ac:dyDescent="0.25">
      <c r="A57" s="12" t="s">
        <v>1365</v>
      </c>
      <c r="B57" s="30" t="s">
        <v>1366</v>
      </c>
      <c r="C57" s="30" t="s">
        <v>1299</v>
      </c>
      <c r="D57" s="13">
        <v>16861</v>
      </c>
      <c r="E57" s="14">
        <v>677.69</v>
      </c>
      <c r="F57" s="15">
        <v>4.7000000000000002E-3</v>
      </c>
      <c r="G57" s="15"/>
    </row>
    <row r="58" spans="1:7" x14ac:dyDescent="0.25">
      <c r="A58" s="12" t="s">
        <v>1758</v>
      </c>
      <c r="B58" s="30" t="s">
        <v>1759</v>
      </c>
      <c r="C58" s="30" t="s">
        <v>1296</v>
      </c>
      <c r="D58" s="13">
        <v>371947</v>
      </c>
      <c r="E58" s="14">
        <v>677.32</v>
      </c>
      <c r="F58" s="15">
        <v>4.7000000000000002E-3</v>
      </c>
      <c r="G58" s="15"/>
    </row>
    <row r="59" spans="1:7" x14ac:dyDescent="0.25">
      <c r="A59" s="12" t="s">
        <v>1849</v>
      </c>
      <c r="B59" s="30" t="s">
        <v>1850</v>
      </c>
      <c r="C59" s="30" t="s">
        <v>1486</v>
      </c>
      <c r="D59" s="13">
        <v>24794</v>
      </c>
      <c r="E59" s="14">
        <v>672</v>
      </c>
      <c r="F59" s="15">
        <v>4.7000000000000002E-3</v>
      </c>
      <c r="G59" s="15"/>
    </row>
    <row r="60" spans="1:7" x14ac:dyDescent="0.25">
      <c r="A60" s="12" t="s">
        <v>2024</v>
      </c>
      <c r="B60" s="30" t="s">
        <v>2025</v>
      </c>
      <c r="C60" s="30" t="s">
        <v>1232</v>
      </c>
      <c r="D60" s="13">
        <v>462247</v>
      </c>
      <c r="E60" s="14">
        <v>661.24</v>
      </c>
      <c r="F60" s="15">
        <v>4.5999999999999999E-3</v>
      </c>
      <c r="G60" s="15"/>
    </row>
    <row r="61" spans="1:7" x14ac:dyDescent="0.25">
      <c r="A61" s="12" t="s">
        <v>1844</v>
      </c>
      <c r="B61" s="30" t="s">
        <v>1845</v>
      </c>
      <c r="C61" s="30" t="s">
        <v>1846</v>
      </c>
      <c r="D61" s="13">
        <v>79973</v>
      </c>
      <c r="E61" s="14">
        <v>656.94</v>
      </c>
      <c r="F61" s="15">
        <v>4.5999999999999999E-3</v>
      </c>
      <c r="G61" s="15"/>
    </row>
    <row r="62" spans="1:7" x14ac:dyDescent="0.25">
      <c r="A62" s="12" t="s">
        <v>1205</v>
      </c>
      <c r="B62" s="30" t="s">
        <v>1206</v>
      </c>
      <c r="C62" s="30" t="s">
        <v>1199</v>
      </c>
      <c r="D62" s="13">
        <v>420000</v>
      </c>
      <c r="E62" s="14">
        <v>654.57000000000005</v>
      </c>
      <c r="F62" s="15">
        <v>4.4999999999999997E-3</v>
      </c>
      <c r="G62" s="15"/>
    </row>
    <row r="63" spans="1:7" x14ac:dyDescent="0.25">
      <c r="A63" s="12" t="s">
        <v>1194</v>
      </c>
      <c r="B63" s="30" t="s">
        <v>1195</v>
      </c>
      <c r="C63" s="30" t="s">
        <v>1196</v>
      </c>
      <c r="D63" s="13">
        <v>19665</v>
      </c>
      <c r="E63" s="14">
        <v>654.25</v>
      </c>
      <c r="F63" s="15">
        <v>4.4999999999999997E-3</v>
      </c>
      <c r="G63" s="15"/>
    </row>
    <row r="64" spans="1:7" x14ac:dyDescent="0.25">
      <c r="A64" s="12" t="s">
        <v>1503</v>
      </c>
      <c r="B64" s="30" t="s">
        <v>1504</v>
      </c>
      <c r="C64" s="30" t="s">
        <v>1505</v>
      </c>
      <c r="D64" s="13">
        <v>24454</v>
      </c>
      <c r="E64" s="14">
        <v>641.27</v>
      </c>
      <c r="F64" s="15">
        <v>4.4999999999999997E-3</v>
      </c>
      <c r="G64" s="15"/>
    </row>
    <row r="65" spans="1:7" x14ac:dyDescent="0.25">
      <c r="A65" s="12" t="s">
        <v>1261</v>
      </c>
      <c r="B65" s="30" t="s">
        <v>1262</v>
      </c>
      <c r="C65" s="30" t="s">
        <v>1251</v>
      </c>
      <c r="D65" s="13">
        <v>58749</v>
      </c>
      <c r="E65" s="14">
        <v>639.63</v>
      </c>
      <c r="F65" s="15">
        <v>4.4000000000000003E-3</v>
      </c>
      <c r="G65" s="15"/>
    </row>
    <row r="66" spans="1:7" x14ac:dyDescent="0.25">
      <c r="A66" s="12" t="s">
        <v>1207</v>
      </c>
      <c r="B66" s="30" t="s">
        <v>1208</v>
      </c>
      <c r="C66" s="30" t="s">
        <v>1193</v>
      </c>
      <c r="D66" s="13">
        <v>162776</v>
      </c>
      <c r="E66" s="14">
        <v>635.23</v>
      </c>
      <c r="F66" s="15">
        <v>4.4000000000000003E-3</v>
      </c>
      <c r="G66" s="15"/>
    </row>
    <row r="67" spans="1:7" x14ac:dyDescent="0.25">
      <c r="A67" s="12" t="s">
        <v>2226</v>
      </c>
      <c r="B67" s="30" t="s">
        <v>2227</v>
      </c>
      <c r="C67" s="30" t="s">
        <v>1232</v>
      </c>
      <c r="D67" s="13">
        <v>300000</v>
      </c>
      <c r="E67" s="14">
        <v>634.20000000000005</v>
      </c>
      <c r="F67" s="15">
        <v>4.4000000000000003E-3</v>
      </c>
      <c r="G67" s="15"/>
    </row>
    <row r="68" spans="1:7" x14ac:dyDescent="0.25">
      <c r="A68" s="12" t="s">
        <v>1784</v>
      </c>
      <c r="B68" s="30" t="s">
        <v>1785</v>
      </c>
      <c r="C68" s="30" t="s">
        <v>1786</v>
      </c>
      <c r="D68" s="13">
        <v>56105</v>
      </c>
      <c r="E68" s="14">
        <v>630.76</v>
      </c>
      <c r="F68" s="15">
        <v>4.4000000000000003E-3</v>
      </c>
      <c r="G68" s="15"/>
    </row>
    <row r="69" spans="1:7" x14ac:dyDescent="0.25">
      <c r="A69" s="12" t="s">
        <v>1856</v>
      </c>
      <c r="B69" s="30" t="s">
        <v>1857</v>
      </c>
      <c r="C69" s="30" t="s">
        <v>1232</v>
      </c>
      <c r="D69" s="13">
        <v>322656</v>
      </c>
      <c r="E69" s="14">
        <v>614.01</v>
      </c>
      <c r="F69" s="15">
        <v>4.3E-3</v>
      </c>
      <c r="G69" s="15"/>
    </row>
    <row r="70" spans="1:7" x14ac:dyDescent="0.25">
      <c r="A70" s="12" t="s">
        <v>1275</v>
      </c>
      <c r="B70" s="30" t="s">
        <v>1276</v>
      </c>
      <c r="C70" s="30" t="s">
        <v>1196</v>
      </c>
      <c r="D70" s="13">
        <v>299685</v>
      </c>
      <c r="E70" s="14">
        <v>603.87</v>
      </c>
      <c r="F70" s="15">
        <v>4.1999999999999997E-3</v>
      </c>
      <c r="G70" s="15"/>
    </row>
    <row r="71" spans="1:7" x14ac:dyDescent="0.25">
      <c r="A71" s="12" t="s">
        <v>2286</v>
      </c>
      <c r="B71" s="30" t="s">
        <v>2287</v>
      </c>
      <c r="C71" s="30" t="s">
        <v>1193</v>
      </c>
      <c r="D71" s="13">
        <v>322064</v>
      </c>
      <c r="E71" s="14">
        <v>603.05999999999995</v>
      </c>
      <c r="F71" s="15">
        <v>4.1999999999999997E-3</v>
      </c>
      <c r="G71" s="15"/>
    </row>
    <row r="72" spans="1:7" x14ac:dyDescent="0.25">
      <c r="A72" s="12" t="s">
        <v>1350</v>
      </c>
      <c r="B72" s="30" t="s">
        <v>1351</v>
      </c>
      <c r="C72" s="30" t="s">
        <v>1219</v>
      </c>
      <c r="D72" s="13">
        <v>6837</v>
      </c>
      <c r="E72" s="14">
        <v>599.89</v>
      </c>
      <c r="F72" s="15">
        <v>4.1999999999999997E-3</v>
      </c>
      <c r="G72" s="15"/>
    </row>
    <row r="73" spans="1:7" x14ac:dyDescent="0.25">
      <c r="A73" s="12" t="s">
        <v>1530</v>
      </c>
      <c r="B73" s="30" t="s">
        <v>1531</v>
      </c>
      <c r="C73" s="30" t="s">
        <v>1251</v>
      </c>
      <c r="D73" s="13">
        <v>22973</v>
      </c>
      <c r="E73" s="14">
        <v>597.44000000000005</v>
      </c>
      <c r="F73" s="15">
        <v>4.1000000000000003E-3</v>
      </c>
      <c r="G73" s="15"/>
    </row>
    <row r="74" spans="1:7" x14ac:dyDescent="0.25">
      <c r="A74" s="12" t="s">
        <v>2026</v>
      </c>
      <c r="B74" s="30" t="s">
        <v>2027</v>
      </c>
      <c r="C74" s="30" t="s">
        <v>1846</v>
      </c>
      <c r="D74" s="13">
        <v>20627</v>
      </c>
      <c r="E74" s="14">
        <v>592.4</v>
      </c>
      <c r="F74" s="15">
        <v>4.1000000000000003E-3</v>
      </c>
      <c r="G74" s="15"/>
    </row>
    <row r="75" spans="1:7" x14ac:dyDescent="0.25">
      <c r="A75" s="12" t="s">
        <v>1858</v>
      </c>
      <c r="B75" s="30" t="s">
        <v>1859</v>
      </c>
      <c r="C75" s="30" t="s">
        <v>1248</v>
      </c>
      <c r="D75" s="13">
        <v>434</v>
      </c>
      <c r="E75" s="14">
        <v>578.9</v>
      </c>
      <c r="F75" s="15">
        <v>4.0000000000000001E-3</v>
      </c>
      <c r="G75" s="15"/>
    </row>
    <row r="76" spans="1:7" x14ac:dyDescent="0.25">
      <c r="A76" s="12" t="s">
        <v>1430</v>
      </c>
      <c r="B76" s="30" t="s">
        <v>1431</v>
      </c>
      <c r="C76" s="30" t="s">
        <v>1224</v>
      </c>
      <c r="D76" s="13">
        <v>100000</v>
      </c>
      <c r="E76" s="14">
        <v>560.25</v>
      </c>
      <c r="F76" s="15">
        <v>3.8999999999999998E-3</v>
      </c>
      <c r="G76" s="15"/>
    </row>
    <row r="77" spans="1:7" x14ac:dyDescent="0.25">
      <c r="A77" s="12" t="s">
        <v>1265</v>
      </c>
      <c r="B77" s="30" t="s">
        <v>1266</v>
      </c>
      <c r="C77" s="30" t="s">
        <v>1267</v>
      </c>
      <c r="D77" s="13">
        <v>309352</v>
      </c>
      <c r="E77" s="14">
        <v>560.08000000000004</v>
      </c>
      <c r="F77" s="15">
        <v>3.8999999999999998E-3</v>
      </c>
      <c r="G77" s="15"/>
    </row>
    <row r="78" spans="1:7" x14ac:dyDescent="0.25">
      <c r="A78" s="12" t="s">
        <v>1316</v>
      </c>
      <c r="B78" s="30" t="s">
        <v>1317</v>
      </c>
      <c r="C78" s="30" t="s">
        <v>1193</v>
      </c>
      <c r="D78" s="13">
        <v>500000</v>
      </c>
      <c r="E78" s="14">
        <v>553.5</v>
      </c>
      <c r="F78" s="15">
        <v>3.8E-3</v>
      </c>
      <c r="G78" s="15"/>
    </row>
    <row r="79" spans="1:7" x14ac:dyDescent="0.25">
      <c r="A79" s="12" t="s">
        <v>2267</v>
      </c>
      <c r="B79" s="30" t="s">
        <v>2268</v>
      </c>
      <c r="C79" s="30" t="s">
        <v>1251</v>
      </c>
      <c r="D79" s="13">
        <v>144480</v>
      </c>
      <c r="E79" s="14">
        <v>553.21</v>
      </c>
      <c r="F79" s="15">
        <v>3.8E-3</v>
      </c>
      <c r="G79" s="15"/>
    </row>
    <row r="80" spans="1:7" x14ac:dyDescent="0.25">
      <c r="A80" s="12" t="s">
        <v>1228</v>
      </c>
      <c r="B80" s="30" t="s">
        <v>1229</v>
      </c>
      <c r="C80" s="30" t="s">
        <v>1174</v>
      </c>
      <c r="D80" s="13">
        <v>100892</v>
      </c>
      <c r="E80" s="14">
        <v>479.89</v>
      </c>
      <c r="F80" s="15">
        <v>3.3E-3</v>
      </c>
      <c r="G80" s="15"/>
    </row>
    <row r="81" spans="1:7" x14ac:dyDescent="0.25">
      <c r="A81" s="12" t="s">
        <v>1903</v>
      </c>
      <c r="B81" s="30" t="s">
        <v>1904</v>
      </c>
      <c r="C81" s="30" t="s">
        <v>1251</v>
      </c>
      <c r="D81" s="13">
        <v>30764</v>
      </c>
      <c r="E81" s="14">
        <v>467.86</v>
      </c>
      <c r="F81" s="15">
        <v>3.2000000000000002E-3</v>
      </c>
      <c r="G81" s="15"/>
    </row>
    <row r="82" spans="1:7" x14ac:dyDescent="0.25">
      <c r="A82" s="12" t="s">
        <v>1913</v>
      </c>
      <c r="B82" s="30" t="s">
        <v>1914</v>
      </c>
      <c r="C82" s="30" t="s">
        <v>1193</v>
      </c>
      <c r="D82" s="13">
        <v>50000</v>
      </c>
      <c r="E82" s="14">
        <v>448.9</v>
      </c>
      <c r="F82" s="15">
        <v>3.0999999999999999E-3</v>
      </c>
      <c r="G82" s="15"/>
    </row>
    <row r="83" spans="1:7" x14ac:dyDescent="0.25">
      <c r="A83" s="12" t="s">
        <v>2288</v>
      </c>
      <c r="B83" s="30" t="s">
        <v>2289</v>
      </c>
      <c r="C83" s="30" t="s">
        <v>1248</v>
      </c>
      <c r="D83" s="13">
        <v>16611</v>
      </c>
      <c r="E83" s="14">
        <v>445.57</v>
      </c>
      <c r="F83" s="15">
        <v>3.0999999999999999E-3</v>
      </c>
      <c r="G83" s="15"/>
    </row>
    <row r="84" spans="1:7" x14ac:dyDescent="0.25">
      <c r="A84" s="12" t="s">
        <v>1291</v>
      </c>
      <c r="B84" s="30" t="s">
        <v>1292</v>
      </c>
      <c r="C84" s="30" t="s">
        <v>1293</v>
      </c>
      <c r="D84" s="13">
        <v>5918</v>
      </c>
      <c r="E84" s="14">
        <v>442.62</v>
      </c>
      <c r="F84" s="15">
        <v>3.0999999999999999E-3</v>
      </c>
      <c r="G84" s="15"/>
    </row>
    <row r="85" spans="1:7" x14ac:dyDescent="0.25">
      <c r="A85" s="12" t="s">
        <v>2265</v>
      </c>
      <c r="B85" s="30" t="s">
        <v>2266</v>
      </c>
      <c r="C85" s="30" t="s">
        <v>1232</v>
      </c>
      <c r="D85" s="13">
        <v>83320</v>
      </c>
      <c r="E85" s="14">
        <v>431.22</v>
      </c>
      <c r="F85" s="15">
        <v>3.0000000000000001E-3</v>
      </c>
      <c r="G85" s="15"/>
    </row>
    <row r="86" spans="1:7" x14ac:dyDescent="0.25">
      <c r="A86" s="12" t="s">
        <v>1965</v>
      </c>
      <c r="B86" s="30" t="s">
        <v>1966</v>
      </c>
      <c r="C86" s="30" t="s">
        <v>1274</v>
      </c>
      <c r="D86" s="13">
        <v>43982</v>
      </c>
      <c r="E86" s="14">
        <v>385.15</v>
      </c>
      <c r="F86" s="15">
        <v>2.7000000000000001E-3</v>
      </c>
      <c r="G86" s="15"/>
    </row>
    <row r="87" spans="1:7" x14ac:dyDescent="0.25">
      <c r="A87" s="12" t="s">
        <v>1302</v>
      </c>
      <c r="B87" s="30" t="s">
        <v>1303</v>
      </c>
      <c r="C87" s="30" t="s">
        <v>1274</v>
      </c>
      <c r="D87" s="13">
        <v>3900</v>
      </c>
      <c r="E87" s="14">
        <v>380.22</v>
      </c>
      <c r="F87" s="15">
        <v>2.5999999999999999E-3</v>
      </c>
      <c r="G87" s="15"/>
    </row>
    <row r="88" spans="1:7" x14ac:dyDescent="0.25">
      <c r="A88" s="12" t="s">
        <v>1799</v>
      </c>
      <c r="B88" s="30" t="s">
        <v>1800</v>
      </c>
      <c r="C88" s="30" t="s">
        <v>1505</v>
      </c>
      <c r="D88" s="13">
        <v>57391</v>
      </c>
      <c r="E88" s="14">
        <v>205.34</v>
      </c>
      <c r="F88" s="15">
        <v>1.4E-3</v>
      </c>
      <c r="G88" s="15"/>
    </row>
    <row r="89" spans="1:7" x14ac:dyDescent="0.25">
      <c r="A89" s="12" t="s">
        <v>2263</v>
      </c>
      <c r="B89" s="30" t="s">
        <v>2264</v>
      </c>
      <c r="C89" s="30" t="s">
        <v>1251</v>
      </c>
      <c r="D89" s="13">
        <v>40005</v>
      </c>
      <c r="E89" s="14">
        <v>179.84</v>
      </c>
      <c r="F89" s="15">
        <v>1.1999999999999999E-3</v>
      </c>
      <c r="G89" s="15"/>
    </row>
    <row r="90" spans="1:7" x14ac:dyDescent="0.25">
      <c r="A90" s="12" t="s">
        <v>1797</v>
      </c>
      <c r="B90" s="30" t="s">
        <v>1798</v>
      </c>
      <c r="C90" s="30" t="s">
        <v>1387</v>
      </c>
      <c r="D90" s="13">
        <v>10400</v>
      </c>
      <c r="E90" s="14">
        <v>26.49</v>
      </c>
      <c r="F90" s="15">
        <v>2.0000000000000001E-4</v>
      </c>
      <c r="G90" s="15"/>
    </row>
    <row r="91" spans="1:7" x14ac:dyDescent="0.25">
      <c r="A91" s="16" t="s">
        <v>126</v>
      </c>
      <c r="B91" s="31"/>
      <c r="C91" s="31"/>
      <c r="D91" s="17"/>
      <c r="E91" s="37">
        <v>111490.41</v>
      </c>
      <c r="F91" s="38">
        <v>0.77370000000000005</v>
      </c>
      <c r="G91" s="20"/>
    </row>
    <row r="92" spans="1:7" x14ac:dyDescent="0.25">
      <c r="A92" s="16" t="s">
        <v>1545</v>
      </c>
      <c r="B92" s="30"/>
      <c r="C92" s="30"/>
      <c r="D92" s="13"/>
      <c r="E92" s="14"/>
      <c r="F92" s="15"/>
      <c r="G92" s="15"/>
    </row>
    <row r="93" spans="1:7" x14ac:dyDescent="0.25">
      <c r="A93" s="16" t="s">
        <v>126</v>
      </c>
      <c r="B93" s="30"/>
      <c r="C93" s="30"/>
      <c r="D93" s="13"/>
      <c r="E93" s="39" t="s">
        <v>120</v>
      </c>
      <c r="F93" s="40" t="s">
        <v>120</v>
      </c>
      <c r="G93" s="15"/>
    </row>
    <row r="94" spans="1:7" x14ac:dyDescent="0.25">
      <c r="A94" s="21" t="s">
        <v>162</v>
      </c>
      <c r="B94" s="32"/>
      <c r="C94" s="32"/>
      <c r="D94" s="22"/>
      <c r="E94" s="27">
        <v>111490.41</v>
      </c>
      <c r="F94" s="28">
        <v>0.77370000000000005</v>
      </c>
      <c r="G94" s="20"/>
    </row>
    <row r="95" spans="1:7" x14ac:dyDescent="0.25">
      <c r="A95" s="12"/>
      <c r="B95" s="30"/>
      <c r="C95" s="30"/>
      <c r="D95" s="13"/>
      <c r="E95" s="14"/>
      <c r="F95" s="15"/>
      <c r="G95" s="15"/>
    </row>
    <row r="96" spans="1:7" x14ac:dyDescent="0.25">
      <c r="A96" s="16" t="s">
        <v>215</v>
      </c>
      <c r="B96" s="30"/>
      <c r="C96" s="30"/>
      <c r="D96" s="13"/>
      <c r="E96" s="14"/>
      <c r="F96" s="15"/>
      <c r="G96" s="15"/>
    </row>
    <row r="97" spans="1:7" x14ac:dyDescent="0.25">
      <c r="A97" s="16" t="s">
        <v>216</v>
      </c>
      <c r="B97" s="30"/>
      <c r="C97" s="30"/>
      <c r="D97" s="13"/>
      <c r="E97" s="14"/>
      <c r="F97" s="15"/>
      <c r="G97" s="15"/>
    </row>
    <row r="98" spans="1:7" x14ac:dyDescent="0.25">
      <c r="A98" s="12" t="s">
        <v>989</v>
      </c>
      <c r="B98" s="30" t="s">
        <v>990</v>
      </c>
      <c r="C98" s="30" t="s">
        <v>233</v>
      </c>
      <c r="D98" s="13">
        <v>2500000</v>
      </c>
      <c r="E98" s="14">
        <v>2491.5300000000002</v>
      </c>
      <c r="F98" s="15">
        <v>1.7299999999999999E-2</v>
      </c>
      <c r="G98" s="15">
        <v>7.7274999999999996E-2</v>
      </c>
    </row>
    <row r="99" spans="1:7" x14ac:dyDescent="0.25">
      <c r="A99" s="12" t="s">
        <v>764</v>
      </c>
      <c r="B99" s="30" t="s">
        <v>765</v>
      </c>
      <c r="C99" s="30" t="s">
        <v>222</v>
      </c>
      <c r="D99" s="13">
        <v>2000000</v>
      </c>
      <c r="E99" s="14">
        <v>1993.54</v>
      </c>
      <c r="F99" s="15">
        <v>1.38E-2</v>
      </c>
      <c r="G99" s="15">
        <v>7.5949000000000003E-2</v>
      </c>
    </row>
    <row r="100" spans="1:7" x14ac:dyDescent="0.25">
      <c r="A100" s="16" t="s">
        <v>126</v>
      </c>
      <c r="B100" s="31"/>
      <c r="C100" s="31"/>
      <c r="D100" s="17"/>
      <c r="E100" s="37">
        <v>4485.07</v>
      </c>
      <c r="F100" s="38">
        <v>3.1099999999999999E-2</v>
      </c>
      <c r="G100" s="20"/>
    </row>
    <row r="101" spans="1:7" x14ac:dyDescent="0.25">
      <c r="A101" s="12"/>
      <c r="B101" s="30"/>
      <c r="C101" s="30"/>
      <c r="D101" s="13"/>
      <c r="E101" s="14"/>
      <c r="F101" s="15"/>
      <c r="G101" s="15"/>
    </row>
    <row r="102" spans="1:7" x14ac:dyDescent="0.25">
      <c r="A102" s="16" t="s">
        <v>448</v>
      </c>
      <c r="B102" s="30"/>
      <c r="C102" s="30"/>
      <c r="D102" s="13"/>
      <c r="E102" s="14"/>
      <c r="F102" s="15"/>
      <c r="G102" s="15"/>
    </row>
    <row r="103" spans="1:7" x14ac:dyDescent="0.25">
      <c r="A103" s="12" t="s">
        <v>704</v>
      </c>
      <c r="B103" s="30" t="s">
        <v>705</v>
      </c>
      <c r="C103" s="30" t="s">
        <v>125</v>
      </c>
      <c r="D103" s="13">
        <v>15000000</v>
      </c>
      <c r="E103" s="14">
        <v>15000.96</v>
      </c>
      <c r="F103" s="15">
        <v>0.1041</v>
      </c>
      <c r="G103" s="15">
        <v>7.1818137081999994E-2</v>
      </c>
    </row>
    <row r="104" spans="1:7" x14ac:dyDescent="0.25">
      <c r="A104" s="12" t="s">
        <v>882</v>
      </c>
      <c r="B104" s="30" t="s">
        <v>883</v>
      </c>
      <c r="C104" s="30" t="s">
        <v>125</v>
      </c>
      <c r="D104" s="13">
        <v>3850000</v>
      </c>
      <c r="E104" s="14">
        <v>3882.89</v>
      </c>
      <c r="F104" s="15">
        <v>2.7E-2</v>
      </c>
      <c r="G104" s="15">
        <v>7.1764302860000004E-2</v>
      </c>
    </row>
    <row r="105" spans="1:7" x14ac:dyDescent="0.25">
      <c r="A105" s="12" t="s">
        <v>449</v>
      </c>
      <c r="B105" s="30" t="s">
        <v>450</v>
      </c>
      <c r="C105" s="30" t="s">
        <v>125</v>
      </c>
      <c r="D105" s="13">
        <v>3500000</v>
      </c>
      <c r="E105" s="14">
        <v>3506.46</v>
      </c>
      <c r="F105" s="15">
        <v>2.4299999999999999E-2</v>
      </c>
      <c r="G105" s="15">
        <v>7.1790184529000003E-2</v>
      </c>
    </row>
    <row r="106" spans="1:7" x14ac:dyDescent="0.25">
      <c r="A106" s="16" t="s">
        <v>126</v>
      </c>
      <c r="B106" s="31"/>
      <c r="C106" s="31"/>
      <c r="D106" s="17"/>
      <c r="E106" s="37">
        <v>22390.31</v>
      </c>
      <c r="F106" s="38">
        <v>0.15540000000000001</v>
      </c>
      <c r="G106" s="20"/>
    </row>
    <row r="107" spans="1:7" x14ac:dyDescent="0.25">
      <c r="A107" s="12"/>
      <c r="B107" s="30"/>
      <c r="C107" s="30"/>
      <c r="D107" s="13"/>
      <c r="E107" s="14"/>
      <c r="F107" s="15"/>
      <c r="G107" s="15"/>
    </row>
    <row r="108" spans="1:7" x14ac:dyDescent="0.25">
      <c r="A108" s="16" t="s">
        <v>298</v>
      </c>
      <c r="B108" s="30"/>
      <c r="C108" s="30"/>
      <c r="D108" s="13"/>
      <c r="E108" s="14"/>
      <c r="F108" s="15"/>
      <c r="G108" s="15"/>
    </row>
    <row r="109" spans="1:7" x14ac:dyDescent="0.25">
      <c r="A109" s="16" t="s">
        <v>126</v>
      </c>
      <c r="B109" s="30"/>
      <c r="C109" s="30"/>
      <c r="D109" s="13"/>
      <c r="E109" s="39" t="s">
        <v>120</v>
      </c>
      <c r="F109" s="40" t="s">
        <v>120</v>
      </c>
      <c r="G109" s="15"/>
    </row>
    <row r="110" spans="1:7" x14ac:dyDescent="0.25">
      <c r="A110" s="12"/>
      <c r="B110" s="30"/>
      <c r="C110" s="30"/>
      <c r="D110" s="13"/>
      <c r="E110" s="14"/>
      <c r="F110" s="15"/>
      <c r="G110" s="15"/>
    </row>
    <row r="111" spans="1:7" x14ac:dyDescent="0.25">
      <c r="A111" s="16" t="s">
        <v>299</v>
      </c>
      <c r="B111" s="30"/>
      <c r="C111" s="30"/>
      <c r="D111" s="13"/>
      <c r="E111" s="14"/>
      <c r="F111" s="15"/>
      <c r="G111" s="15"/>
    </row>
    <row r="112" spans="1:7" x14ac:dyDescent="0.25">
      <c r="A112" s="16" t="s">
        <v>126</v>
      </c>
      <c r="B112" s="30"/>
      <c r="C112" s="30"/>
      <c r="D112" s="13"/>
      <c r="E112" s="39" t="s">
        <v>120</v>
      </c>
      <c r="F112" s="40" t="s">
        <v>120</v>
      </c>
      <c r="G112" s="15"/>
    </row>
    <row r="113" spans="1:7" x14ac:dyDescent="0.25">
      <c r="A113" s="12"/>
      <c r="B113" s="30"/>
      <c r="C113" s="30"/>
      <c r="D113" s="13"/>
      <c r="E113" s="14"/>
      <c r="F113" s="15"/>
      <c r="G113" s="15"/>
    </row>
    <row r="114" spans="1:7" x14ac:dyDescent="0.25">
      <c r="A114" s="21" t="s">
        <v>162</v>
      </c>
      <c r="B114" s="32"/>
      <c r="C114" s="32"/>
      <c r="D114" s="22"/>
      <c r="E114" s="18">
        <v>26875.38</v>
      </c>
      <c r="F114" s="19">
        <v>0.1865</v>
      </c>
      <c r="G114" s="20"/>
    </row>
    <row r="115" spans="1:7" x14ac:dyDescent="0.25">
      <c r="A115" s="12"/>
      <c r="B115" s="30"/>
      <c r="C115" s="30"/>
      <c r="D115" s="13"/>
      <c r="E115" s="14"/>
      <c r="F115" s="15"/>
      <c r="G115" s="15"/>
    </row>
    <row r="116" spans="1:7" x14ac:dyDescent="0.25">
      <c r="A116" s="12"/>
      <c r="B116" s="30"/>
      <c r="C116" s="30"/>
      <c r="D116" s="13"/>
      <c r="E116" s="14"/>
      <c r="F116" s="15"/>
      <c r="G116" s="15"/>
    </row>
    <row r="117" spans="1:7" x14ac:dyDescent="0.25">
      <c r="A117" s="16" t="s">
        <v>846</v>
      </c>
      <c r="B117" s="30"/>
      <c r="C117" s="30"/>
      <c r="D117" s="13"/>
      <c r="E117" s="14"/>
      <c r="F117" s="15"/>
      <c r="G117" s="15"/>
    </row>
    <row r="118" spans="1:7" x14ac:dyDescent="0.25">
      <c r="A118" s="12" t="s">
        <v>1747</v>
      </c>
      <c r="B118" s="30" t="s">
        <v>1748</v>
      </c>
      <c r="C118" s="30"/>
      <c r="D118" s="13">
        <v>94158.496199999994</v>
      </c>
      <c r="E118" s="14">
        <v>2936.19</v>
      </c>
      <c r="F118" s="15">
        <v>2.0400000000000001E-2</v>
      </c>
      <c r="G118" s="15"/>
    </row>
    <row r="119" spans="1:7" x14ac:dyDescent="0.25">
      <c r="A119" s="12" t="s">
        <v>2290</v>
      </c>
      <c r="B119" s="30" t="s">
        <v>2291</v>
      </c>
      <c r="C119" s="30"/>
      <c r="D119" s="13">
        <v>1634279.088</v>
      </c>
      <c r="E119" s="14">
        <v>210.83</v>
      </c>
      <c r="F119" s="15">
        <v>1.5E-3</v>
      </c>
      <c r="G119" s="15"/>
    </row>
    <row r="120" spans="1:7" x14ac:dyDescent="0.25">
      <c r="A120" s="12"/>
      <c r="B120" s="30"/>
      <c r="C120" s="30"/>
      <c r="D120" s="13"/>
      <c r="E120" s="14"/>
      <c r="F120" s="15"/>
      <c r="G120" s="15"/>
    </row>
    <row r="121" spans="1:7" x14ac:dyDescent="0.25">
      <c r="A121" s="21" t="s">
        <v>162</v>
      </c>
      <c r="B121" s="32"/>
      <c r="C121" s="32"/>
      <c r="D121" s="22"/>
      <c r="E121" s="18">
        <v>3147.02</v>
      </c>
      <c r="F121" s="19">
        <v>2.1899999999999999E-2</v>
      </c>
      <c r="G121" s="20"/>
    </row>
    <row r="122" spans="1:7" x14ac:dyDescent="0.25">
      <c r="A122" s="12"/>
      <c r="B122" s="30"/>
      <c r="C122" s="30"/>
      <c r="D122" s="13"/>
      <c r="E122" s="14"/>
      <c r="F122" s="15"/>
      <c r="G122" s="15"/>
    </row>
    <row r="123" spans="1:7" x14ac:dyDescent="0.25">
      <c r="A123" s="16" t="s">
        <v>166</v>
      </c>
      <c r="B123" s="30"/>
      <c r="C123" s="30"/>
      <c r="D123" s="13"/>
      <c r="E123" s="14"/>
      <c r="F123" s="15"/>
      <c r="G123" s="15"/>
    </row>
    <row r="124" spans="1:7" x14ac:dyDescent="0.25">
      <c r="A124" s="12" t="s">
        <v>167</v>
      </c>
      <c r="B124" s="30"/>
      <c r="C124" s="30"/>
      <c r="D124" s="13"/>
      <c r="E124" s="14">
        <v>1702.36</v>
      </c>
      <c r="F124" s="15">
        <v>1.18E-2</v>
      </c>
      <c r="G124" s="15">
        <v>7.0182999999999995E-2</v>
      </c>
    </row>
    <row r="125" spans="1:7" x14ac:dyDescent="0.25">
      <c r="A125" s="16" t="s">
        <v>126</v>
      </c>
      <c r="B125" s="31"/>
      <c r="C125" s="31"/>
      <c r="D125" s="17"/>
      <c r="E125" s="37">
        <v>1702.36</v>
      </c>
      <c r="F125" s="38">
        <v>1.18E-2</v>
      </c>
      <c r="G125" s="20"/>
    </row>
    <row r="126" spans="1:7" x14ac:dyDescent="0.25">
      <c r="A126" s="12"/>
      <c r="B126" s="30"/>
      <c r="C126" s="30"/>
      <c r="D126" s="13"/>
      <c r="E126" s="14"/>
      <c r="F126" s="15"/>
      <c r="G126" s="15"/>
    </row>
    <row r="127" spans="1:7" x14ac:dyDescent="0.25">
      <c r="A127" s="21" t="s">
        <v>162</v>
      </c>
      <c r="B127" s="32"/>
      <c r="C127" s="32"/>
      <c r="D127" s="22"/>
      <c r="E127" s="18">
        <v>1702.36</v>
      </c>
      <c r="F127" s="19">
        <v>1.18E-2</v>
      </c>
      <c r="G127" s="20"/>
    </row>
    <row r="128" spans="1:7" x14ac:dyDescent="0.25">
      <c r="A128" s="12" t="s">
        <v>168</v>
      </c>
      <c r="B128" s="30"/>
      <c r="C128" s="30"/>
      <c r="D128" s="13"/>
      <c r="E128" s="14">
        <v>835.18416860000002</v>
      </c>
      <c r="F128" s="15">
        <v>5.7980000000000002E-3</v>
      </c>
      <c r="G128" s="15"/>
    </row>
    <row r="129" spans="1:7" x14ac:dyDescent="0.25">
      <c r="A129" s="12" t="s">
        <v>169</v>
      </c>
      <c r="B129" s="30"/>
      <c r="C129" s="30"/>
      <c r="D129" s="13"/>
      <c r="E129" s="23">
        <v>-15.054168600000001</v>
      </c>
      <c r="F129" s="15">
        <v>3.0200000000000002E-4</v>
      </c>
      <c r="G129" s="15">
        <v>7.0182999999999995E-2</v>
      </c>
    </row>
    <row r="130" spans="1:7" x14ac:dyDescent="0.25">
      <c r="A130" s="25" t="s">
        <v>170</v>
      </c>
      <c r="B130" s="33"/>
      <c r="C130" s="33"/>
      <c r="D130" s="26"/>
      <c r="E130" s="27">
        <v>144035.29999999999</v>
      </c>
      <c r="F130" s="28">
        <v>1</v>
      </c>
      <c r="G130" s="28"/>
    </row>
    <row r="132" spans="1:7" x14ac:dyDescent="0.25">
      <c r="A132" s="1" t="s">
        <v>172</v>
      </c>
    </row>
    <row r="135" spans="1:7" x14ac:dyDescent="0.25">
      <c r="A135" s="1" t="s">
        <v>173</v>
      </c>
    </row>
    <row r="136" spans="1:7" x14ac:dyDescent="0.25">
      <c r="A136" s="47" t="s">
        <v>174</v>
      </c>
      <c r="B136" s="34" t="s">
        <v>120</v>
      </c>
    </row>
    <row r="137" spans="1:7" x14ac:dyDescent="0.25">
      <c r="A137" t="s">
        <v>175</v>
      </c>
    </row>
    <row r="138" spans="1:7" x14ac:dyDescent="0.25">
      <c r="A138" t="s">
        <v>176</v>
      </c>
      <c r="B138" t="s">
        <v>177</v>
      </c>
      <c r="C138" t="s">
        <v>177</v>
      </c>
    </row>
    <row r="139" spans="1:7" x14ac:dyDescent="0.25">
      <c r="B139" s="48">
        <v>45351</v>
      </c>
      <c r="C139" s="48">
        <v>45382</v>
      </c>
    </row>
    <row r="140" spans="1:7" x14ac:dyDescent="0.25">
      <c r="A140" t="s">
        <v>181</v>
      </c>
      <c r="B140">
        <v>60.04</v>
      </c>
      <c r="C140">
        <v>61.01</v>
      </c>
      <c r="E140" s="2"/>
    </row>
    <row r="141" spans="1:7" x14ac:dyDescent="0.25">
      <c r="A141" t="s">
        <v>182</v>
      </c>
      <c r="B141">
        <v>30.62</v>
      </c>
      <c r="C141">
        <v>30.94</v>
      </c>
      <c r="E141" s="2"/>
    </row>
    <row r="142" spans="1:7" x14ac:dyDescent="0.25">
      <c r="A142" t="s">
        <v>1869</v>
      </c>
      <c r="B142">
        <v>52.74</v>
      </c>
      <c r="C142">
        <v>53.51</v>
      </c>
      <c r="E142" s="2"/>
    </row>
    <row r="143" spans="1:7" x14ac:dyDescent="0.25">
      <c r="A143" t="s">
        <v>1870</v>
      </c>
      <c r="B143">
        <v>53.75</v>
      </c>
      <c r="C143">
        <v>54.53</v>
      </c>
      <c r="E143" s="2"/>
    </row>
    <row r="144" spans="1:7" x14ac:dyDescent="0.25">
      <c r="A144" t="s">
        <v>661</v>
      </c>
      <c r="B144">
        <v>53.3</v>
      </c>
      <c r="C144">
        <v>54.08</v>
      </c>
      <c r="E144" s="2"/>
    </row>
    <row r="145" spans="1:5" x14ac:dyDescent="0.25">
      <c r="A145" t="s">
        <v>662</v>
      </c>
      <c r="B145">
        <v>25.99</v>
      </c>
      <c r="C145">
        <v>26.2</v>
      </c>
      <c r="E145" s="2"/>
    </row>
    <row r="146" spans="1:5" x14ac:dyDescent="0.25">
      <c r="E146" s="2"/>
    </row>
    <row r="147" spans="1:5" x14ac:dyDescent="0.25">
      <c r="A147" t="s">
        <v>665</v>
      </c>
    </row>
    <row r="149" spans="1:5" x14ac:dyDescent="0.25">
      <c r="A149" s="50" t="s">
        <v>666</v>
      </c>
      <c r="B149" s="50" t="s">
        <v>667</v>
      </c>
      <c r="C149" s="50" t="s">
        <v>668</v>
      </c>
      <c r="D149" s="50" t="s">
        <v>669</v>
      </c>
    </row>
    <row r="150" spans="1:5" x14ac:dyDescent="0.25">
      <c r="A150" s="50" t="s">
        <v>1873</v>
      </c>
      <c r="B150" s="50"/>
      <c r="C150" s="50">
        <v>0.17</v>
      </c>
      <c r="D150" s="50">
        <v>0.17</v>
      </c>
    </row>
    <row r="151" spans="1:5" x14ac:dyDescent="0.25">
      <c r="A151" s="50" t="s">
        <v>1874</v>
      </c>
      <c r="B151" s="50"/>
      <c r="C151" s="50">
        <v>0.17</v>
      </c>
      <c r="D151" s="50">
        <v>0.17</v>
      </c>
    </row>
    <row r="153" spans="1:5" x14ac:dyDescent="0.25">
      <c r="A153" t="s">
        <v>193</v>
      </c>
      <c r="B153" s="34" t="s">
        <v>120</v>
      </c>
    </row>
    <row r="154" spans="1:5" ht="30" customHeight="1" x14ac:dyDescent="0.25">
      <c r="A154" s="47" t="s">
        <v>194</v>
      </c>
      <c r="B154" s="34" t="s">
        <v>120</v>
      </c>
    </row>
    <row r="155" spans="1:5" ht="30" customHeight="1" x14ac:dyDescent="0.25">
      <c r="A155" s="47" t="s">
        <v>195</v>
      </c>
      <c r="B155" s="34" t="s">
        <v>120</v>
      </c>
    </row>
    <row r="156" spans="1:5" x14ac:dyDescent="0.25">
      <c r="A156" t="s">
        <v>1750</v>
      </c>
      <c r="B156" s="49">
        <v>1.367326</v>
      </c>
    </row>
    <row r="157" spans="1:5" ht="45" customHeight="1" x14ac:dyDescent="0.25">
      <c r="A157" s="47" t="s">
        <v>197</v>
      </c>
      <c r="B157" s="34" t="s">
        <v>120</v>
      </c>
    </row>
    <row r="158" spans="1:5" ht="30" customHeight="1" x14ac:dyDescent="0.25">
      <c r="A158" s="47" t="s">
        <v>198</v>
      </c>
      <c r="B158" s="34" t="s">
        <v>120</v>
      </c>
    </row>
    <row r="159" spans="1:5" ht="30" customHeight="1" x14ac:dyDescent="0.25">
      <c r="A159" s="47" t="s">
        <v>199</v>
      </c>
    </row>
    <row r="160" spans="1:5" x14ac:dyDescent="0.25">
      <c r="A160" t="s">
        <v>200</v>
      </c>
    </row>
    <row r="161" spans="1:4" x14ac:dyDescent="0.25">
      <c r="A161" t="s">
        <v>201</v>
      </c>
    </row>
    <row r="163" spans="1:4" ht="69.95" customHeight="1" x14ac:dyDescent="0.25">
      <c r="A163" s="74" t="s">
        <v>211</v>
      </c>
      <c r="B163" s="74" t="s">
        <v>212</v>
      </c>
      <c r="C163" s="74" t="s">
        <v>5</v>
      </c>
      <c r="D163" s="74" t="s">
        <v>6</v>
      </c>
    </row>
    <row r="164" spans="1:4" ht="69.95" customHeight="1" x14ac:dyDescent="0.25">
      <c r="A164" s="74" t="s">
        <v>2292</v>
      </c>
      <c r="B164" s="74"/>
      <c r="C164" s="74" t="s">
        <v>80</v>
      </c>
      <c r="D164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298"/>
  <sheetViews>
    <sheetView showGridLines="0" workbookViewId="0">
      <pane ySplit="4" topLeftCell="A118" activePane="bottomLeft" state="frozen"/>
      <selection pane="bottomLeft" activeCell="C139" sqref="C13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2293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2294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1470</v>
      </c>
      <c r="B8" s="30" t="s">
        <v>1471</v>
      </c>
      <c r="C8" s="30" t="s">
        <v>1293</v>
      </c>
      <c r="D8" s="13">
        <v>16997</v>
      </c>
      <c r="E8" s="14">
        <v>45.47</v>
      </c>
      <c r="F8" s="15">
        <v>1.1900000000000001E-2</v>
      </c>
      <c r="G8" s="15"/>
    </row>
    <row r="9" spans="1:8" x14ac:dyDescent="0.25">
      <c r="A9" s="12" t="s">
        <v>1285</v>
      </c>
      <c r="B9" s="30" t="s">
        <v>1286</v>
      </c>
      <c r="C9" s="30" t="s">
        <v>1287</v>
      </c>
      <c r="D9" s="13">
        <v>1348</v>
      </c>
      <c r="E9" s="14">
        <v>45.15</v>
      </c>
      <c r="F9" s="15">
        <v>1.18E-2</v>
      </c>
      <c r="G9" s="15"/>
    </row>
    <row r="10" spans="1:8" x14ac:dyDescent="0.25">
      <c r="A10" s="12" t="s">
        <v>2295</v>
      </c>
      <c r="B10" s="30" t="s">
        <v>2296</v>
      </c>
      <c r="C10" s="30" t="s">
        <v>1362</v>
      </c>
      <c r="D10" s="13">
        <v>2226</v>
      </c>
      <c r="E10" s="14">
        <v>44.44</v>
      </c>
      <c r="F10" s="15">
        <v>1.1599999999999999E-2</v>
      </c>
      <c r="G10" s="15"/>
    </row>
    <row r="11" spans="1:8" x14ac:dyDescent="0.25">
      <c r="A11" s="12" t="s">
        <v>2297</v>
      </c>
      <c r="B11" s="30" t="s">
        <v>2298</v>
      </c>
      <c r="C11" s="30" t="s">
        <v>1293</v>
      </c>
      <c r="D11" s="13">
        <v>3424</v>
      </c>
      <c r="E11" s="14">
        <v>43.61</v>
      </c>
      <c r="F11" s="15">
        <v>1.14E-2</v>
      </c>
      <c r="G11" s="15"/>
    </row>
    <row r="12" spans="1:8" x14ac:dyDescent="0.25">
      <c r="A12" s="12" t="s">
        <v>1990</v>
      </c>
      <c r="B12" s="30" t="s">
        <v>1991</v>
      </c>
      <c r="C12" s="30" t="s">
        <v>1287</v>
      </c>
      <c r="D12" s="13">
        <v>1354</v>
      </c>
      <c r="E12" s="14">
        <v>41.23</v>
      </c>
      <c r="F12" s="15">
        <v>1.0800000000000001E-2</v>
      </c>
      <c r="G12" s="15"/>
    </row>
    <row r="13" spans="1:8" x14ac:dyDescent="0.25">
      <c r="A13" s="12" t="s">
        <v>1847</v>
      </c>
      <c r="B13" s="30" t="s">
        <v>1848</v>
      </c>
      <c r="C13" s="30" t="s">
        <v>1287</v>
      </c>
      <c r="D13" s="13">
        <v>2348</v>
      </c>
      <c r="E13" s="14">
        <v>40.200000000000003</v>
      </c>
      <c r="F13" s="15">
        <v>1.0500000000000001E-2</v>
      </c>
      <c r="G13" s="15"/>
    </row>
    <row r="14" spans="1:8" x14ac:dyDescent="0.25">
      <c r="A14" s="12" t="s">
        <v>1316</v>
      </c>
      <c r="B14" s="30" t="s">
        <v>1317</v>
      </c>
      <c r="C14" s="30" t="s">
        <v>1193</v>
      </c>
      <c r="D14" s="13">
        <v>35098</v>
      </c>
      <c r="E14" s="14">
        <v>38.85</v>
      </c>
      <c r="F14" s="15">
        <v>1.0200000000000001E-2</v>
      </c>
      <c r="G14" s="15"/>
    </row>
    <row r="15" spans="1:8" x14ac:dyDescent="0.25">
      <c r="A15" s="12" t="s">
        <v>1255</v>
      </c>
      <c r="B15" s="30" t="s">
        <v>1256</v>
      </c>
      <c r="C15" s="30" t="s">
        <v>1171</v>
      </c>
      <c r="D15" s="13">
        <v>15832</v>
      </c>
      <c r="E15" s="14">
        <v>38.04</v>
      </c>
      <c r="F15" s="15">
        <v>9.9000000000000008E-3</v>
      </c>
      <c r="G15" s="15"/>
    </row>
    <row r="16" spans="1:8" x14ac:dyDescent="0.25">
      <c r="A16" s="12" t="s">
        <v>1346</v>
      </c>
      <c r="B16" s="30" t="s">
        <v>1347</v>
      </c>
      <c r="C16" s="30" t="s">
        <v>1251</v>
      </c>
      <c r="D16" s="13">
        <v>3953</v>
      </c>
      <c r="E16" s="14">
        <v>37.89</v>
      </c>
      <c r="F16" s="15">
        <v>9.9000000000000008E-3</v>
      </c>
      <c r="G16" s="15"/>
    </row>
    <row r="17" spans="1:7" x14ac:dyDescent="0.25">
      <c r="A17" s="12" t="s">
        <v>1888</v>
      </c>
      <c r="B17" s="30" t="s">
        <v>1889</v>
      </c>
      <c r="C17" s="30" t="s">
        <v>1171</v>
      </c>
      <c r="D17" s="13">
        <v>20615</v>
      </c>
      <c r="E17" s="14">
        <v>37.659999999999997</v>
      </c>
      <c r="F17" s="15">
        <v>9.7999999999999997E-3</v>
      </c>
      <c r="G17" s="15"/>
    </row>
    <row r="18" spans="1:7" x14ac:dyDescent="0.25">
      <c r="A18" s="12" t="s">
        <v>2299</v>
      </c>
      <c r="B18" s="30" t="s">
        <v>2300</v>
      </c>
      <c r="C18" s="30" t="s">
        <v>1219</v>
      </c>
      <c r="D18" s="13">
        <v>5114</v>
      </c>
      <c r="E18" s="14">
        <v>36.94</v>
      </c>
      <c r="F18" s="15">
        <v>9.7000000000000003E-3</v>
      </c>
      <c r="G18" s="15"/>
    </row>
    <row r="19" spans="1:7" x14ac:dyDescent="0.25">
      <c r="A19" s="12" t="s">
        <v>1222</v>
      </c>
      <c r="B19" s="30" t="s">
        <v>1223</v>
      </c>
      <c r="C19" s="30" t="s">
        <v>1224</v>
      </c>
      <c r="D19" s="13">
        <v>23785</v>
      </c>
      <c r="E19" s="14">
        <v>36.28</v>
      </c>
      <c r="F19" s="15">
        <v>9.4999999999999998E-3</v>
      </c>
      <c r="G19" s="15"/>
    </row>
    <row r="20" spans="1:7" x14ac:dyDescent="0.25">
      <c r="A20" s="12" t="s">
        <v>1456</v>
      </c>
      <c r="B20" s="30" t="s">
        <v>1457</v>
      </c>
      <c r="C20" s="30" t="s">
        <v>1248</v>
      </c>
      <c r="D20" s="13">
        <v>11906</v>
      </c>
      <c r="E20" s="14">
        <v>36.26</v>
      </c>
      <c r="F20" s="15">
        <v>9.4999999999999998E-3</v>
      </c>
      <c r="G20" s="15"/>
    </row>
    <row r="21" spans="1:7" x14ac:dyDescent="0.25">
      <c r="A21" s="12" t="s">
        <v>1894</v>
      </c>
      <c r="B21" s="30" t="s">
        <v>1895</v>
      </c>
      <c r="C21" s="30" t="s">
        <v>1397</v>
      </c>
      <c r="D21" s="13">
        <v>2050</v>
      </c>
      <c r="E21" s="14">
        <v>35.42</v>
      </c>
      <c r="F21" s="15">
        <v>9.2999999999999992E-3</v>
      </c>
      <c r="G21" s="15"/>
    </row>
    <row r="22" spans="1:7" x14ac:dyDescent="0.25">
      <c r="A22" s="12" t="s">
        <v>2301</v>
      </c>
      <c r="B22" s="30" t="s">
        <v>2302</v>
      </c>
      <c r="C22" s="30" t="s">
        <v>1287</v>
      </c>
      <c r="D22" s="13">
        <v>1208</v>
      </c>
      <c r="E22" s="14">
        <v>35.22</v>
      </c>
      <c r="F22" s="15">
        <v>9.1999999999999998E-3</v>
      </c>
      <c r="G22" s="15"/>
    </row>
    <row r="23" spans="1:7" x14ac:dyDescent="0.25">
      <c r="A23" s="12" t="s">
        <v>1318</v>
      </c>
      <c r="B23" s="30" t="s">
        <v>1319</v>
      </c>
      <c r="C23" s="30" t="s">
        <v>1320</v>
      </c>
      <c r="D23" s="13">
        <v>5269</v>
      </c>
      <c r="E23" s="14">
        <v>35.07</v>
      </c>
      <c r="F23" s="15">
        <v>9.1999999999999998E-3</v>
      </c>
      <c r="G23" s="15"/>
    </row>
    <row r="24" spans="1:7" x14ac:dyDescent="0.25">
      <c r="A24" s="12" t="s">
        <v>2303</v>
      </c>
      <c r="B24" s="30" t="s">
        <v>2304</v>
      </c>
      <c r="C24" s="30" t="s">
        <v>1279</v>
      </c>
      <c r="D24" s="13">
        <v>5695</v>
      </c>
      <c r="E24" s="14">
        <v>34.270000000000003</v>
      </c>
      <c r="F24" s="15">
        <v>8.9999999999999993E-3</v>
      </c>
      <c r="G24" s="15"/>
    </row>
    <row r="25" spans="1:7" x14ac:dyDescent="0.25">
      <c r="A25" s="12" t="s">
        <v>2305</v>
      </c>
      <c r="B25" s="30" t="s">
        <v>2306</v>
      </c>
      <c r="C25" s="30" t="s">
        <v>1979</v>
      </c>
      <c r="D25" s="13">
        <v>15703</v>
      </c>
      <c r="E25" s="14">
        <v>32.729999999999997</v>
      </c>
      <c r="F25" s="15">
        <v>8.6E-3</v>
      </c>
      <c r="G25" s="15"/>
    </row>
    <row r="26" spans="1:7" x14ac:dyDescent="0.25">
      <c r="A26" s="12" t="s">
        <v>1428</v>
      </c>
      <c r="B26" s="30" t="s">
        <v>1429</v>
      </c>
      <c r="C26" s="30" t="s">
        <v>1219</v>
      </c>
      <c r="D26" s="13">
        <v>4303</v>
      </c>
      <c r="E26" s="14">
        <v>31.93</v>
      </c>
      <c r="F26" s="15">
        <v>8.3000000000000001E-3</v>
      </c>
      <c r="G26" s="15"/>
    </row>
    <row r="27" spans="1:7" x14ac:dyDescent="0.25">
      <c r="A27" s="12" t="s">
        <v>2216</v>
      </c>
      <c r="B27" s="30" t="s">
        <v>2217</v>
      </c>
      <c r="C27" s="30" t="s">
        <v>1290</v>
      </c>
      <c r="D27" s="13">
        <v>2412</v>
      </c>
      <c r="E27" s="14">
        <v>31.87</v>
      </c>
      <c r="F27" s="15">
        <v>8.3000000000000001E-3</v>
      </c>
      <c r="G27" s="15"/>
    </row>
    <row r="28" spans="1:7" x14ac:dyDescent="0.25">
      <c r="A28" s="12" t="s">
        <v>1882</v>
      </c>
      <c r="B28" s="30" t="s">
        <v>1883</v>
      </c>
      <c r="C28" s="30" t="s">
        <v>1251</v>
      </c>
      <c r="D28" s="13">
        <v>1887</v>
      </c>
      <c r="E28" s="14">
        <v>31.14</v>
      </c>
      <c r="F28" s="15">
        <v>8.0999999999999996E-3</v>
      </c>
      <c r="G28" s="15"/>
    </row>
    <row r="29" spans="1:7" x14ac:dyDescent="0.25">
      <c r="A29" s="12" t="s">
        <v>2307</v>
      </c>
      <c r="B29" s="30" t="s">
        <v>2308</v>
      </c>
      <c r="C29" s="30" t="s">
        <v>1242</v>
      </c>
      <c r="D29" s="13">
        <v>446</v>
      </c>
      <c r="E29" s="14">
        <v>31.13</v>
      </c>
      <c r="F29" s="15">
        <v>8.0999999999999996E-3</v>
      </c>
      <c r="G29" s="15"/>
    </row>
    <row r="30" spans="1:7" x14ac:dyDescent="0.25">
      <c r="A30" s="12" t="s">
        <v>1756</v>
      </c>
      <c r="B30" s="30" t="s">
        <v>1757</v>
      </c>
      <c r="C30" s="30" t="s">
        <v>1387</v>
      </c>
      <c r="D30" s="13">
        <v>3298</v>
      </c>
      <c r="E30" s="14">
        <v>30.85</v>
      </c>
      <c r="F30" s="15">
        <v>8.0999999999999996E-3</v>
      </c>
      <c r="G30" s="15"/>
    </row>
    <row r="31" spans="1:7" x14ac:dyDescent="0.25">
      <c r="A31" s="12" t="s">
        <v>2309</v>
      </c>
      <c r="B31" s="30" t="s">
        <v>2310</v>
      </c>
      <c r="C31" s="30" t="s">
        <v>1227</v>
      </c>
      <c r="D31" s="13">
        <v>12943</v>
      </c>
      <c r="E31" s="14">
        <v>30.07</v>
      </c>
      <c r="F31" s="15">
        <v>7.9000000000000008E-3</v>
      </c>
      <c r="G31" s="15"/>
    </row>
    <row r="32" spans="1:7" x14ac:dyDescent="0.25">
      <c r="A32" s="12" t="s">
        <v>1766</v>
      </c>
      <c r="B32" s="30" t="s">
        <v>1767</v>
      </c>
      <c r="C32" s="30" t="s">
        <v>1193</v>
      </c>
      <c r="D32" s="13">
        <v>2581</v>
      </c>
      <c r="E32" s="14">
        <v>28.69</v>
      </c>
      <c r="F32" s="15">
        <v>7.4999999999999997E-3</v>
      </c>
      <c r="G32" s="15"/>
    </row>
    <row r="33" spans="1:7" x14ac:dyDescent="0.25">
      <c r="A33" s="12" t="s">
        <v>1436</v>
      </c>
      <c r="B33" s="30" t="s">
        <v>1437</v>
      </c>
      <c r="C33" s="30" t="s">
        <v>1320</v>
      </c>
      <c r="D33" s="13">
        <v>917</v>
      </c>
      <c r="E33" s="14">
        <v>28.56</v>
      </c>
      <c r="F33" s="15">
        <v>7.4999999999999997E-3</v>
      </c>
      <c r="G33" s="15"/>
    </row>
    <row r="34" spans="1:7" x14ac:dyDescent="0.25">
      <c r="A34" s="12" t="s">
        <v>1917</v>
      </c>
      <c r="B34" s="30" t="s">
        <v>1918</v>
      </c>
      <c r="C34" s="30" t="s">
        <v>1171</v>
      </c>
      <c r="D34" s="13">
        <v>29994</v>
      </c>
      <c r="E34" s="14">
        <v>27.76</v>
      </c>
      <c r="F34" s="15">
        <v>7.3000000000000001E-3</v>
      </c>
      <c r="G34" s="15"/>
    </row>
    <row r="35" spans="1:7" x14ac:dyDescent="0.25">
      <c r="A35" s="12" t="s">
        <v>2311</v>
      </c>
      <c r="B35" s="30" t="s">
        <v>2312</v>
      </c>
      <c r="C35" s="30" t="s">
        <v>1267</v>
      </c>
      <c r="D35" s="13">
        <v>7605</v>
      </c>
      <c r="E35" s="14">
        <v>27.11</v>
      </c>
      <c r="F35" s="15">
        <v>7.1000000000000004E-3</v>
      </c>
      <c r="G35" s="15"/>
    </row>
    <row r="36" spans="1:7" x14ac:dyDescent="0.25">
      <c r="A36" s="12" t="s">
        <v>2313</v>
      </c>
      <c r="B36" s="30" t="s">
        <v>2314</v>
      </c>
      <c r="C36" s="30" t="s">
        <v>1227</v>
      </c>
      <c r="D36" s="13">
        <v>2533</v>
      </c>
      <c r="E36" s="14">
        <v>27.1</v>
      </c>
      <c r="F36" s="15">
        <v>7.1000000000000004E-3</v>
      </c>
      <c r="G36" s="15"/>
    </row>
    <row r="37" spans="1:7" x14ac:dyDescent="0.25">
      <c r="A37" s="12" t="s">
        <v>1344</v>
      </c>
      <c r="B37" s="30" t="s">
        <v>1345</v>
      </c>
      <c r="C37" s="30" t="s">
        <v>1287</v>
      </c>
      <c r="D37" s="13">
        <v>20032</v>
      </c>
      <c r="E37" s="14">
        <v>26.91</v>
      </c>
      <c r="F37" s="15">
        <v>7.0000000000000001E-3</v>
      </c>
      <c r="G37" s="15"/>
    </row>
    <row r="38" spans="1:7" x14ac:dyDescent="0.25">
      <c r="A38" s="12" t="s">
        <v>1955</v>
      </c>
      <c r="B38" s="30" t="s">
        <v>1956</v>
      </c>
      <c r="C38" s="30" t="s">
        <v>1290</v>
      </c>
      <c r="D38" s="13">
        <v>1290</v>
      </c>
      <c r="E38" s="14">
        <v>26.56</v>
      </c>
      <c r="F38" s="15">
        <v>6.8999999999999999E-3</v>
      </c>
      <c r="G38" s="15"/>
    </row>
    <row r="39" spans="1:7" x14ac:dyDescent="0.25">
      <c r="A39" s="12" t="s">
        <v>2315</v>
      </c>
      <c r="B39" s="30" t="s">
        <v>2316</v>
      </c>
      <c r="C39" s="30" t="s">
        <v>1354</v>
      </c>
      <c r="D39" s="13">
        <v>2604</v>
      </c>
      <c r="E39" s="14">
        <v>26.07</v>
      </c>
      <c r="F39" s="15">
        <v>6.7999999999999996E-3</v>
      </c>
      <c r="G39" s="15"/>
    </row>
    <row r="40" spans="1:7" x14ac:dyDescent="0.25">
      <c r="A40" s="12" t="s">
        <v>2317</v>
      </c>
      <c r="B40" s="30" t="s">
        <v>2318</v>
      </c>
      <c r="C40" s="30" t="s">
        <v>1219</v>
      </c>
      <c r="D40" s="13">
        <v>2350</v>
      </c>
      <c r="E40" s="14">
        <v>25.77</v>
      </c>
      <c r="F40" s="15">
        <v>6.7000000000000002E-3</v>
      </c>
      <c r="G40" s="15"/>
    </row>
    <row r="41" spans="1:7" x14ac:dyDescent="0.25">
      <c r="A41" s="12" t="s">
        <v>1501</v>
      </c>
      <c r="B41" s="30" t="s">
        <v>1502</v>
      </c>
      <c r="C41" s="30" t="s">
        <v>1171</v>
      </c>
      <c r="D41" s="13">
        <v>18988</v>
      </c>
      <c r="E41" s="14">
        <v>25.66</v>
      </c>
      <c r="F41" s="15">
        <v>6.7000000000000002E-3</v>
      </c>
      <c r="G41" s="15"/>
    </row>
    <row r="42" spans="1:7" x14ac:dyDescent="0.25">
      <c r="A42" s="12" t="s">
        <v>2319</v>
      </c>
      <c r="B42" s="30" t="s">
        <v>2320</v>
      </c>
      <c r="C42" s="30" t="s">
        <v>1232</v>
      </c>
      <c r="D42" s="13">
        <v>5620</v>
      </c>
      <c r="E42" s="14">
        <v>25.26</v>
      </c>
      <c r="F42" s="15">
        <v>6.6E-3</v>
      </c>
      <c r="G42" s="15"/>
    </row>
    <row r="43" spans="1:7" x14ac:dyDescent="0.25">
      <c r="A43" s="12" t="s">
        <v>1333</v>
      </c>
      <c r="B43" s="30" t="s">
        <v>1334</v>
      </c>
      <c r="C43" s="30" t="s">
        <v>1193</v>
      </c>
      <c r="D43" s="13">
        <v>14317</v>
      </c>
      <c r="E43" s="14">
        <v>24.79</v>
      </c>
      <c r="F43" s="15">
        <v>6.4999999999999997E-3</v>
      </c>
      <c r="G43" s="15"/>
    </row>
    <row r="44" spans="1:7" x14ac:dyDescent="0.25">
      <c r="A44" s="12" t="s">
        <v>2286</v>
      </c>
      <c r="B44" s="30" t="s">
        <v>2287</v>
      </c>
      <c r="C44" s="30" t="s">
        <v>1193</v>
      </c>
      <c r="D44" s="13">
        <v>13227</v>
      </c>
      <c r="E44" s="14">
        <v>24.77</v>
      </c>
      <c r="F44" s="15">
        <v>6.4999999999999997E-3</v>
      </c>
      <c r="G44" s="15"/>
    </row>
    <row r="45" spans="1:7" x14ac:dyDescent="0.25">
      <c r="A45" s="12" t="s">
        <v>1327</v>
      </c>
      <c r="B45" s="30" t="s">
        <v>1328</v>
      </c>
      <c r="C45" s="30" t="s">
        <v>1216</v>
      </c>
      <c r="D45" s="13">
        <v>1867</v>
      </c>
      <c r="E45" s="14">
        <v>24.76</v>
      </c>
      <c r="F45" s="15">
        <v>6.4999999999999997E-3</v>
      </c>
      <c r="G45" s="15"/>
    </row>
    <row r="46" spans="1:7" x14ac:dyDescent="0.25">
      <c r="A46" s="12" t="s">
        <v>2321</v>
      </c>
      <c r="B46" s="30" t="s">
        <v>2322</v>
      </c>
      <c r="C46" s="30" t="s">
        <v>1248</v>
      </c>
      <c r="D46" s="13">
        <v>3250</v>
      </c>
      <c r="E46" s="14">
        <v>24.71</v>
      </c>
      <c r="F46" s="15">
        <v>6.4999999999999997E-3</v>
      </c>
      <c r="G46" s="15"/>
    </row>
    <row r="47" spans="1:7" x14ac:dyDescent="0.25">
      <c r="A47" s="12" t="s">
        <v>2323</v>
      </c>
      <c r="B47" s="30" t="s">
        <v>2324</v>
      </c>
      <c r="C47" s="30" t="s">
        <v>1855</v>
      </c>
      <c r="D47" s="13">
        <v>3645</v>
      </c>
      <c r="E47" s="14">
        <v>24.42</v>
      </c>
      <c r="F47" s="15">
        <v>6.4000000000000003E-3</v>
      </c>
      <c r="G47" s="15"/>
    </row>
    <row r="48" spans="1:7" x14ac:dyDescent="0.25">
      <c r="A48" s="12" t="s">
        <v>1270</v>
      </c>
      <c r="B48" s="30" t="s">
        <v>1271</v>
      </c>
      <c r="C48" s="30" t="s">
        <v>1224</v>
      </c>
      <c r="D48" s="13">
        <v>8690</v>
      </c>
      <c r="E48" s="14">
        <v>24.16</v>
      </c>
      <c r="F48" s="15">
        <v>6.3E-3</v>
      </c>
      <c r="G48" s="15"/>
    </row>
    <row r="49" spans="1:7" x14ac:dyDescent="0.25">
      <c r="A49" s="12" t="s">
        <v>2325</v>
      </c>
      <c r="B49" s="30" t="s">
        <v>2326</v>
      </c>
      <c r="C49" s="30" t="s">
        <v>1174</v>
      </c>
      <c r="D49" s="13">
        <v>12810</v>
      </c>
      <c r="E49" s="14">
        <v>23.82</v>
      </c>
      <c r="F49" s="15">
        <v>6.1999999999999998E-3</v>
      </c>
      <c r="G49" s="15"/>
    </row>
    <row r="50" spans="1:7" x14ac:dyDescent="0.25">
      <c r="A50" s="12" t="s">
        <v>2327</v>
      </c>
      <c r="B50" s="30" t="s">
        <v>2328</v>
      </c>
      <c r="C50" s="30" t="s">
        <v>1290</v>
      </c>
      <c r="D50" s="13">
        <v>1782</v>
      </c>
      <c r="E50" s="14">
        <v>22.88</v>
      </c>
      <c r="F50" s="15">
        <v>6.0000000000000001E-3</v>
      </c>
      <c r="G50" s="15"/>
    </row>
    <row r="51" spans="1:7" x14ac:dyDescent="0.25">
      <c r="A51" s="12" t="s">
        <v>2329</v>
      </c>
      <c r="B51" s="30" t="s">
        <v>2330</v>
      </c>
      <c r="C51" s="30" t="s">
        <v>1251</v>
      </c>
      <c r="D51" s="13">
        <v>2401</v>
      </c>
      <c r="E51" s="14">
        <v>22.86</v>
      </c>
      <c r="F51" s="15">
        <v>6.0000000000000001E-3</v>
      </c>
      <c r="G51" s="15"/>
    </row>
    <row r="52" spans="1:7" x14ac:dyDescent="0.25">
      <c r="A52" s="12" t="s">
        <v>2331</v>
      </c>
      <c r="B52" s="30" t="s">
        <v>2332</v>
      </c>
      <c r="C52" s="30" t="s">
        <v>2333</v>
      </c>
      <c r="D52" s="13">
        <v>1387</v>
      </c>
      <c r="E52" s="14">
        <v>22.61</v>
      </c>
      <c r="F52" s="15">
        <v>5.8999999999999999E-3</v>
      </c>
      <c r="G52" s="15"/>
    </row>
    <row r="53" spans="1:7" x14ac:dyDescent="0.25">
      <c r="A53" s="12" t="s">
        <v>2334</v>
      </c>
      <c r="B53" s="30" t="s">
        <v>2335</v>
      </c>
      <c r="C53" s="30" t="s">
        <v>1227</v>
      </c>
      <c r="D53" s="13">
        <v>38306</v>
      </c>
      <c r="E53" s="14">
        <v>22.43</v>
      </c>
      <c r="F53" s="15">
        <v>5.8999999999999999E-3</v>
      </c>
      <c r="G53" s="15"/>
    </row>
    <row r="54" spans="1:7" x14ac:dyDescent="0.25">
      <c r="A54" s="12" t="s">
        <v>2336</v>
      </c>
      <c r="B54" s="30" t="s">
        <v>2337</v>
      </c>
      <c r="C54" s="30" t="s">
        <v>1287</v>
      </c>
      <c r="D54" s="13">
        <v>3318</v>
      </c>
      <c r="E54" s="14">
        <v>22.42</v>
      </c>
      <c r="F54" s="15">
        <v>5.8999999999999999E-3</v>
      </c>
      <c r="G54" s="15"/>
    </row>
    <row r="55" spans="1:7" x14ac:dyDescent="0.25">
      <c r="A55" s="12" t="s">
        <v>2220</v>
      </c>
      <c r="B55" s="30" t="s">
        <v>2221</v>
      </c>
      <c r="C55" s="30" t="s">
        <v>1193</v>
      </c>
      <c r="D55" s="13">
        <v>3090</v>
      </c>
      <c r="E55" s="14">
        <v>22.23</v>
      </c>
      <c r="F55" s="15">
        <v>5.7999999999999996E-3</v>
      </c>
      <c r="G55" s="15"/>
    </row>
    <row r="56" spans="1:7" x14ac:dyDescent="0.25">
      <c r="A56" s="12" t="s">
        <v>1921</v>
      </c>
      <c r="B56" s="30" t="s">
        <v>1922</v>
      </c>
      <c r="C56" s="30" t="s">
        <v>1227</v>
      </c>
      <c r="D56" s="13">
        <v>3194</v>
      </c>
      <c r="E56" s="14">
        <v>22.17</v>
      </c>
      <c r="F56" s="15">
        <v>5.7999999999999996E-3</v>
      </c>
      <c r="G56" s="15"/>
    </row>
    <row r="57" spans="1:7" x14ac:dyDescent="0.25">
      <c r="A57" s="12" t="s">
        <v>2338</v>
      </c>
      <c r="B57" s="30" t="s">
        <v>2339</v>
      </c>
      <c r="C57" s="30" t="s">
        <v>1204</v>
      </c>
      <c r="D57" s="13">
        <v>23576</v>
      </c>
      <c r="E57" s="14">
        <v>21.64</v>
      </c>
      <c r="F57" s="15">
        <v>5.7000000000000002E-3</v>
      </c>
      <c r="G57" s="15"/>
    </row>
    <row r="58" spans="1:7" x14ac:dyDescent="0.25">
      <c r="A58" s="12" t="s">
        <v>2340</v>
      </c>
      <c r="B58" s="30" t="s">
        <v>2341</v>
      </c>
      <c r="C58" s="30" t="s">
        <v>1287</v>
      </c>
      <c r="D58" s="13">
        <v>4496</v>
      </c>
      <c r="E58" s="14">
        <v>21.18</v>
      </c>
      <c r="F58" s="15">
        <v>5.4999999999999997E-3</v>
      </c>
      <c r="G58" s="15"/>
    </row>
    <row r="59" spans="1:7" x14ac:dyDescent="0.25">
      <c r="A59" s="12" t="s">
        <v>2342</v>
      </c>
      <c r="B59" s="30" t="s">
        <v>2343</v>
      </c>
      <c r="C59" s="30" t="s">
        <v>1193</v>
      </c>
      <c r="D59" s="13">
        <v>339</v>
      </c>
      <c r="E59" s="14">
        <v>21.17</v>
      </c>
      <c r="F59" s="15">
        <v>5.4999999999999997E-3</v>
      </c>
      <c r="G59" s="15"/>
    </row>
    <row r="60" spans="1:7" x14ac:dyDescent="0.25">
      <c r="A60" s="12" t="s">
        <v>2344</v>
      </c>
      <c r="B60" s="30" t="s">
        <v>2345</v>
      </c>
      <c r="C60" s="30" t="s">
        <v>1227</v>
      </c>
      <c r="D60" s="13">
        <v>17730</v>
      </c>
      <c r="E60" s="14">
        <v>21.08</v>
      </c>
      <c r="F60" s="15">
        <v>5.4999999999999997E-3</v>
      </c>
      <c r="G60" s="15"/>
    </row>
    <row r="61" spans="1:7" x14ac:dyDescent="0.25">
      <c r="A61" s="12" t="s">
        <v>1538</v>
      </c>
      <c r="B61" s="30" t="s">
        <v>1539</v>
      </c>
      <c r="C61" s="30" t="s">
        <v>1296</v>
      </c>
      <c r="D61" s="13">
        <v>793</v>
      </c>
      <c r="E61" s="14">
        <v>20.98</v>
      </c>
      <c r="F61" s="15">
        <v>5.4999999999999997E-3</v>
      </c>
      <c r="G61" s="15"/>
    </row>
    <row r="62" spans="1:7" x14ac:dyDescent="0.25">
      <c r="A62" s="12" t="s">
        <v>2346</v>
      </c>
      <c r="B62" s="30" t="s">
        <v>2347</v>
      </c>
      <c r="C62" s="30" t="s">
        <v>1251</v>
      </c>
      <c r="D62" s="13">
        <v>16084</v>
      </c>
      <c r="E62" s="14">
        <v>20.73</v>
      </c>
      <c r="F62" s="15">
        <v>5.4000000000000003E-3</v>
      </c>
      <c r="G62" s="15"/>
    </row>
    <row r="63" spans="1:7" x14ac:dyDescent="0.25">
      <c r="A63" s="12" t="s">
        <v>2348</v>
      </c>
      <c r="B63" s="30" t="s">
        <v>2349</v>
      </c>
      <c r="C63" s="30" t="s">
        <v>1299</v>
      </c>
      <c r="D63" s="13">
        <v>1085</v>
      </c>
      <c r="E63" s="14">
        <v>20.49</v>
      </c>
      <c r="F63" s="15">
        <v>5.4000000000000003E-3</v>
      </c>
      <c r="G63" s="15"/>
    </row>
    <row r="64" spans="1:7" x14ac:dyDescent="0.25">
      <c r="A64" s="12" t="s">
        <v>2026</v>
      </c>
      <c r="B64" s="30" t="s">
        <v>2027</v>
      </c>
      <c r="C64" s="30" t="s">
        <v>1846</v>
      </c>
      <c r="D64" s="13">
        <v>710</v>
      </c>
      <c r="E64" s="14">
        <v>20.39</v>
      </c>
      <c r="F64" s="15">
        <v>5.3E-3</v>
      </c>
      <c r="G64" s="15"/>
    </row>
    <row r="65" spans="1:7" x14ac:dyDescent="0.25">
      <c r="A65" s="12" t="s">
        <v>1452</v>
      </c>
      <c r="B65" s="30" t="s">
        <v>1453</v>
      </c>
      <c r="C65" s="30" t="s">
        <v>1267</v>
      </c>
      <c r="D65" s="13">
        <v>1488</v>
      </c>
      <c r="E65" s="14">
        <v>20.3</v>
      </c>
      <c r="F65" s="15">
        <v>5.3E-3</v>
      </c>
      <c r="G65" s="15"/>
    </row>
    <row r="66" spans="1:7" x14ac:dyDescent="0.25">
      <c r="A66" s="12" t="s">
        <v>1774</v>
      </c>
      <c r="B66" s="30" t="s">
        <v>1775</v>
      </c>
      <c r="C66" s="30" t="s">
        <v>1193</v>
      </c>
      <c r="D66" s="13">
        <v>1390</v>
      </c>
      <c r="E66" s="14">
        <v>20.04</v>
      </c>
      <c r="F66" s="15">
        <v>5.1999999999999998E-3</v>
      </c>
      <c r="G66" s="15"/>
    </row>
    <row r="67" spans="1:7" x14ac:dyDescent="0.25">
      <c r="A67" s="12" t="s">
        <v>2350</v>
      </c>
      <c r="B67" s="30" t="s">
        <v>2351</v>
      </c>
      <c r="C67" s="30" t="s">
        <v>1186</v>
      </c>
      <c r="D67" s="13">
        <v>16466</v>
      </c>
      <c r="E67" s="14">
        <v>20.03</v>
      </c>
      <c r="F67" s="15">
        <v>5.1999999999999998E-3</v>
      </c>
      <c r="G67" s="15"/>
    </row>
    <row r="68" spans="1:7" x14ac:dyDescent="0.25">
      <c r="A68" s="12" t="s">
        <v>2352</v>
      </c>
      <c r="B68" s="30" t="s">
        <v>2353</v>
      </c>
      <c r="C68" s="30" t="s">
        <v>1279</v>
      </c>
      <c r="D68" s="13">
        <v>1981</v>
      </c>
      <c r="E68" s="14">
        <v>19.829999999999998</v>
      </c>
      <c r="F68" s="15">
        <v>5.1999999999999998E-3</v>
      </c>
      <c r="G68" s="15"/>
    </row>
    <row r="69" spans="1:7" x14ac:dyDescent="0.25">
      <c r="A69" s="12" t="s">
        <v>2354</v>
      </c>
      <c r="B69" s="30" t="s">
        <v>2355</v>
      </c>
      <c r="C69" s="30" t="s">
        <v>1242</v>
      </c>
      <c r="D69" s="13">
        <v>3790</v>
      </c>
      <c r="E69" s="14">
        <v>19.77</v>
      </c>
      <c r="F69" s="15">
        <v>5.1999999999999998E-3</v>
      </c>
      <c r="G69" s="15"/>
    </row>
    <row r="70" spans="1:7" x14ac:dyDescent="0.25">
      <c r="A70" s="12" t="s">
        <v>2356</v>
      </c>
      <c r="B70" s="30" t="s">
        <v>2357</v>
      </c>
      <c r="C70" s="30" t="s">
        <v>1242</v>
      </c>
      <c r="D70" s="13">
        <v>280</v>
      </c>
      <c r="E70" s="14">
        <v>19.52</v>
      </c>
      <c r="F70" s="15">
        <v>5.1000000000000004E-3</v>
      </c>
      <c r="G70" s="15"/>
    </row>
    <row r="71" spans="1:7" x14ac:dyDescent="0.25">
      <c r="A71" s="12" t="s">
        <v>2358</v>
      </c>
      <c r="B71" s="30" t="s">
        <v>2359</v>
      </c>
      <c r="C71" s="30" t="s">
        <v>1193</v>
      </c>
      <c r="D71" s="13">
        <v>11584</v>
      </c>
      <c r="E71" s="14">
        <v>19.5</v>
      </c>
      <c r="F71" s="15">
        <v>5.1000000000000004E-3</v>
      </c>
      <c r="G71" s="15"/>
    </row>
    <row r="72" spans="1:7" x14ac:dyDescent="0.25">
      <c r="A72" s="12" t="s">
        <v>2360</v>
      </c>
      <c r="B72" s="30" t="s">
        <v>2361</v>
      </c>
      <c r="C72" s="30" t="s">
        <v>1251</v>
      </c>
      <c r="D72" s="13">
        <v>237</v>
      </c>
      <c r="E72" s="14">
        <v>19.23</v>
      </c>
      <c r="F72" s="15">
        <v>5.0000000000000001E-3</v>
      </c>
      <c r="G72" s="15"/>
    </row>
    <row r="73" spans="1:7" x14ac:dyDescent="0.25">
      <c r="A73" s="12" t="s">
        <v>2362</v>
      </c>
      <c r="B73" s="30" t="s">
        <v>2363</v>
      </c>
      <c r="C73" s="30" t="s">
        <v>1186</v>
      </c>
      <c r="D73" s="13">
        <v>8429</v>
      </c>
      <c r="E73" s="14">
        <v>19.23</v>
      </c>
      <c r="F73" s="15">
        <v>5.0000000000000001E-3</v>
      </c>
      <c r="G73" s="15"/>
    </row>
    <row r="74" spans="1:7" x14ac:dyDescent="0.25">
      <c r="A74" s="12" t="s">
        <v>1973</v>
      </c>
      <c r="B74" s="30" t="s">
        <v>1974</v>
      </c>
      <c r="C74" s="30" t="s">
        <v>1279</v>
      </c>
      <c r="D74" s="13">
        <v>685</v>
      </c>
      <c r="E74" s="14">
        <v>19.14</v>
      </c>
      <c r="F74" s="15">
        <v>5.0000000000000001E-3</v>
      </c>
      <c r="G74" s="15"/>
    </row>
    <row r="75" spans="1:7" x14ac:dyDescent="0.25">
      <c r="A75" s="12" t="s">
        <v>2364</v>
      </c>
      <c r="B75" s="30" t="s">
        <v>2365</v>
      </c>
      <c r="C75" s="30" t="s">
        <v>1227</v>
      </c>
      <c r="D75" s="13">
        <v>8700</v>
      </c>
      <c r="E75" s="14">
        <v>19.11</v>
      </c>
      <c r="F75" s="15">
        <v>5.0000000000000001E-3</v>
      </c>
      <c r="G75" s="15"/>
    </row>
    <row r="76" spans="1:7" x14ac:dyDescent="0.25">
      <c r="A76" s="12" t="s">
        <v>2366</v>
      </c>
      <c r="B76" s="30" t="s">
        <v>2367</v>
      </c>
      <c r="C76" s="30" t="s">
        <v>2368</v>
      </c>
      <c r="D76" s="13">
        <v>1192</v>
      </c>
      <c r="E76" s="14">
        <v>18.940000000000001</v>
      </c>
      <c r="F76" s="15">
        <v>5.0000000000000001E-3</v>
      </c>
      <c r="G76" s="15"/>
    </row>
    <row r="77" spans="1:7" x14ac:dyDescent="0.25">
      <c r="A77" s="12" t="s">
        <v>2369</v>
      </c>
      <c r="B77" s="30" t="s">
        <v>2370</v>
      </c>
      <c r="C77" s="30" t="s">
        <v>1193</v>
      </c>
      <c r="D77" s="13">
        <v>5546</v>
      </c>
      <c r="E77" s="14">
        <v>18.86</v>
      </c>
      <c r="F77" s="15">
        <v>4.8999999999999998E-3</v>
      </c>
      <c r="G77" s="15"/>
    </row>
    <row r="78" spans="1:7" x14ac:dyDescent="0.25">
      <c r="A78" s="12" t="s">
        <v>2371</v>
      </c>
      <c r="B78" s="30" t="s">
        <v>2372</v>
      </c>
      <c r="C78" s="30" t="s">
        <v>1279</v>
      </c>
      <c r="D78" s="13">
        <v>7543</v>
      </c>
      <c r="E78" s="14">
        <v>18.59</v>
      </c>
      <c r="F78" s="15">
        <v>4.8999999999999998E-3</v>
      </c>
      <c r="G78" s="15"/>
    </row>
    <row r="79" spans="1:7" x14ac:dyDescent="0.25">
      <c r="A79" s="12" t="s">
        <v>2373</v>
      </c>
      <c r="B79" s="30" t="s">
        <v>2374</v>
      </c>
      <c r="C79" s="30" t="s">
        <v>1248</v>
      </c>
      <c r="D79" s="13">
        <v>2676</v>
      </c>
      <c r="E79" s="14">
        <v>18.5</v>
      </c>
      <c r="F79" s="15">
        <v>4.7999999999999996E-3</v>
      </c>
      <c r="G79" s="15"/>
    </row>
    <row r="80" spans="1:7" x14ac:dyDescent="0.25">
      <c r="A80" s="12" t="s">
        <v>1984</v>
      </c>
      <c r="B80" s="30" t="s">
        <v>1985</v>
      </c>
      <c r="C80" s="30" t="s">
        <v>1251</v>
      </c>
      <c r="D80" s="13">
        <v>2691</v>
      </c>
      <c r="E80" s="14">
        <v>18.22</v>
      </c>
      <c r="F80" s="15">
        <v>4.7999999999999996E-3</v>
      </c>
      <c r="G80" s="15"/>
    </row>
    <row r="81" spans="1:7" x14ac:dyDescent="0.25">
      <c r="A81" s="12" t="s">
        <v>2375</v>
      </c>
      <c r="B81" s="30" t="s">
        <v>2376</v>
      </c>
      <c r="C81" s="30" t="s">
        <v>1219</v>
      </c>
      <c r="D81" s="13">
        <v>2994</v>
      </c>
      <c r="E81" s="14">
        <v>18.170000000000002</v>
      </c>
      <c r="F81" s="15">
        <v>4.7000000000000002E-3</v>
      </c>
      <c r="G81" s="15"/>
    </row>
    <row r="82" spans="1:7" x14ac:dyDescent="0.25">
      <c r="A82" s="12" t="s">
        <v>2377</v>
      </c>
      <c r="B82" s="30" t="s">
        <v>2378</v>
      </c>
      <c r="C82" s="30" t="s">
        <v>1232</v>
      </c>
      <c r="D82" s="13">
        <v>1145</v>
      </c>
      <c r="E82" s="14">
        <v>17.96</v>
      </c>
      <c r="F82" s="15">
        <v>4.7000000000000002E-3</v>
      </c>
      <c r="G82" s="15"/>
    </row>
    <row r="83" spans="1:7" x14ac:dyDescent="0.25">
      <c r="A83" s="12" t="s">
        <v>2379</v>
      </c>
      <c r="B83" s="30" t="s">
        <v>2380</v>
      </c>
      <c r="C83" s="30" t="s">
        <v>1279</v>
      </c>
      <c r="D83" s="13">
        <v>3458</v>
      </c>
      <c r="E83" s="14">
        <v>17.82</v>
      </c>
      <c r="F83" s="15">
        <v>4.7000000000000002E-3</v>
      </c>
      <c r="G83" s="15"/>
    </row>
    <row r="84" spans="1:7" x14ac:dyDescent="0.25">
      <c r="A84" s="12" t="s">
        <v>1890</v>
      </c>
      <c r="B84" s="30" t="s">
        <v>1891</v>
      </c>
      <c r="C84" s="30" t="s">
        <v>1293</v>
      </c>
      <c r="D84" s="13">
        <v>481</v>
      </c>
      <c r="E84" s="14">
        <v>17.59</v>
      </c>
      <c r="F84" s="15">
        <v>4.5999999999999999E-3</v>
      </c>
      <c r="G84" s="15"/>
    </row>
    <row r="85" spans="1:7" x14ac:dyDescent="0.25">
      <c r="A85" s="12" t="s">
        <v>2001</v>
      </c>
      <c r="B85" s="30" t="s">
        <v>2002</v>
      </c>
      <c r="C85" s="30" t="s">
        <v>1846</v>
      </c>
      <c r="D85" s="13">
        <v>3255</v>
      </c>
      <c r="E85" s="14">
        <v>17.350000000000001</v>
      </c>
      <c r="F85" s="15">
        <v>4.4999999999999997E-3</v>
      </c>
      <c r="G85" s="15"/>
    </row>
    <row r="86" spans="1:7" x14ac:dyDescent="0.25">
      <c r="A86" s="12" t="s">
        <v>2381</v>
      </c>
      <c r="B86" s="30" t="s">
        <v>2382</v>
      </c>
      <c r="C86" s="30" t="s">
        <v>1287</v>
      </c>
      <c r="D86" s="13">
        <v>464</v>
      </c>
      <c r="E86" s="14">
        <v>17.14</v>
      </c>
      <c r="F86" s="15">
        <v>4.4999999999999997E-3</v>
      </c>
      <c r="G86" s="15"/>
    </row>
    <row r="87" spans="1:7" x14ac:dyDescent="0.25">
      <c r="A87" s="12" t="s">
        <v>2246</v>
      </c>
      <c r="B87" s="30" t="s">
        <v>2247</v>
      </c>
      <c r="C87" s="30" t="s">
        <v>1290</v>
      </c>
      <c r="D87" s="13">
        <v>1314</v>
      </c>
      <c r="E87" s="14">
        <v>17.05</v>
      </c>
      <c r="F87" s="15">
        <v>4.4999999999999997E-3</v>
      </c>
      <c r="G87" s="15"/>
    </row>
    <row r="88" spans="1:7" x14ac:dyDescent="0.25">
      <c r="A88" s="12" t="s">
        <v>2383</v>
      </c>
      <c r="B88" s="30" t="s">
        <v>2384</v>
      </c>
      <c r="C88" s="30" t="s">
        <v>1846</v>
      </c>
      <c r="D88" s="13">
        <v>1851</v>
      </c>
      <c r="E88" s="14">
        <v>17.010000000000002</v>
      </c>
      <c r="F88" s="15">
        <v>4.4000000000000003E-3</v>
      </c>
      <c r="G88" s="15"/>
    </row>
    <row r="89" spans="1:7" x14ac:dyDescent="0.25">
      <c r="A89" s="12" t="s">
        <v>2385</v>
      </c>
      <c r="B89" s="30" t="s">
        <v>2386</v>
      </c>
      <c r="C89" s="30" t="s">
        <v>1232</v>
      </c>
      <c r="D89" s="13">
        <v>12982</v>
      </c>
      <c r="E89" s="14">
        <v>16.95</v>
      </c>
      <c r="F89" s="15">
        <v>4.4000000000000003E-3</v>
      </c>
      <c r="G89" s="15"/>
    </row>
    <row r="90" spans="1:7" x14ac:dyDescent="0.25">
      <c r="A90" s="12" t="s">
        <v>2218</v>
      </c>
      <c r="B90" s="30" t="s">
        <v>2219</v>
      </c>
      <c r="C90" s="30" t="s">
        <v>1287</v>
      </c>
      <c r="D90" s="13">
        <v>2755</v>
      </c>
      <c r="E90" s="14">
        <v>16.91</v>
      </c>
      <c r="F90" s="15">
        <v>4.4000000000000003E-3</v>
      </c>
      <c r="G90" s="15"/>
    </row>
    <row r="91" spans="1:7" x14ac:dyDescent="0.25">
      <c r="A91" s="12" t="s">
        <v>2387</v>
      </c>
      <c r="B91" s="30" t="s">
        <v>2388</v>
      </c>
      <c r="C91" s="30" t="s">
        <v>1193</v>
      </c>
      <c r="D91" s="13">
        <v>2677</v>
      </c>
      <c r="E91" s="14">
        <v>16.86</v>
      </c>
      <c r="F91" s="15">
        <v>4.4000000000000003E-3</v>
      </c>
      <c r="G91" s="15"/>
    </row>
    <row r="92" spans="1:7" x14ac:dyDescent="0.25">
      <c r="A92" s="12" t="s">
        <v>1487</v>
      </c>
      <c r="B92" s="30" t="s">
        <v>1488</v>
      </c>
      <c r="C92" s="30" t="s">
        <v>1193</v>
      </c>
      <c r="D92" s="13">
        <v>2217</v>
      </c>
      <c r="E92" s="14">
        <v>16.690000000000001</v>
      </c>
      <c r="F92" s="15">
        <v>4.4000000000000003E-3</v>
      </c>
      <c r="G92" s="15"/>
    </row>
    <row r="93" spans="1:7" x14ac:dyDescent="0.25">
      <c r="A93" s="12" t="s">
        <v>2389</v>
      </c>
      <c r="B93" s="30" t="s">
        <v>2390</v>
      </c>
      <c r="C93" s="30" t="s">
        <v>1320</v>
      </c>
      <c r="D93" s="13">
        <v>5474</v>
      </c>
      <c r="E93" s="14">
        <v>16.55</v>
      </c>
      <c r="F93" s="15">
        <v>4.3E-3</v>
      </c>
      <c r="G93" s="15"/>
    </row>
    <row r="94" spans="1:7" x14ac:dyDescent="0.25">
      <c r="A94" s="12" t="s">
        <v>2391</v>
      </c>
      <c r="B94" s="30" t="s">
        <v>2392</v>
      </c>
      <c r="C94" s="30" t="s">
        <v>1199</v>
      </c>
      <c r="D94" s="13">
        <v>30207</v>
      </c>
      <c r="E94" s="14">
        <v>16.52</v>
      </c>
      <c r="F94" s="15">
        <v>4.3E-3</v>
      </c>
      <c r="G94" s="15"/>
    </row>
    <row r="95" spans="1:7" x14ac:dyDescent="0.25">
      <c r="A95" s="12" t="s">
        <v>2393</v>
      </c>
      <c r="B95" s="30" t="s">
        <v>2394</v>
      </c>
      <c r="C95" s="30" t="s">
        <v>1979</v>
      </c>
      <c r="D95" s="13">
        <v>8289</v>
      </c>
      <c r="E95" s="14">
        <v>16.38</v>
      </c>
      <c r="F95" s="15">
        <v>4.3E-3</v>
      </c>
      <c r="G95" s="15"/>
    </row>
    <row r="96" spans="1:7" x14ac:dyDescent="0.25">
      <c r="A96" s="12" t="s">
        <v>2395</v>
      </c>
      <c r="B96" s="30" t="s">
        <v>2396</v>
      </c>
      <c r="C96" s="30" t="s">
        <v>1846</v>
      </c>
      <c r="D96" s="13">
        <v>1877</v>
      </c>
      <c r="E96" s="14">
        <v>16.36</v>
      </c>
      <c r="F96" s="15">
        <v>4.3E-3</v>
      </c>
      <c r="G96" s="15"/>
    </row>
    <row r="97" spans="1:7" x14ac:dyDescent="0.25">
      <c r="A97" s="12" t="s">
        <v>2397</v>
      </c>
      <c r="B97" s="30" t="s">
        <v>2398</v>
      </c>
      <c r="C97" s="30" t="s">
        <v>1193</v>
      </c>
      <c r="D97" s="13">
        <v>1234</v>
      </c>
      <c r="E97" s="14">
        <v>16.239999999999998</v>
      </c>
      <c r="F97" s="15">
        <v>4.1999999999999997E-3</v>
      </c>
      <c r="G97" s="15"/>
    </row>
    <row r="98" spans="1:7" x14ac:dyDescent="0.25">
      <c r="A98" s="12" t="s">
        <v>2399</v>
      </c>
      <c r="B98" s="30" t="s">
        <v>2400</v>
      </c>
      <c r="C98" s="30" t="s">
        <v>1339</v>
      </c>
      <c r="D98" s="13">
        <v>506</v>
      </c>
      <c r="E98" s="14">
        <v>16.11</v>
      </c>
      <c r="F98" s="15">
        <v>4.1999999999999997E-3</v>
      </c>
      <c r="G98" s="15"/>
    </row>
    <row r="99" spans="1:7" x14ac:dyDescent="0.25">
      <c r="A99" s="12" t="s">
        <v>2401</v>
      </c>
      <c r="B99" s="30" t="s">
        <v>2402</v>
      </c>
      <c r="C99" s="30" t="s">
        <v>1542</v>
      </c>
      <c r="D99" s="13">
        <v>880</v>
      </c>
      <c r="E99" s="14">
        <v>15.91</v>
      </c>
      <c r="F99" s="15">
        <v>4.1999999999999997E-3</v>
      </c>
      <c r="G99" s="15"/>
    </row>
    <row r="100" spans="1:7" x14ac:dyDescent="0.25">
      <c r="A100" s="12" t="s">
        <v>2403</v>
      </c>
      <c r="B100" s="30" t="s">
        <v>2404</v>
      </c>
      <c r="C100" s="30" t="s">
        <v>2256</v>
      </c>
      <c r="D100" s="13">
        <v>3591</v>
      </c>
      <c r="E100" s="14">
        <v>15.8</v>
      </c>
      <c r="F100" s="15">
        <v>4.1000000000000003E-3</v>
      </c>
      <c r="G100" s="15"/>
    </row>
    <row r="101" spans="1:7" x14ac:dyDescent="0.25">
      <c r="A101" s="12" t="s">
        <v>2405</v>
      </c>
      <c r="B101" s="30" t="s">
        <v>2406</v>
      </c>
      <c r="C101" s="30" t="s">
        <v>1242</v>
      </c>
      <c r="D101" s="13">
        <v>2940</v>
      </c>
      <c r="E101" s="14">
        <v>15.78</v>
      </c>
      <c r="F101" s="15">
        <v>4.1000000000000003E-3</v>
      </c>
      <c r="G101" s="15"/>
    </row>
    <row r="102" spans="1:7" x14ac:dyDescent="0.25">
      <c r="A102" s="12" t="s">
        <v>2407</v>
      </c>
      <c r="B102" s="30" t="s">
        <v>2408</v>
      </c>
      <c r="C102" s="30" t="s">
        <v>1287</v>
      </c>
      <c r="D102" s="13">
        <v>945</v>
      </c>
      <c r="E102" s="14">
        <v>15.75</v>
      </c>
      <c r="F102" s="15">
        <v>4.1000000000000003E-3</v>
      </c>
      <c r="G102" s="15"/>
    </row>
    <row r="103" spans="1:7" x14ac:dyDescent="0.25">
      <c r="A103" s="12" t="s">
        <v>2409</v>
      </c>
      <c r="B103" s="30" t="s">
        <v>2410</v>
      </c>
      <c r="C103" s="30" t="s">
        <v>1293</v>
      </c>
      <c r="D103" s="13">
        <v>4704</v>
      </c>
      <c r="E103" s="14">
        <v>15.59</v>
      </c>
      <c r="F103" s="15">
        <v>4.1000000000000003E-3</v>
      </c>
      <c r="G103" s="15"/>
    </row>
    <row r="104" spans="1:7" x14ac:dyDescent="0.25">
      <c r="A104" s="12" t="s">
        <v>2411</v>
      </c>
      <c r="B104" s="30" t="s">
        <v>2412</v>
      </c>
      <c r="C104" s="30" t="s">
        <v>1248</v>
      </c>
      <c r="D104" s="13">
        <v>2891</v>
      </c>
      <c r="E104" s="14">
        <v>15.51</v>
      </c>
      <c r="F104" s="15">
        <v>4.1000000000000003E-3</v>
      </c>
      <c r="G104" s="15"/>
    </row>
    <row r="105" spans="1:7" x14ac:dyDescent="0.25">
      <c r="A105" s="12" t="s">
        <v>2413</v>
      </c>
      <c r="B105" s="30" t="s">
        <v>2414</v>
      </c>
      <c r="C105" s="30" t="s">
        <v>1193</v>
      </c>
      <c r="D105" s="13">
        <v>5011</v>
      </c>
      <c r="E105" s="14">
        <v>15.49</v>
      </c>
      <c r="F105" s="15">
        <v>4.0000000000000001E-3</v>
      </c>
      <c r="G105" s="15"/>
    </row>
    <row r="106" spans="1:7" x14ac:dyDescent="0.25">
      <c r="A106" s="12" t="s">
        <v>2415</v>
      </c>
      <c r="B106" s="30" t="s">
        <v>2416</v>
      </c>
      <c r="C106" s="30" t="s">
        <v>1219</v>
      </c>
      <c r="D106" s="13">
        <v>1883</v>
      </c>
      <c r="E106" s="14">
        <v>15.43</v>
      </c>
      <c r="F106" s="15">
        <v>4.0000000000000001E-3</v>
      </c>
      <c r="G106" s="15"/>
    </row>
    <row r="107" spans="1:7" x14ac:dyDescent="0.25">
      <c r="A107" s="12" t="s">
        <v>2417</v>
      </c>
      <c r="B107" s="30" t="s">
        <v>2418</v>
      </c>
      <c r="C107" s="30" t="s">
        <v>1251</v>
      </c>
      <c r="D107" s="13">
        <v>3587</v>
      </c>
      <c r="E107" s="14">
        <v>15.43</v>
      </c>
      <c r="F107" s="15">
        <v>4.0000000000000001E-3</v>
      </c>
      <c r="G107" s="15"/>
    </row>
    <row r="108" spans="1:7" x14ac:dyDescent="0.25">
      <c r="A108" s="12" t="s">
        <v>2240</v>
      </c>
      <c r="B108" s="30" t="s">
        <v>2241</v>
      </c>
      <c r="C108" s="30" t="s">
        <v>1196</v>
      </c>
      <c r="D108" s="13">
        <v>636</v>
      </c>
      <c r="E108" s="14">
        <v>15.4</v>
      </c>
      <c r="F108" s="15">
        <v>4.0000000000000001E-3</v>
      </c>
      <c r="G108" s="15"/>
    </row>
    <row r="109" spans="1:7" x14ac:dyDescent="0.25">
      <c r="A109" s="12" t="s">
        <v>2419</v>
      </c>
      <c r="B109" s="30" t="s">
        <v>2420</v>
      </c>
      <c r="C109" s="30" t="s">
        <v>1245</v>
      </c>
      <c r="D109" s="13">
        <v>7155</v>
      </c>
      <c r="E109" s="14">
        <v>15.21</v>
      </c>
      <c r="F109" s="15">
        <v>4.0000000000000001E-3</v>
      </c>
      <c r="G109" s="15"/>
    </row>
    <row r="110" spans="1:7" x14ac:dyDescent="0.25">
      <c r="A110" s="12" t="s">
        <v>2421</v>
      </c>
      <c r="B110" s="30" t="s">
        <v>2422</v>
      </c>
      <c r="C110" s="30" t="s">
        <v>1227</v>
      </c>
      <c r="D110" s="13">
        <v>2895</v>
      </c>
      <c r="E110" s="14">
        <v>15.15</v>
      </c>
      <c r="F110" s="15">
        <v>4.0000000000000001E-3</v>
      </c>
      <c r="G110" s="15"/>
    </row>
    <row r="111" spans="1:7" x14ac:dyDescent="0.25">
      <c r="A111" s="12" t="s">
        <v>2423</v>
      </c>
      <c r="B111" s="30" t="s">
        <v>2424</v>
      </c>
      <c r="C111" s="30" t="s">
        <v>1267</v>
      </c>
      <c r="D111" s="13">
        <v>3340</v>
      </c>
      <c r="E111" s="14">
        <v>14.92</v>
      </c>
      <c r="F111" s="15">
        <v>3.8999999999999998E-3</v>
      </c>
      <c r="G111" s="15"/>
    </row>
    <row r="112" spans="1:7" x14ac:dyDescent="0.25">
      <c r="A112" s="12" t="s">
        <v>2288</v>
      </c>
      <c r="B112" s="30" t="s">
        <v>2289</v>
      </c>
      <c r="C112" s="30" t="s">
        <v>1248</v>
      </c>
      <c r="D112" s="13">
        <v>556</v>
      </c>
      <c r="E112" s="14">
        <v>14.91</v>
      </c>
      <c r="F112" s="15">
        <v>3.8999999999999998E-3</v>
      </c>
      <c r="G112" s="15"/>
    </row>
    <row r="113" spans="1:7" x14ac:dyDescent="0.25">
      <c r="A113" s="12" t="s">
        <v>1951</v>
      </c>
      <c r="B113" s="30" t="s">
        <v>1952</v>
      </c>
      <c r="C113" s="30" t="s">
        <v>1339</v>
      </c>
      <c r="D113" s="13">
        <v>1039</v>
      </c>
      <c r="E113" s="14">
        <v>14.82</v>
      </c>
      <c r="F113" s="15">
        <v>3.8999999999999998E-3</v>
      </c>
      <c r="G113" s="15"/>
    </row>
    <row r="114" spans="1:7" x14ac:dyDescent="0.25">
      <c r="A114" s="12" t="s">
        <v>2425</v>
      </c>
      <c r="B114" s="30" t="s">
        <v>2426</v>
      </c>
      <c r="C114" s="30" t="s">
        <v>1248</v>
      </c>
      <c r="D114" s="13">
        <v>3208</v>
      </c>
      <c r="E114" s="14">
        <v>14.81</v>
      </c>
      <c r="F114" s="15">
        <v>3.8999999999999998E-3</v>
      </c>
      <c r="G114" s="15"/>
    </row>
    <row r="115" spans="1:7" x14ac:dyDescent="0.25">
      <c r="A115" s="12" t="s">
        <v>2427</v>
      </c>
      <c r="B115" s="30" t="s">
        <v>2428</v>
      </c>
      <c r="C115" s="30" t="s">
        <v>1227</v>
      </c>
      <c r="D115" s="13">
        <v>7279</v>
      </c>
      <c r="E115" s="14">
        <v>14.7</v>
      </c>
      <c r="F115" s="15">
        <v>3.8E-3</v>
      </c>
      <c r="G115" s="15"/>
    </row>
    <row r="116" spans="1:7" x14ac:dyDescent="0.25">
      <c r="A116" s="12" t="s">
        <v>2429</v>
      </c>
      <c r="B116" s="30" t="s">
        <v>2430</v>
      </c>
      <c r="C116" s="30" t="s">
        <v>1362</v>
      </c>
      <c r="D116" s="13">
        <v>1408</v>
      </c>
      <c r="E116" s="14">
        <v>14.67</v>
      </c>
      <c r="F116" s="15">
        <v>3.8E-3</v>
      </c>
      <c r="G116" s="15"/>
    </row>
    <row r="117" spans="1:7" x14ac:dyDescent="0.25">
      <c r="A117" s="12" t="s">
        <v>2431</v>
      </c>
      <c r="B117" s="30" t="s">
        <v>2432</v>
      </c>
      <c r="C117" s="30" t="s">
        <v>1357</v>
      </c>
      <c r="D117" s="13">
        <v>2674</v>
      </c>
      <c r="E117" s="14">
        <v>14.59</v>
      </c>
      <c r="F117" s="15">
        <v>3.8E-3</v>
      </c>
      <c r="G117" s="15"/>
    </row>
    <row r="118" spans="1:7" x14ac:dyDescent="0.25">
      <c r="A118" s="12" t="s">
        <v>2433</v>
      </c>
      <c r="B118" s="30" t="s">
        <v>2434</v>
      </c>
      <c r="C118" s="30" t="s">
        <v>1171</v>
      </c>
      <c r="D118" s="13">
        <v>2971</v>
      </c>
      <c r="E118" s="14">
        <v>14.43</v>
      </c>
      <c r="F118" s="15">
        <v>3.8E-3</v>
      </c>
      <c r="G118" s="15"/>
    </row>
    <row r="119" spans="1:7" x14ac:dyDescent="0.25">
      <c r="A119" s="12" t="s">
        <v>1965</v>
      </c>
      <c r="B119" s="30" t="s">
        <v>1966</v>
      </c>
      <c r="C119" s="30" t="s">
        <v>1274</v>
      </c>
      <c r="D119" s="13">
        <v>1648</v>
      </c>
      <c r="E119" s="14">
        <v>14.43</v>
      </c>
      <c r="F119" s="15">
        <v>3.8E-3</v>
      </c>
      <c r="G119" s="15"/>
    </row>
    <row r="120" spans="1:7" x14ac:dyDescent="0.25">
      <c r="A120" s="12" t="s">
        <v>2435</v>
      </c>
      <c r="B120" s="30" t="s">
        <v>2436</v>
      </c>
      <c r="C120" s="30" t="s">
        <v>1251</v>
      </c>
      <c r="D120" s="13">
        <v>1455</v>
      </c>
      <c r="E120" s="14">
        <v>14.33</v>
      </c>
      <c r="F120" s="15">
        <v>3.7000000000000002E-3</v>
      </c>
      <c r="G120" s="15"/>
    </row>
    <row r="121" spans="1:7" x14ac:dyDescent="0.25">
      <c r="A121" s="12" t="s">
        <v>1787</v>
      </c>
      <c r="B121" s="30" t="s">
        <v>1788</v>
      </c>
      <c r="C121" s="30" t="s">
        <v>1232</v>
      </c>
      <c r="D121" s="13">
        <v>1772</v>
      </c>
      <c r="E121" s="14">
        <v>14.25</v>
      </c>
      <c r="F121" s="15">
        <v>3.7000000000000002E-3</v>
      </c>
      <c r="G121" s="15"/>
    </row>
    <row r="122" spans="1:7" x14ac:dyDescent="0.25">
      <c r="A122" s="12" t="s">
        <v>2437</v>
      </c>
      <c r="B122" s="30" t="s">
        <v>2438</v>
      </c>
      <c r="C122" s="30" t="s">
        <v>1199</v>
      </c>
      <c r="D122" s="13">
        <v>1527</v>
      </c>
      <c r="E122" s="14">
        <v>14.22</v>
      </c>
      <c r="F122" s="15">
        <v>3.7000000000000002E-3</v>
      </c>
      <c r="G122" s="15"/>
    </row>
    <row r="123" spans="1:7" x14ac:dyDescent="0.25">
      <c r="A123" s="12" t="s">
        <v>2439</v>
      </c>
      <c r="B123" s="30" t="s">
        <v>2440</v>
      </c>
      <c r="C123" s="30" t="s">
        <v>1219</v>
      </c>
      <c r="D123" s="13">
        <v>1892</v>
      </c>
      <c r="E123" s="14">
        <v>14.08</v>
      </c>
      <c r="F123" s="15">
        <v>3.7000000000000002E-3</v>
      </c>
      <c r="G123" s="15"/>
    </row>
    <row r="124" spans="1:7" x14ac:dyDescent="0.25">
      <c r="A124" s="12" t="s">
        <v>2441</v>
      </c>
      <c r="B124" s="30" t="s">
        <v>2442</v>
      </c>
      <c r="C124" s="30" t="s">
        <v>1486</v>
      </c>
      <c r="D124" s="13">
        <v>215</v>
      </c>
      <c r="E124" s="14">
        <v>14.02</v>
      </c>
      <c r="F124" s="15">
        <v>3.7000000000000002E-3</v>
      </c>
      <c r="G124" s="15"/>
    </row>
    <row r="125" spans="1:7" x14ac:dyDescent="0.25">
      <c r="A125" s="12" t="s">
        <v>1450</v>
      </c>
      <c r="B125" s="30" t="s">
        <v>1451</v>
      </c>
      <c r="C125" s="30" t="s">
        <v>1320</v>
      </c>
      <c r="D125" s="13">
        <v>2214</v>
      </c>
      <c r="E125" s="14">
        <v>13.84</v>
      </c>
      <c r="F125" s="15">
        <v>3.5999999999999999E-3</v>
      </c>
      <c r="G125" s="15"/>
    </row>
    <row r="126" spans="1:7" x14ac:dyDescent="0.25">
      <c r="A126" s="12" t="s">
        <v>2443</v>
      </c>
      <c r="B126" s="30" t="s">
        <v>2444</v>
      </c>
      <c r="C126" s="30" t="s">
        <v>1387</v>
      </c>
      <c r="D126" s="13">
        <v>953</v>
      </c>
      <c r="E126" s="14">
        <v>13.81</v>
      </c>
      <c r="F126" s="15">
        <v>3.5999999999999999E-3</v>
      </c>
      <c r="G126" s="15"/>
    </row>
    <row r="127" spans="1:7" x14ac:dyDescent="0.25">
      <c r="A127" s="12" t="s">
        <v>2445</v>
      </c>
      <c r="B127" s="30" t="s">
        <v>2446</v>
      </c>
      <c r="C127" s="30" t="s">
        <v>1979</v>
      </c>
      <c r="D127" s="13">
        <v>583</v>
      </c>
      <c r="E127" s="14">
        <v>13.8</v>
      </c>
      <c r="F127" s="15">
        <v>3.5999999999999999E-3</v>
      </c>
      <c r="G127" s="15"/>
    </row>
    <row r="128" spans="1:7" x14ac:dyDescent="0.25">
      <c r="A128" s="12" t="s">
        <v>1491</v>
      </c>
      <c r="B128" s="30" t="s">
        <v>1492</v>
      </c>
      <c r="C128" s="30" t="s">
        <v>1357</v>
      </c>
      <c r="D128" s="13">
        <v>4024</v>
      </c>
      <c r="E128" s="14">
        <v>13.76</v>
      </c>
      <c r="F128" s="15">
        <v>3.5999999999999999E-3</v>
      </c>
      <c r="G128" s="15"/>
    </row>
    <row r="129" spans="1:7" x14ac:dyDescent="0.25">
      <c r="A129" s="12" t="s">
        <v>2447</v>
      </c>
      <c r="B129" s="30" t="s">
        <v>2448</v>
      </c>
      <c r="C129" s="30" t="s">
        <v>1248</v>
      </c>
      <c r="D129" s="13">
        <v>3004</v>
      </c>
      <c r="E129" s="14">
        <v>13.64</v>
      </c>
      <c r="F129" s="15">
        <v>3.5999999999999999E-3</v>
      </c>
      <c r="G129" s="15"/>
    </row>
    <row r="130" spans="1:7" x14ac:dyDescent="0.25">
      <c r="A130" s="12" t="s">
        <v>2449</v>
      </c>
      <c r="B130" s="30" t="s">
        <v>2450</v>
      </c>
      <c r="C130" s="30" t="s">
        <v>1279</v>
      </c>
      <c r="D130" s="13">
        <v>4269</v>
      </c>
      <c r="E130" s="14">
        <v>13.59</v>
      </c>
      <c r="F130" s="15">
        <v>3.5999999999999999E-3</v>
      </c>
      <c r="G130" s="15"/>
    </row>
    <row r="131" spans="1:7" x14ac:dyDescent="0.25">
      <c r="A131" s="12" t="s">
        <v>2206</v>
      </c>
      <c r="B131" s="30" t="s">
        <v>2207</v>
      </c>
      <c r="C131" s="30" t="s">
        <v>1232</v>
      </c>
      <c r="D131" s="13">
        <v>1521</v>
      </c>
      <c r="E131" s="14">
        <v>13.43</v>
      </c>
      <c r="F131" s="15">
        <v>3.5000000000000001E-3</v>
      </c>
      <c r="G131" s="15"/>
    </row>
    <row r="132" spans="1:7" x14ac:dyDescent="0.25">
      <c r="A132" s="12" t="s">
        <v>2451</v>
      </c>
      <c r="B132" s="30" t="s">
        <v>2452</v>
      </c>
      <c r="C132" s="30" t="s">
        <v>1193</v>
      </c>
      <c r="D132" s="13">
        <v>6541</v>
      </c>
      <c r="E132" s="14">
        <v>13.35</v>
      </c>
      <c r="F132" s="15">
        <v>3.5000000000000001E-3</v>
      </c>
      <c r="G132" s="15"/>
    </row>
    <row r="133" spans="1:7" x14ac:dyDescent="0.25">
      <c r="A133" s="12" t="s">
        <v>2453</v>
      </c>
      <c r="B133" s="30" t="s">
        <v>2454</v>
      </c>
      <c r="C133" s="30" t="s">
        <v>1171</v>
      </c>
      <c r="D133" s="13">
        <v>9895</v>
      </c>
      <c r="E133" s="14">
        <v>13.28</v>
      </c>
      <c r="F133" s="15">
        <v>3.5000000000000001E-3</v>
      </c>
      <c r="G133" s="15"/>
    </row>
    <row r="134" spans="1:7" x14ac:dyDescent="0.25">
      <c r="A134" s="12" t="s">
        <v>2455</v>
      </c>
      <c r="B134" s="30" t="s">
        <v>2456</v>
      </c>
      <c r="C134" s="30" t="s">
        <v>1279</v>
      </c>
      <c r="D134" s="13">
        <v>3042</v>
      </c>
      <c r="E134" s="14">
        <v>13.16</v>
      </c>
      <c r="F134" s="15">
        <v>3.3999999999999998E-3</v>
      </c>
      <c r="G134" s="15"/>
    </row>
    <row r="135" spans="1:7" x14ac:dyDescent="0.25">
      <c r="A135" s="12" t="s">
        <v>1994</v>
      </c>
      <c r="B135" s="30" t="s">
        <v>1995</v>
      </c>
      <c r="C135" s="30" t="s">
        <v>1996</v>
      </c>
      <c r="D135" s="13">
        <v>1985</v>
      </c>
      <c r="E135" s="14">
        <v>13.03</v>
      </c>
      <c r="F135" s="15">
        <v>3.3999999999999998E-3</v>
      </c>
      <c r="G135" s="15"/>
    </row>
    <row r="136" spans="1:7" x14ac:dyDescent="0.25">
      <c r="A136" s="12" t="s">
        <v>1957</v>
      </c>
      <c r="B136" s="30" t="s">
        <v>1958</v>
      </c>
      <c r="C136" s="30" t="s">
        <v>1227</v>
      </c>
      <c r="D136" s="13">
        <v>2983</v>
      </c>
      <c r="E136" s="14">
        <v>13.02</v>
      </c>
      <c r="F136" s="15">
        <v>3.3999999999999998E-3</v>
      </c>
      <c r="G136" s="15"/>
    </row>
    <row r="137" spans="1:7" x14ac:dyDescent="0.25">
      <c r="A137" s="12" t="s">
        <v>2457</v>
      </c>
      <c r="B137" s="30" t="s">
        <v>2458</v>
      </c>
      <c r="C137" s="30" t="s">
        <v>1290</v>
      </c>
      <c r="D137" s="13">
        <v>3036</v>
      </c>
      <c r="E137" s="14">
        <v>12.43</v>
      </c>
      <c r="F137" s="15">
        <v>3.2000000000000002E-3</v>
      </c>
      <c r="G137" s="15"/>
    </row>
    <row r="138" spans="1:7" x14ac:dyDescent="0.25">
      <c r="A138" s="12" t="s">
        <v>2459</v>
      </c>
      <c r="B138" s="30" t="s">
        <v>2460</v>
      </c>
      <c r="C138" s="30" t="s">
        <v>1320</v>
      </c>
      <c r="D138" s="13">
        <v>4589</v>
      </c>
      <c r="E138" s="14">
        <v>12.28</v>
      </c>
      <c r="F138" s="15">
        <v>3.2000000000000002E-3</v>
      </c>
      <c r="G138" s="15"/>
    </row>
    <row r="139" spans="1:7" x14ac:dyDescent="0.25">
      <c r="A139" s="68" t="s">
        <v>2461</v>
      </c>
      <c r="B139" s="30" t="s">
        <v>2462</v>
      </c>
      <c r="C139" s="69" t="s">
        <v>1846</v>
      </c>
      <c r="D139" s="13">
        <v>3269</v>
      </c>
      <c r="E139" s="14">
        <v>12.23</v>
      </c>
      <c r="F139" s="15">
        <v>3.2000000000000002E-3</v>
      </c>
      <c r="G139" s="15"/>
    </row>
    <row r="140" spans="1:7" x14ac:dyDescent="0.25">
      <c r="A140" s="12" t="s">
        <v>2463</v>
      </c>
      <c r="B140" s="30" t="s">
        <v>2464</v>
      </c>
      <c r="C140" s="30" t="s">
        <v>1171</v>
      </c>
      <c r="D140" s="13">
        <v>19983</v>
      </c>
      <c r="E140" s="14">
        <v>11.98</v>
      </c>
      <c r="F140" s="15">
        <v>3.0999999999999999E-3</v>
      </c>
      <c r="G140" s="15"/>
    </row>
    <row r="141" spans="1:7" x14ac:dyDescent="0.25">
      <c r="A141" s="12" t="s">
        <v>2465</v>
      </c>
      <c r="B141" s="30" t="s">
        <v>2466</v>
      </c>
      <c r="C141" s="30" t="s">
        <v>1542</v>
      </c>
      <c r="D141" s="13">
        <v>2675</v>
      </c>
      <c r="E141" s="14">
        <v>11.83</v>
      </c>
      <c r="F141" s="15">
        <v>3.0999999999999999E-3</v>
      </c>
      <c r="G141" s="15"/>
    </row>
    <row r="142" spans="1:7" x14ac:dyDescent="0.25">
      <c r="A142" s="12" t="s">
        <v>2467</v>
      </c>
      <c r="B142" s="30" t="s">
        <v>2468</v>
      </c>
      <c r="C142" s="30" t="s">
        <v>1542</v>
      </c>
      <c r="D142" s="13">
        <v>32324</v>
      </c>
      <c r="E142" s="14">
        <v>11.81</v>
      </c>
      <c r="F142" s="15">
        <v>3.0999999999999999E-3</v>
      </c>
      <c r="G142" s="15"/>
    </row>
    <row r="143" spans="1:7" x14ac:dyDescent="0.25">
      <c r="A143" s="12" t="s">
        <v>2469</v>
      </c>
      <c r="B143" s="30" t="s">
        <v>2470</v>
      </c>
      <c r="C143" s="30" t="s">
        <v>1227</v>
      </c>
      <c r="D143" s="13">
        <v>1778</v>
      </c>
      <c r="E143" s="14">
        <v>11.8</v>
      </c>
      <c r="F143" s="15">
        <v>3.0999999999999999E-3</v>
      </c>
      <c r="G143" s="15"/>
    </row>
    <row r="144" spans="1:7" x14ac:dyDescent="0.25">
      <c r="A144" s="12" t="s">
        <v>2471</v>
      </c>
      <c r="B144" s="30" t="s">
        <v>2472</v>
      </c>
      <c r="C144" s="30" t="s">
        <v>1290</v>
      </c>
      <c r="D144" s="13">
        <v>677</v>
      </c>
      <c r="E144" s="14">
        <v>11.67</v>
      </c>
      <c r="F144" s="15">
        <v>3.0999999999999999E-3</v>
      </c>
      <c r="G144" s="15"/>
    </row>
    <row r="145" spans="1:7" x14ac:dyDescent="0.25">
      <c r="A145" s="12" t="s">
        <v>2473</v>
      </c>
      <c r="B145" s="30" t="s">
        <v>2474</v>
      </c>
      <c r="C145" s="30" t="s">
        <v>1387</v>
      </c>
      <c r="D145" s="13">
        <v>1966</v>
      </c>
      <c r="E145" s="14">
        <v>11.54</v>
      </c>
      <c r="F145" s="15">
        <v>3.0000000000000001E-3</v>
      </c>
      <c r="G145" s="15"/>
    </row>
    <row r="146" spans="1:7" x14ac:dyDescent="0.25">
      <c r="A146" s="12" t="s">
        <v>2475</v>
      </c>
      <c r="B146" s="30" t="s">
        <v>2476</v>
      </c>
      <c r="C146" s="30" t="s">
        <v>1357</v>
      </c>
      <c r="D146" s="13">
        <v>5898</v>
      </c>
      <c r="E146" s="14">
        <v>11.54</v>
      </c>
      <c r="F146" s="15">
        <v>3.0000000000000001E-3</v>
      </c>
      <c r="G146" s="15"/>
    </row>
    <row r="147" spans="1:7" x14ac:dyDescent="0.25">
      <c r="A147" s="12" t="s">
        <v>2477</v>
      </c>
      <c r="B147" s="30" t="s">
        <v>2478</v>
      </c>
      <c r="C147" s="30" t="s">
        <v>2479</v>
      </c>
      <c r="D147" s="13">
        <v>371</v>
      </c>
      <c r="E147" s="14">
        <v>11.46</v>
      </c>
      <c r="F147" s="15">
        <v>3.0000000000000001E-3</v>
      </c>
      <c r="G147" s="15"/>
    </row>
    <row r="148" spans="1:7" x14ac:dyDescent="0.25">
      <c r="A148" s="12" t="s">
        <v>2480</v>
      </c>
      <c r="B148" s="30" t="s">
        <v>2481</v>
      </c>
      <c r="C148" s="30" t="s">
        <v>1174</v>
      </c>
      <c r="D148" s="13">
        <v>1259</v>
      </c>
      <c r="E148" s="14">
        <v>11.42</v>
      </c>
      <c r="F148" s="15">
        <v>3.0000000000000001E-3</v>
      </c>
      <c r="G148" s="15"/>
    </row>
    <row r="149" spans="1:7" x14ac:dyDescent="0.25">
      <c r="A149" s="12" t="s">
        <v>2482</v>
      </c>
      <c r="B149" s="30" t="s">
        <v>2483</v>
      </c>
      <c r="C149" s="30" t="s">
        <v>1251</v>
      </c>
      <c r="D149" s="13">
        <v>1979</v>
      </c>
      <c r="E149" s="14">
        <v>11.28</v>
      </c>
      <c r="F149" s="15">
        <v>2.8999999999999998E-3</v>
      </c>
      <c r="G149" s="15"/>
    </row>
    <row r="150" spans="1:7" x14ac:dyDescent="0.25">
      <c r="A150" s="12" t="s">
        <v>2484</v>
      </c>
      <c r="B150" s="30" t="s">
        <v>2485</v>
      </c>
      <c r="C150" s="30" t="s">
        <v>1242</v>
      </c>
      <c r="D150" s="13">
        <v>1517</v>
      </c>
      <c r="E150" s="14">
        <v>11.24</v>
      </c>
      <c r="F150" s="15">
        <v>2.8999999999999998E-3</v>
      </c>
      <c r="G150" s="15"/>
    </row>
    <row r="151" spans="1:7" x14ac:dyDescent="0.25">
      <c r="A151" s="12" t="s">
        <v>2486</v>
      </c>
      <c r="B151" s="30" t="s">
        <v>2487</v>
      </c>
      <c r="C151" s="30" t="s">
        <v>1204</v>
      </c>
      <c r="D151" s="13">
        <v>697</v>
      </c>
      <c r="E151" s="14">
        <v>11.17</v>
      </c>
      <c r="F151" s="15">
        <v>2.8999999999999998E-3</v>
      </c>
      <c r="G151" s="15"/>
    </row>
    <row r="152" spans="1:7" x14ac:dyDescent="0.25">
      <c r="A152" s="12" t="s">
        <v>1520</v>
      </c>
      <c r="B152" s="30" t="s">
        <v>1521</v>
      </c>
      <c r="C152" s="30" t="s">
        <v>1284</v>
      </c>
      <c r="D152" s="13">
        <v>3039</v>
      </c>
      <c r="E152" s="14">
        <v>11</v>
      </c>
      <c r="F152" s="15">
        <v>2.8999999999999998E-3</v>
      </c>
      <c r="G152" s="15"/>
    </row>
    <row r="153" spans="1:7" x14ac:dyDescent="0.25">
      <c r="A153" s="12" t="s">
        <v>2488</v>
      </c>
      <c r="B153" s="30" t="s">
        <v>2489</v>
      </c>
      <c r="C153" s="30" t="s">
        <v>1846</v>
      </c>
      <c r="D153" s="13">
        <v>1156</v>
      </c>
      <c r="E153" s="14">
        <v>10.97</v>
      </c>
      <c r="F153" s="15">
        <v>2.8999999999999998E-3</v>
      </c>
      <c r="G153" s="15"/>
    </row>
    <row r="154" spans="1:7" x14ac:dyDescent="0.25">
      <c r="A154" s="12" t="s">
        <v>1913</v>
      </c>
      <c r="B154" s="30" t="s">
        <v>1914</v>
      </c>
      <c r="C154" s="30" t="s">
        <v>1193</v>
      </c>
      <c r="D154" s="13">
        <v>1217</v>
      </c>
      <c r="E154" s="14">
        <v>10.93</v>
      </c>
      <c r="F154" s="15">
        <v>2.8999999999999998E-3</v>
      </c>
      <c r="G154" s="15"/>
    </row>
    <row r="155" spans="1:7" x14ac:dyDescent="0.25">
      <c r="A155" s="12" t="s">
        <v>2490</v>
      </c>
      <c r="B155" s="30" t="s">
        <v>2491</v>
      </c>
      <c r="C155" s="30" t="s">
        <v>1855</v>
      </c>
      <c r="D155" s="13">
        <v>1278</v>
      </c>
      <c r="E155" s="14">
        <v>10.92</v>
      </c>
      <c r="F155" s="15">
        <v>2.8999999999999998E-3</v>
      </c>
      <c r="G155" s="15"/>
    </row>
    <row r="156" spans="1:7" x14ac:dyDescent="0.25">
      <c r="A156" s="12" t="s">
        <v>2034</v>
      </c>
      <c r="B156" s="30" t="s">
        <v>2035</v>
      </c>
      <c r="C156" s="30" t="s">
        <v>1284</v>
      </c>
      <c r="D156" s="13">
        <v>1863</v>
      </c>
      <c r="E156" s="14">
        <v>10.92</v>
      </c>
      <c r="F156" s="15">
        <v>2.8999999999999998E-3</v>
      </c>
      <c r="G156" s="15"/>
    </row>
    <row r="157" spans="1:7" x14ac:dyDescent="0.25">
      <c r="A157" s="12" t="s">
        <v>2492</v>
      </c>
      <c r="B157" s="30" t="s">
        <v>2493</v>
      </c>
      <c r="C157" s="30" t="s">
        <v>1279</v>
      </c>
      <c r="D157" s="13">
        <v>1844</v>
      </c>
      <c r="E157" s="14">
        <v>10.9</v>
      </c>
      <c r="F157" s="15">
        <v>2.8999999999999998E-3</v>
      </c>
      <c r="G157" s="15"/>
    </row>
    <row r="158" spans="1:7" x14ac:dyDescent="0.25">
      <c r="A158" s="12" t="s">
        <v>2494</v>
      </c>
      <c r="B158" s="30" t="s">
        <v>2495</v>
      </c>
      <c r="C158" s="30" t="s">
        <v>1287</v>
      </c>
      <c r="D158" s="13">
        <v>233</v>
      </c>
      <c r="E158" s="14">
        <v>10.89</v>
      </c>
      <c r="F158" s="15">
        <v>2.8E-3</v>
      </c>
      <c r="G158" s="15"/>
    </row>
    <row r="159" spans="1:7" x14ac:dyDescent="0.25">
      <c r="A159" s="12" t="s">
        <v>1944</v>
      </c>
      <c r="B159" s="30" t="s">
        <v>1945</v>
      </c>
      <c r="C159" s="30" t="s">
        <v>1846</v>
      </c>
      <c r="D159" s="13">
        <v>879</v>
      </c>
      <c r="E159" s="14">
        <v>10.86</v>
      </c>
      <c r="F159" s="15">
        <v>2.8E-3</v>
      </c>
      <c r="G159" s="15"/>
    </row>
    <row r="160" spans="1:7" x14ac:dyDescent="0.25">
      <c r="A160" s="12" t="s">
        <v>1791</v>
      </c>
      <c r="B160" s="30" t="s">
        <v>1792</v>
      </c>
      <c r="C160" s="30" t="s">
        <v>1248</v>
      </c>
      <c r="D160" s="13">
        <v>251</v>
      </c>
      <c r="E160" s="14">
        <v>10.83</v>
      </c>
      <c r="F160" s="15">
        <v>2.8E-3</v>
      </c>
      <c r="G160" s="15"/>
    </row>
    <row r="161" spans="1:7" x14ac:dyDescent="0.25">
      <c r="A161" s="12" t="s">
        <v>2208</v>
      </c>
      <c r="B161" s="30" t="s">
        <v>2209</v>
      </c>
      <c r="C161" s="30" t="s">
        <v>1274</v>
      </c>
      <c r="D161" s="13">
        <v>753</v>
      </c>
      <c r="E161" s="14">
        <v>10.72</v>
      </c>
      <c r="F161" s="15">
        <v>2.8E-3</v>
      </c>
      <c r="G161" s="15"/>
    </row>
    <row r="162" spans="1:7" x14ac:dyDescent="0.25">
      <c r="A162" s="12" t="s">
        <v>2496</v>
      </c>
      <c r="B162" s="30" t="s">
        <v>2497</v>
      </c>
      <c r="C162" s="30" t="s">
        <v>1279</v>
      </c>
      <c r="D162" s="13">
        <v>276</v>
      </c>
      <c r="E162" s="14">
        <v>10.64</v>
      </c>
      <c r="F162" s="15">
        <v>2.8E-3</v>
      </c>
      <c r="G162" s="15"/>
    </row>
    <row r="163" spans="1:7" x14ac:dyDescent="0.25">
      <c r="A163" s="12" t="s">
        <v>2498</v>
      </c>
      <c r="B163" s="30" t="s">
        <v>2499</v>
      </c>
      <c r="C163" s="30" t="s">
        <v>1279</v>
      </c>
      <c r="D163" s="13">
        <v>1756</v>
      </c>
      <c r="E163" s="14">
        <v>10.6</v>
      </c>
      <c r="F163" s="15">
        <v>2.8E-3</v>
      </c>
      <c r="G163" s="15"/>
    </row>
    <row r="164" spans="1:7" x14ac:dyDescent="0.25">
      <c r="A164" s="12" t="s">
        <v>1999</v>
      </c>
      <c r="B164" s="30" t="s">
        <v>2000</v>
      </c>
      <c r="C164" s="30" t="s">
        <v>1293</v>
      </c>
      <c r="D164" s="13">
        <v>155</v>
      </c>
      <c r="E164" s="14">
        <v>10.51</v>
      </c>
      <c r="F164" s="15">
        <v>2.7000000000000001E-3</v>
      </c>
      <c r="G164" s="15"/>
    </row>
    <row r="165" spans="1:7" x14ac:dyDescent="0.25">
      <c r="A165" s="12" t="s">
        <v>2500</v>
      </c>
      <c r="B165" s="30" t="s">
        <v>2501</v>
      </c>
      <c r="C165" s="30" t="s">
        <v>1279</v>
      </c>
      <c r="D165" s="13">
        <v>1378</v>
      </c>
      <c r="E165" s="14">
        <v>10.44</v>
      </c>
      <c r="F165" s="15">
        <v>2.7000000000000001E-3</v>
      </c>
      <c r="G165" s="15"/>
    </row>
    <row r="166" spans="1:7" x14ac:dyDescent="0.25">
      <c r="A166" s="12" t="s">
        <v>2502</v>
      </c>
      <c r="B166" s="30" t="s">
        <v>2503</v>
      </c>
      <c r="C166" s="30" t="s">
        <v>1293</v>
      </c>
      <c r="D166" s="13">
        <v>838</v>
      </c>
      <c r="E166" s="14">
        <v>10.24</v>
      </c>
      <c r="F166" s="15">
        <v>2.7000000000000001E-3</v>
      </c>
      <c r="G166" s="15"/>
    </row>
    <row r="167" spans="1:7" x14ac:dyDescent="0.25">
      <c r="A167" s="12" t="s">
        <v>2504</v>
      </c>
      <c r="B167" s="30" t="s">
        <v>2505</v>
      </c>
      <c r="C167" s="30" t="s">
        <v>1219</v>
      </c>
      <c r="D167" s="13">
        <v>399</v>
      </c>
      <c r="E167" s="14">
        <v>10.15</v>
      </c>
      <c r="F167" s="15">
        <v>2.7000000000000001E-3</v>
      </c>
      <c r="G167" s="15"/>
    </row>
    <row r="168" spans="1:7" x14ac:dyDescent="0.25">
      <c r="A168" s="12" t="s">
        <v>1936</v>
      </c>
      <c r="B168" s="30" t="s">
        <v>1937</v>
      </c>
      <c r="C168" s="30" t="s">
        <v>1293</v>
      </c>
      <c r="D168" s="13">
        <v>1585</v>
      </c>
      <c r="E168" s="14">
        <v>10.14</v>
      </c>
      <c r="F168" s="15">
        <v>2.7000000000000001E-3</v>
      </c>
      <c r="G168" s="15"/>
    </row>
    <row r="169" spans="1:7" x14ac:dyDescent="0.25">
      <c r="A169" s="12" t="s">
        <v>2506</v>
      </c>
      <c r="B169" s="30" t="s">
        <v>2507</v>
      </c>
      <c r="C169" s="30" t="s">
        <v>1174</v>
      </c>
      <c r="D169" s="13">
        <v>4632</v>
      </c>
      <c r="E169" s="14">
        <v>10.119999999999999</v>
      </c>
      <c r="F169" s="15">
        <v>2.5999999999999999E-3</v>
      </c>
      <c r="G169" s="15"/>
    </row>
    <row r="170" spans="1:7" x14ac:dyDescent="0.25">
      <c r="A170" s="12" t="s">
        <v>2508</v>
      </c>
      <c r="B170" s="30" t="s">
        <v>2509</v>
      </c>
      <c r="C170" s="30" t="s">
        <v>1251</v>
      </c>
      <c r="D170" s="13">
        <v>1186</v>
      </c>
      <c r="E170" s="14">
        <v>10</v>
      </c>
      <c r="F170" s="15">
        <v>2.5999999999999999E-3</v>
      </c>
      <c r="G170" s="15"/>
    </row>
    <row r="171" spans="1:7" x14ac:dyDescent="0.25">
      <c r="A171" s="12" t="s">
        <v>2510</v>
      </c>
      <c r="B171" s="30" t="s">
        <v>2511</v>
      </c>
      <c r="C171" s="30" t="s">
        <v>1204</v>
      </c>
      <c r="D171" s="13">
        <v>13434</v>
      </c>
      <c r="E171" s="14">
        <v>9.94</v>
      </c>
      <c r="F171" s="15">
        <v>2.5999999999999999E-3</v>
      </c>
      <c r="G171" s="15"/>
    </row>
    <row r="172" spans="1:7" x14ac:dyDescent="0.25">
      <c r="A172" s="12" t="s">
        <v>2512</v>
      </c>
      <c r="B172" s="30" t="s">
        <v>2513</v>
      </c>
      <c r="C172" s="30" t="s">
        <v>1542</v>
      </c>
      <c r="D172" s="13">
        <v>7192</v>
      </c>
      <c r="E172" s="14">
        <v>9.9</v>
      </c>
      <c r="F172" s="15">
        <v>2.5999999999999999E-3</v>
      </c>
      <c r="G172" s="15"/>
    </row>
    <row r="173" spans="1:7" x14ac:dyDescent="0.25">
      <c r="A173" s="12" t="s">
        <v>2514</v>
      </c>
      <c r="B173" s="30" t="s">
        <v>2515</v>
      </c>
      <c r="C173" s="30" t="s">
        <v>1354</v>
      </c>
      <c r="D173" s="13">
        <v>157</v>
      </c>
      <c r="E173" s="14">
        <v>9.7100000000000009</v>
      </c>
      <c r="F173" s="15">
        <v>2.5000000000000001E-3</v>
      </c>
      <c r="G173" s="15"/>
    </row>
    <row r="174" spans="1:7" x14ac:dyDescent="0.25">
      <c r="A174" s="12" t="s">
        <v>2516</v>
      </c>
      <c r="B174" s="30" t="s">
        <v>2517</v>
      </c>
      <c r="C174" s="30" t="s">
        <v>1171</v>
      </c>
      <c r="D174" s="13">
        <v>16060</v>
      </c>
      <c r="E174" s="14">
        <v>9.6</v>
      </c>
      <c r="F174" s="15">
        <v>2.5000000000000001E-3</v>
      </c>
      <c r="G174" s="15"/>
    </row>
    <row r="175" spans="1:7" x14ac:dyDescent="0.25">
      <c r="A175" s="12" t="s">
        <v>2518</v>
      </c>
      <c r="B175" s="30" t="s">
        <v>2519</v>
      </c>
      <c r="C175" s="30" t="s">
        <v>1232</v>
      </c>
      <c r="D175" s="13">
        <v>9445</v>
      </c>
      <c r="E175" s="14">
        <v>9.56</v>
      </c>
      <c r="F175" s="15">
        <v>2.5000000000000001E-3</v>
      </c>
      <c r="G175" s="15"/>
    </row>
    <row r="176" spans="1:7" x14ac:dyDescent="0.25">
      <c r="A176" s="12" t="s">
        <v>2520</v>
      </c>
      <c r="B176" s="30" t="s">
        <v>2521</v>
      </c>
      <c r="C176" s="30" t="s">
        <v>1232</v>
      </c>
      <c r="D176" s="13">
        <v>3047</v>
      </c>
      <c r="E176" s="14">
        <v>9.5299999999999994</v>
      </c>
      <c r="F176" s="15">
        <v>2.5000000000000001E-3</v>
      </c>
      <c r="G176" s="15"/>
    </row>
    <row r="177" spans="1:7" x14ac:dyDescent="0.25">
      <c r="A177" s="12" t="s">
        <v>2228</v>
      </c>
      <c r="B177" s="30" t="s">
        <v>2229</v>
      </c>
      <c r="C177" s="30" t="s">
        <v>1219</v>
      </c>
      <c r="D177" s="13">
        <v>1850</v>
      </c>
      <c r="E177" s="14">
        <v>9.39</v>
      </c>
      <c r="F177" s="15">
        <v>2.5000000000000001E-3</v>
      </c>
      <c r="G177" s="15"/>
    </row>
    <row r="178" spans="1:7" x14ac:dyDescent="0.25">
      <c r="A178" s="12" t="s">
        <v>2522</v>
      </c>
      <c r="B178" s="30" t="s">
        <v>2523</v>
      </c>
      <c r="C178" s="30" t="s">
        <v>1486</v>
      </c>
      <c r="D178" s="13">
        <v>2314</v>
      </c>
      <c r="E178" s="14">
        <v>9.31</v>
      </c>
      <c r="F178" s="15">
        <v>2.3999999999999998E-3</v>
      </c>
      <c r="G178" s="15"/>
    </row>
    <row r="179" spans="1:7" x14ac:dyDescent="0.25">
      <c r="A179" s="12" t="s">
        <v>2524</v>
      </c>
      <c r="B179" s="30" t="s">
        <v>2525</v>
      </c>
      <c r="C179" s="30" t="s">
        <v>1279</v>
      </c>
      <c r="D179" s="13">
        <v>1098</v>
      </c>
      <c r="E179" s="14">
        <v>9.2899999999999991</v>
      </c>
      <c r="F179" s="15">
        <v>2.3999999999999998E-3</v>
      </c>
      <c r="G179" s="15"/>
    </row>
    <row r="180" spans="1:7" x14ac:dyDescent="0.25">
      <c r="A180" s="12" t="s">
        <v>2526</v>
      </c>
      <c r="B180" s="30" t="s">
        <v>2527</v>
      </c>
      <c r="C180" s="30" t="s">
        <v>1293</v>
      </c>
      <c r="D180" s="13">
        <v>1763</v>
      </c>
      <c r="E180" s="14">
        <v>9.26</v>
      </c>
      <c r="F180" s="15">
        <v>2.3999999999999998E-3</v>
      </c>
      <c r="G180" s="15"/>
    </row>
    <row r="181" spans="1:7" x14ac:dyDescent="0.25">
      <c r="A181" s="12" t="s">
        <v>2528</v>
      </c>
      <c r="B181" s="30" t="s">
        <v>2529</v>
      </c>
      <c r="C181" s="30" t="s">
        <v>1293</v>
      </c>
      <c r="D181" s="13">
        <v>3512</v>
      </c>
      <c r="E181" s="14">
        <v>9.26</v>
      </c>
      <c r="F181" s="15">
        <v>2.3999999999999998E-3</v>
      </c>
      <c r="G181" s="15"/>
    </row>
    <row r="182" spans="1:7" x14ac:dyDescent="0.25">
      <c r="A182" s="12" t="s">
        <v>2530</v>
      </c>
      <c r="B182" s="30" t="s">
        <v>2531</v>
      </c>
      <c r="C182" s="30" t="s">
        <v>1320</v>
      </c>
      <c r="D182" s="13">
        <v>1370</v>
      </c>
      <c r="E182" s="14">
        <v>9.17</v>
      </c>
      <c r="F182" s="15">
        <v>2.3999999999999998E-3</v>
      </c>
      <c r="G182" s="15"/>
    </row>
    <row r="183" spans="1:7" x14ac:dyDescent="0.25">
      <c r="A183" s="12" t="s">
        <v>2005</v>
      </c>
      <c r="B183" s="30" t="s">
        <v>2006</v>
      </c>
      <c r="C183" s="30" t="s">
        <v>1227</v>
      </c>
      <c r="D183" s="13">
        <v>3642</v>
      </c>
      <c r="E183" s="14">
        <v>8.9700000000000006</v>
      </c>
      <c r="F183" s="15">
        <v>2.3E-3</v>
      </c>
      <c r="G183" s="15"/>
    </row>
    <row r="184" spans="1:7" x14ac:dyDescent="0.25">
      <c r="A184" s="12" t="s">
        <v>2532</v>
      </c>
      <c r="B184" s="30" t="s">
        <v>2533</v>
      </c>
      <c r="C184" s="30" t="s">
        <v>1320</v>
      </c>
      <c r="D184" s="13">
        <v>1768</v>
      </c>
      <c r="E184" s="14">
        <v>8.91</v>
      </c>
      <c r="F184" s="15">
        <v>2.3E-3</v>
      </c>
      <c r="G184" s="15"/>
    </row>
    <row r="185" spans="1:7" x14ac:dyDescent="0.25">
      <c r="A185" s="12" t="s">
        <v>2534</v>
      </c>
      <c r="B185" s="30" t="s">
        <v>2535</v>
      </c>
      <c r="C185" s="30" t="s">
        <v>1293</v>
      </c>
      <c r="D185" s="13">
        <v>516</v>
      </c>
      <c r="E185" s="14">
        <v>8.9</v>
      </c>
      <c r="F185" s="15">
        <v>2.3E-3</v>
      </c>
      <c r="G185" s="15"/>
    </row>
    <row r="186" spans="1:7" x14ac:dyDescent="0.25">
      <c r="A186" s="12" t="s">
        <v>2536</v>
      </c>
      <c r="B186" s="30" t="s">
        <v>2537</v>
      </c>
      <c r="C186" s="30" t="s">
        <v>1251</v>
      </c>
      <c r="D186" s="13">
        <v>165</v>
      </c>
      <c r="E186" s="14">
        <v>8.7899999999999991</v>
      </c>
      <c r="F186" s="15">
        <v>2.3E-3</v>
      </c>
      <c r="G186" s="15"/>
    </row>
    <row r="187" spans="1:7" x14ac:dyDescent="0.25">
      <c r="A187" s="12" t="s">
        <v>2538</v>
      </c>
      <c r="B187" s="30" t="s">
        <v>2539</v>
      </c>
      <c r="C187" s="30" t="s">
        <v>1979</v>
      </c>
      <c r="D187" s="13">
        <v>1688</v>
      </c>
      <c r="E187" s="14">
        <v>8.7799999999999994</v>
      </c>
      <c r="F187" s="15">
        <v>2.3E-3</v>
      </c>
      <c r="G187" s="15"/>
    </row>
    <row r="188" spans="1:7" x14ac:dyDescent="0.25">
      <c r="A188" s="12" t="s">
        <v>1963</v>
      </c>
      <c r="B188" s="30" t="s">
        <v>1964</v>
      </c>
      <c r="C188" s="30" t="s">
        <v>1320</v>
      </c>
      <c r="D188" s="13">
        <v>1936</v>
      </c>
      <c r="E188" s="14">
        <v>8.76</v>
      </c>
      <c r="F188" s="15">
        <v>2.3E-3</v>
      </c>
      <c r="G188" s="15"/>
    </row>
    <row r="189" spans="1:7" x14ac:dyDescent="0.25">
      <c r="A189" s="12" t="s">
        <v>2540</v>
      </c>
      <c r="B189" s="30" t="s">
        <v>2541</v>
      </c>
      <c r="C189" s="30" t="s">
        <v>1287</v>
      </c>
      <c r="D189" s="13">
        <v>1076</v>
      </c>
      <c r="E189" s="14">
        <v>8.75</v>
      </c>
      <c r="F189" s="15">
        <v>2.3E-3</v>
      </c>
      <c r="G189" s="15"/>
    </row>
    <row r="190" spans="1:7" x14ac:dyDescent="0.25">
      <c r="A190" s="12" t="s">
        <v>2013</v>
      </c>
      <c r="B190" s="30" t="s">
        <v>2014</v>
      </c>
      <c r="C190" s="30" t="s">
        <v>1279</v>
      </c>
      <c r="D190" s="13">
        <v>1583</v>
      </c>
      <c r="E190" s="14">
        <v>8.75</v>
      </c>
      <c r="F190" s="15">
        <v>2.3E-3</v>
      </c>
      <c r="G190" s="15"/>
    </row>
    <row r="191" spans="1:7" x14ac:dyDescent="0.25">
      <c r="A191" s="12" t="s">
        <v>1988</v>
      </c>
      <c r="B191" s="30" t="s">
        <v>1989</v>
      </c>
      <c r="C191" s="30" t="s">
        <v>1248</v>
      </c>
      <c r="D191" s="13">
        <v>2085</v>
      </c>
      <c r="E191" s="14">
        <v>8.7100000000000009</v>
      </c>
      <c r="F191" s="15">
        <v>2.3E-3</v>
      </c>
      <c r="G191" s="15"/>
    </row>
    <row r="192" spans="1:7" x14ac:dyDescent="0.25">
      <c r="A192" s="12" t="s">
        <v>2542</v>
      </c>
      <c r="B192" s="30" t="s">
        <v>2543</v>
      </c>
      <c r="C192" s="30" t="s">
        <v>1296</v>
      </c>
      <c r="D192" s="13">
        <v>1264</v>
      </c>
      <c r="E192" s="14">
        <v>8.69</v>
      </c>
      <c r="F192" s="15">
        <v>2.3E-3</v>
      </c>
      <c r="G192" s="15"/>
    </row>
    <row r="193" spans="1:7" x14ac:dyDescent="0.25">
      <c r="A193" s="12" t="s">
        <v>2544</v>
      </c>
      <c r="B193" s="30" t="s">
        <v>2545</v>
      </c>
      <c r="C193" s="30" t="s">
        <v>1196</v>
      </c>
      <c r="D193" s="13">
        <v>512</v>
      </c>
      <c r="E193" s="14">
        <v>8.6199999999999992</v>
      </c>
      <c r="F193" s="15">
        <v>2.3E-3</v>
      </c>
      <c r="G193" s="15"/>
    </row>
    <row r="194" spans="1:7" x14ac:dyDescent="0.25">
      <c r="A194" s="12" t="s">
        <v>2546</v>
      </c>
      <c r="B194" s="30" t="s">
        <v>2547</v>
      </c>
      <c r="C194" s="30" t="s">
        <v>1387</v>
      </c>
      <c r="D194" s="13">
        <v>631</v>
      </c>
      <c r="E194" s="14">
        <v>8.58</v>
      </c>
      <c r="F194" s="15">
        <v>2.2000000000000001E-3</v>
      </c>
      <c r="G194" s="15"/>
    </row>
    <row r="195" spans="1:7" x14ac:dyDescent="0.25">
      <c r="A195" s="12" t="s">
        <v>2548</v>
      </c>
      <c r="B195" s="30" t="s">
        <v>2549</v>
      </c>
      <c r="C195" s="30" t="s">
        <v>1542</v>
      </c>
      <c r="D195" s="13">
        <v>32807</v>
      </c>
      <c r="E195" s="14">
        <v>8.48</v>
      </c>
      <c r="F195" s="15">
        <v>2.2000000000000001E-3</v>
      </c>
      <c r="G195" s="15"/>
    </row>
    <row r="196" spans="1:7" x14ac:dyDescent="0.25">
      <c r="A196" s="12" t="s">
        <v>2550</v>
      </c>
      <c r="B196" s="30" t="s">
        <v>2551</v>
      </c>
      <c r="C196" s="30" t="s">
        <v>1248</v>
      </c>
      <c r="D196" s="13">
        <v>469</v>
      </c>
      <c r="E196" s="14">
        <v>8.4600000000000009</v>
      </c>
      <c r="F196" s="15">
        <v>2.2000000000000001E-3</v>
      </c>
      <c r="G196" s="15"/>
    </row>
    <row r="197" spans="1:7" x14ac:dyDescent="0.25">
      <c r="A197" s="12" t="s">
        <v>2552</v>
      </c>
      <c r="B197" s="30" t="s">
        <v>2553</v>
      </c>
      <c r="C197" s="30" t="s">
        <v>1320</v>
      </c>
      <c r="D197" s="13">
        <v>1880</v>
      </c>
      <c r="E197" s="14">
        <v>8.4600000000000009</v>
      </c>
      <c r="F197" s="15">
        <v>2.2000000000000001E-3</v>
      </c>
      <c r="G197" s="15"/>
    </row>
    <row r="198" spans="1:7" x14ac:dyDescent="0.25">
      <c r="A198" s="12" t="s">
        <v>2554</v>
      </c>
      <c r="B198" s="30" t="s">
        <v>2555</v>
      </c>
      <c r="C198" s="30" t="s">
        <v>1216</v>
      </c>
      <c r="D198" s="13">
        <v>18124</v>
      </c>
      <c r="E198" s="14">
        <v>8.41</v>
      </c>
      <c r="F198" s="15">
        <v>2.2000000000000001E-3</v>
      </c>
      <c r="G198" s="15"/>
    </row>
    <row r="199" spans="1:7" x14ac:dyDescent="0.25">
      <c r="A199" s="12" t="s">
        <v>1903</v>
      </c>
      <c r="B199" s="30" t="s">
        <v>1904</v>
      </c>
      <c r="C199" s="30" t="s">
        <v>1251</v>
      </c>
      <c r="D199" s="13">
        <v>553</v>
      </c>
      <c r="E199" s="14">
        <v>8.41</v>
      </c>
      <c r="F199" s="15">
        <v>2.2000000000000001E-3</v>
      </c>
      <c r="G199" s="15"/>
    </row>
    <row r="200" spans="1:7" x14ac:dyDescent="0.25">
      <c r="A200" s="12" t="s">
        <v>2556</v>
      </c>
      <c r="B200" s="30" t="s">
        <v>2557</v>
      </c>
      <c r="C200" s="30" t="s">
        <v>1204</v>
      </c>
      <c r="D200" s="13">
        <v>2290</v>
      </c>
      <c r="E200" s="14">
        <v>8.33</v>
      </c>
      <c r="F200" s="15">
        <v>2.2000000000000001E-3</v>
      </c>
      <c r="G200" s="15"/>
    </row>
    <row r="201" spans="1:7" x14ac:dyDescent="0.25">
      <c r="A201" s="12" t="s">
        <v>2558</v>
      </c>
      <c r="B201" s="30" t="s">
        <v>2559</v>
      </c>
      <c r="C201" s="30" t="s">
        <v>1279</v>
      </c>
      <c r="D201" s="13">
        <v>449</v>
      </c>
      <c r="E201" s="14">
        <v>8.2799999999999994</v>
      </c>
      <c r="F201" s="15">
        <v>2.2000000000000001E-3</v>
      </c>
      <c r="G201" s="15"/>
    </row>
    <row r="202" spans="1:7" x14ac:dyDescent="0.25">
      <c r="A202" s="12" t="s">
        <v>2560</v>
      </c>
      <c r="B202" s="30" t="s">
        <v>2561</v>
      </c>
      <c r="C202" s="30" t="s">
        <v>1284</v>
      </c>
      <c r="D202" s="13">
        <v>20814</v>
      </c>
      <c r="E202" s="14">
        <v>8.26</v>
      </c>
      <c r="F202" s="15">
        <v>2.2000000000000001E-3</v>
      </c>
      <c r="G202" s="15"/>
    </row>
    <row r="203" spans="1:7" x14ac:dyDescent="0.25">
      <c r="A203" s="12" t="s">
        <v>2562</v>
      </c>
      <c r="B203" s="30" t="s">
        <v>2563</v>
      </c>
      <c r="C203" s="30" t="s">
        <v>1171</v>
      </c>
      <c r="D203" s="13">
        <v>15799</v>
      </c>
      <c r="E203" s="14">
        <v>8.25</v>
      </c>
      <c r="F203" s="15">
        <v>2.2000000000000001E-3</v>
      </c>
      <c r="G203" s="15"/>
    </row>
    <row r="204" spans="1:7" x14ac:dyDescent="0.25">
      <c r="A204" s="12" t="s">
        <v>2564</v>
      </c>
      <c r="B204" s="30" t="s">
        <v>2565</v>
      </c>
      <c r="C204" s="30" t="s">
        <v>1320</v>
      </c>
      <c r="D204" s="13">
        <v>203</v>
      </c>
      <c r="E204" s="14">
        <v>8.19</v>
      </c>
      <c r="F204" s="15">
        <v>2.0999999999999999E-3</v>
      </c>
      <c r="G204" s="15"/>
    </row>
    <row r="205" spans="1:7" x14ac:dyDescent="0.25">
      <c r="A205" s="12" t="s">
        <v>1884</v>
      </c>
      <c r="B205" s="30" t="s">
        <v>1885</v>
      </c>
      <c r="C205" s="30" t="s">
        <v>1505</v>
      </c>
      <c r="D205" s="13">
        <v>1654</v>
      </c>
      <c r="E205" s="14">
        <v>8.11</v>
      </c>
      <c r="F205" s="15">
        <v>2.0999999999999999E-3</v>
      </c>
      <c r="G205" s="15"/>
    </row>
    <row r="206" spans="1:7" x14ac:dyDescent="0.25">
      <c r="A206" s="12" t="s">
        <v>2566</v>
      </c>
      <c r="B206" s="30" t="s">
        <v>2567</v>
      </c>
      <c r="C206" s="30" t="s">
        <v>1274</v>
      </c>
      <c r="D206" s="13">
        <v>2643</v>
      </c>
      <c r="E206" s="14">
        <v>8.09</v>
      </c>
      <c r="F206" s="15">
        <v>2.0999999999999999E-3</v>
      </c>
      <c r="G206" s="15"/>
    </row>
    <row r="207" spans="1:7" x14ac:dyDescent="0.25">
      <c r="A207" s="12" t="s">
        <v>2568</v>
      </c>
      <c r="B207" s="30" t="s">
        <v>2569</v>
      </c>
      <c r="C207" s="30" t="s">
        <v>1193</v>
      </c>
      <c r="D207" s="13">
        <v>10607</v>
      </c>
      <c r="E207" s="14">
        <v>7.92</v>
      </c>
      <c r="F207" s="15">
        <v>2.0999999999999999E-3</v>
      </c>
      <c r="G207" s="15"/>
    </row>
    <row r="208" spans="1:7" x14ac:dyDescent="0.25">
      <c r="A208" s="12" t="s">
        <v>2273</v>
      </c>
      <c r="B208" s="30" t="s">
        <v>2274</v>
      </c>
      <c r="C208" s="30" t="s">
        <v>1320</v>
      </c>
      <c r="D208" s="13">
        <v>590</v>
      </c>
      <c r="E208" s="14">
        <v>7.84</v>
      </c>
      <c r="F208" s="15">
        <v>2.0999999999999999E-3</v>
      </c>
      <c r="G208" s="15"/>
    </row>
    <row r="209" spans="1:7" x14ac:dyDescent="0.25">
      <c r="A209" s="12" t="s">
        <v>2244</v>
      </c>
      <c r="B209" s="30" t="s">
        <v>2245</v>
      </c>
      <c r="C209" s="30" t="s">
        <v>1279</v>
      </c>
      <c r="D209" s="13">
        <v>507</v>
      </c>
      <c r="E209" s="14">
        <v>7.8</v>
      </c>
      <c r="F209" s="15">
        <v>2E-3</v>
      </c>
      <c r="G209" s="15"/>
    </row>
    <row r="210" spans="1:7" x14ac:dyDescent="0.25">
      <c r="A210" s="12" t="s">
        <v>2570</v>
      </c>
      <c r="B210" s="30" t="s">
        <v>2571</v>
      </c>
      <c r="C210" s="30" t="s">
        <v>1290</v>
      </c>
      <c r="D210" s="13">
        <v>1217</v>
      </c>
      <c r="E210" s="14">
        <v>7.75</v>
      </c>
      <c r="F210" s="15">
        <v>2E-3</v>
      </c>
      <c r="G210" s="15"/>
    </row>
    <row r="211" spans="1:7" x14ac:dyDescent="0.25">
      <c r="A211" s="12" t="s">
        <v>2009</v>
      </c>
      <c r="B211" s="30" t="s">
        <v>2010</v>
      </c>
      <c r="C211" s="30" t="s">
        <v>1171</v>
      </c>
      <c r="D211" s="13">
        <v>2155</v>
      </c>
      <c r="E211" s="14">
        <v>7.64</v>
      </c>
      <c r="F211" s="15">
        <v>2E-3</v>
      </c>
      <c r="G211" s="15"/>
    </row>
    <row r="212" spans="1:7" x14ac:dyDescent="0.25">
      <c r="A212" s="12" t="s">
        <v>2572</v>
      </c>
      <c r="B212" s="30" t="s">
        <v>2573</v>
      </c>
      <c r="C212" s="30" t="s">
        <v>1394</v>
      </c>
      <c r="D212" s="13">
        <v>2185</v>
      </c>
      <c r="E212" s="14">
        <v>7.52</v>
      </c>
      <c r="F212" s="15">
        <v>2E-3</v>
      </c>
      <c r="G212" s="15"/>
    </row>
    <row r="213" spans="1:7" x14ac:dyDescent="0.25">
      <c r="A213" s="12" t="s">
        <v>2574</v>
      </c>
      <c r="B213" s="30" t="s">
        <v>2575</v>
      </c>
      <c r="C213" s="30" t="s">
        <v>1251</v>
      </c>
      <c r="D213" s="13">
        <v>1973</v>
      </c>
      <c r="E213" s="14">
        <v>7.27</v>
      </c>
      <c r="F213" s="15">
        <v>1.9E-3</v>
      </c>
      <c r="G213" s="15"/>
    </row>
    <row r="214" spans="1:7" x14ac:dyDescent="0.25">
      <c r="A214" s="12" t="s">
        <v>2576</v>
      </c>
      <c r="B214" s="30" t="s">
        <v>2577</v>
      </c>
      <c r="C214" s="30" t="s">
        <v>1505</v>
      </c>
      <c r="D214" s="13">
        <v>461</v>
      </c>
      <c r="E214" s="14">
        <v>7.23</v>
      </c>
      <c r="F214" s="15">
        <v>1.9E-3</v>
      </c>
      <c r="G214" s="15"/>
    </row>
    <row r="215" spans="1:7" x14ac:dyDescent="0.25">
      <c r="A215" s="12" t="s">
        <v>2242</v>
      </c>
      <c r="B215" s="30" t="s">
        <v>2243</v>
      </c>
      <c r="C215" s="30" t="s">
        <v>1846</v>
      </c>
      <c r="D215" s="13">
        <v>1549</v>
      </c>
      <c r="E215" s="14">
        <v>7.21</v>
      </c>
      <c r="F215" s="15">
        <v>1.9E-3</v>
      </c>
      <c r="G215" s="15"/>
    </row>
    <row r="216" spans="1:7" x14ac:dyDescent="0.25">
      <c r="A216" s="12" t="s">
        <v>2578</v>
      </c>
      <c r="B216" s="30" t="s">
        <v>2579</v>
      </c>
      <c r="C216" s="30" t="s">
        <v>1284</v>
      </c>
      <c r="D216" s="13">
        <v>2256</v>
      </c>
      <c r="E216" s="14">
        <v>7.02</v>
      </c>
      <c r="F216" s="15">
        <v>1.8E-3</v>
      </c>
      <c r="G216" s="15"/>
    </row>
    <row r="217" spans="1:7" x14ac:dyDescent="0.25">
      <c r="A217" s="12" t="s">
        <v>1408</v>
      </c>
      <c r="B217" s="30" t="s">
        <v>1409</v>
      </c>
      <c r="C217" s="30" t="s">
        <v>1274</v>
      </c>
      <c r="D217" s="13">
        <v>3276</v>
      </c>
      <c r="E217" s="14">
        <v>6.96</v>
      </c>
      <c r="F217" s="15">
        <v>1.8E-3</v>
      </c>
      <c r="G217" s="15"/>
    </row>
    <row r="218" spans="1:7" x14ac:dyDescent="0.25">
      <c r="A218" s="12" t="s">
        <v>2259</v>
      </c>
      <c r="B218" s="30" t="s">
        <v>2260</v>
      </c>
      <c r="C218" s="30" t="s">
        <v>1293</v>
      </c>
      <c r="D218" s="13">
        <v>897</v>
      </c>
      <c r="E218" s="14">
        <v>6.94</v>
      </c>
      <c r="F218" s="15">
        <v>1.8E-3</v>
      </c>
      <c r="G218" s="15"/>
    </row>
    <row r="219" spans="1:7" x14ac:dyDescent="0.25">
      <c r="A219" s="12" t="s">
        <v>2580</v>
      </c>
      <c r="B219" s="30" t="s">
        <v>2581</v>
      </c>
      <c r="C219" s="30" t="s">
        <v>1232</v>
      </c>
      <c r="D219" s="13">
        <v>1761</v>
      </c>
      <c r="E219" s="14">
        <v>6.91</v>
      </c>
      <c r="F219" s="15">
        <v>1.8E-3</v>
      </c>
      <c r="G219" s="15"/>
    </row>
    <row r="220" spans="1:7" x14ac:dyDescent="0.25">
      <c r="A220" s="12" t="s">
        <v>2582</v>
      </c>
      <c r="B220" s="30" t="s">
        <v>2583</v>
      </c>
      <c r="C220" s="30" t="s">
        <v>1216</v>
      </c>
      <c r="D220" s="13">
        <v>1987</v>
      </c>
      <c r="E220" s="14">
        <v>6.9</v>
      </c>
      <c r="F220" s="15">
        <v>1.8E-3</v>
      </c>
      <c r="G220" s="15"/>
    </row>
    <row r="221" spans="1:7" x14ac:dyDescent="0.25">
      <c r="A221" s="12" t="s">
        <v>2584</v>
      </c>
      <c r="B221" s="30" t="s">
        <v>2585</v>
      </c>
      <c r="C221" s="30" t="s">
        <v>1251</v>
      </c>
      <c r="D221" s="13">
        <v>522</v>
      </c>
      <c r="E221" s="14">
        <v>6.87</v>
      </c>
      <c r="F221" s="15">
        <v>1.8E-3</v>
      </c>
      <c r="G221" s="15"/>
    </row>
    <row r="222" spans="1:7" x14ac:dyDescent="0.25">
      <c r="A222" s="12" t="s">
        <v>2586</v>
      </c>
      <c r="B222" s="30" t="s">
        <v>2587</v>
      </c>
      <c r="C222" s="30" t="s">
        <v>1320</v>
      </c>
      <c r="D222" s="13">
        <v>365</v>
      </c>
      <c r="E222" s="14">
        <v>6.62</v>
      </c>
      <c r="F222" s="15">
        <v>1.6999999999999999E-3</v>
      </c>
      <c r="G222" s="15"/>
    </row>
    <row r="223" spans="1:7" x14ac:dyDescent="0.25">
      <c r="A223" s="12" t="s">
        <v>2588</v>
      </c>
      <c r="B223" s="30" t="s">
        <v>2589</v>
      </c>
      <c r="C223" s="30" t="s">
        <v>1232</v>
      </c>
      <c r="D223" s="13">
        <v>15455</v>
      </c>
      <c r="E223" s="14">
        <v>6.61</v>
      </c>
      <c r="F223" s="15">
        <v>1.6999999999999999E-3</v>
      </c>
      <c r="G223" s="15"/>
    </row>
    <row r="224" spans="1:7" x14ac:dyDescent="0.25">
      <c r="A224" s="12" t="s">
        <v>2590</v>
      </c>
      <c r="B224" s="30" t="s">
        <v>2591</v>
      </c>
      <c r="C224" s="30" t="s">
        <v>2333</v>
      </c>
      <c r="D224" s="13">
        <v>2015</v>
      </c>
      <c r="E224" s="14">
        <v>6.5</v>
      </c>
      <c r="F224" s="15">
        <v>1.6999999999999999E-3</v>
      </c>
      <c r="G224" s="15"/>
    </row>
    <row r="225" spans="1:7" x14ac:dyDescent="0.25">
      <c r="A225" s="12" t="s">
        <v>2592</v>
      </c>
      <c r="B225" s="30" t="s">
        <v>2593</v>
      </c>
      <c r="C225" s="30" t="s">
        <v>1996</v>
      </c>
      <c r="D225" s="13">
        <v>2540</v>
      </c>
      <c r="E225" s="14">
        <v>6.42</v>
      </c>
      <c r="F225" s="15">
        <v>1.6999999999999999E-3</v>
      </c>
      <c r="G225" s="15"/>
    </row>
    <row r="226" spans="1:7" x14ac:dyDescent="0.25">
      <c r="A226" s="12" t="s">
        <v>2275</v>
      </c>
      <c r="B226" s="30" t="s">
        <v>2276</v>
      </c>
      <c r="C226" s="30" t="s">
        <v>1219</v>
      </c>
      <c r="D226" s="13">
        <v>343</v>
      </c>
      <c r="E226" s="14">
        <v>6.39</v>
      </c>
      <c r="F226" s="15">
        <v>1.6999999999999999E-3</v>
      </c>
      <c r="G226" s="15"/>
    </row>
    <row r="227" spans="1:7" x14ac:dyDescent="0.25">
      <c r="A227" s="12" t="s">
        <v>2594</v>
      </c>
      <c r="B227" s="30" t="s">
        <v>2595</v>
      </c>
      <c r="C227" s="30" t="s">
        <v>1296</v>
      </c>
      <c r="D227" s="13">
        <v>9133</v>
      </c>
      <c r="E227" s="14">
        <v>6.32</v>
      </c>
      <c r="F227" s="15">
        <v>1.6999999999999999E-3</v>
      </c>
      <c r="G227" s="15"/>
    </row>
    <row r="228" spans="1:7" x14ac:dyDescent="0.25">
      <c r="A228" s="12" t="s">
        <v>2596</v>
      </c>
      <c r="B228" s="30" t="s">
        <v>2597</v>
      </c>
      <c r="C228" s="30" t="s">
        <v>1279</v>
      </c>
      <c r="D228" s="13">
        <v>3451</v>
      </c>
      <c r="E228" s="14">
        <v>6.19</v>
      </c>
      <c r="F228" s="15">
        <v>1.6000000000000001E-3</v>
      </c>
      <c r="G228" s="15"/>
    </row>
    <row r="229" spans="1:7" x14ac:dyDescent="0.25">
      <c r="A229" s="12" t="s">
        <v>2598</v>
      </c>
      <c r="B229" s="30" t="s">
        <v>2599</v>
      </c>
      <c r="C229" s="30" t="s">
        <v>1279</v>
      </c>
      <c r="D229" s="13">
        <v>1242</v>
      </c>
      <c r="E229" s="14">
        <v>6.18</v>
      </c>
      <c r="F229" s="15">
        <v>1.6000000000000001E-3</v>
      </c>
      <c r="G229" s="15"/>
    </row>
    <row r="230" spans="1:7" x14ac:dyDescent="0.25">
      <c r="A230" s="12" t="s">
        <v>2600</v>
      </c>
      <c r="B230" s="30" t="s">
        <v>2601</v>
      </c>
      <c r="C230" s="30" t="s">
        <v>1279</v>
      </c>
      <c r="D230" s="13">
        <v>1089</v>
      </c>
      <c r="E230" s="14">
        <v>5.98</v>
      </c>
      <c r="F230" s="15">
        <v>1.6000000000000001E-3</v>
      </c>
      <c r="G230" s="15"/>
    </row>
    <row r="231" spans="1:7" x14ac:dyDescent="0.25">
      <c r="A231" s="12" t="s">
        <v>2602</v>
      </c>
      <c r="B231" s="30" t="s">
        <v>2603</v>
      </c>
      <c r="C231" s="30" t="s">
        <v>1196</v>
      </c>
      <c r="D231" s="13">
        <v>772</v>
      </c>
      <c r="E231" s="14">
        <v>5.9</v>
      </c>
      <c r="F231" s="15">
        <v>1.5E-3</v>
      </c>
      <c r="G231" s="15"/>
    </row>
    <row r="232" spans="1:7" x14ac:dyDescent="0.25">
      <c r="A232" s="12" t="s">
        <v>2604</v>
      </c>
      <c r="B232" s="30" t="s">
        <v>2605</v>
      </c>
      <c r="C232" s="30" t="s">
        <v>1171</v>
      </c>
      <c r="D232" s="13">
        <v>13201</v>
      </c>
      <c r="E232" s="14">
        <v>5.85</v>
      </c>
      <c r="F232" s="15">
        <v>1.5E-3</v>
      </c>
      <c r="G232" s="15"/>
    </row>
    <row r="233" spans="1:7" x14ac:dyDescent="0.25">
      <c r="A233" s="12" t="s">
        <v>2606</v>
      </c>
      <c r="B233" s="30" t="s">
        <v>2607</v>
      </c>
      <c r="C233" s="30" t="s">
        <v>1320</v>
      </c>
      <c r="D233" s="13">
        <v>283</v>
      </c>
      <c r="E233" s="14">
        <v>5.79</v>
      </c>
      <c r="F233" s="15">
        <v>1.5E-3</v>
      </c>
      <c r="G233" s="15"/>
    </row>
    <row r="234" spans="1:7" x14ac:dyDescent="0.25">
      <c r="A234" s="12" t="s">
        <v>2608</v>
      </c>
      <c r="B234" s="30" t="s">
        <v>2609</v>
      </c>
      <c r="C234" s="30" t="s">
        <v>1284</v>
      </c>
      <c r="D234" s="13">
        <v>3567</v>
      </c>
      <c r="E234" s="14">
        <v>5.7</v>
      </c>
      <c r="F234" s="15">
        <v>1.5E-3</v>
      </c>
      <c r="G234" s="15"/>
    </row>
    <row r="235" spans="1:7" x14ac:dyDescent="0.25">
      <c r="A235" s="12" t="s">
        <v>2610</v>
      </c>
      <c r="B235" s="30" t="s">
        <v>2611</v>
      </c>
      <c r="C235" s="30" t="s">
        <v>1216</v>
      </c>
      <c r="D235" s="13">
        <v>6513</v>
      </c>
      <c r="E235" s="14">
        <v>5.61</v>
      </c>
      <c r="F235" s="15">
        <v>1.5E-3</v>
      </c>
      <c r="G235" s="15"/>
    </row>
    <row r="236" spans="1:7" x14ac:dyDescent="0.25">
      <c r="A236" s="12" t="s">
        <v>2612</v>
      </c>
      <c r="B236" s="30" t="s">
        <v>2613</v>
      </c>
      <c r="C236" s="30" t="s">
        <v>1274</v>
      </c>
      <c r="D236" s="13">
        <v>3131</v>
      </c>
      <c r="E236" s="14">
        <v>5.59</v>
      </c>
      <c r="F236" s="15">
        <v>1.5E-3</v>
      </c>
      <c r="G236" s="15"/>
    </row>
    <row r="237" spans="1:7" x14ac:dyDescent="0.25">
      <c r="A237" s="12" t="s">
        <v>2614</v>
      </c>
      <c r="B237" s="30" t="s">
        <v>2615</v>
      </c>
      <c r="C237" s="30" t="s">
        <v>1387</v>
      </c>
      <c r="D237" s="13">
        <v>1405</v>
      </c>
      <c r="E237" s="14">
        <v>5.47</v>
      </c>
      <c r="F237" s="15">
        <v>1.4E-3</v>
      </c>
      <c r="G237" s="15"/>
    </row>
    <row r="238" spans="1:7" x14ac:dyDescent="0.25">
      <c r="A238" s="12" t="s">
        <v>2616</v>
      </c>
      <c r="B238" s="30" t="s">
        <v>2617</v>
      </c>
      <c r="C238" s="30" t="s">
        <v>1354</v>
      </c>
      <c r="D238" s="13">
        <v>7642</v>
      </c>
      <c r="E238" s="14">
        <v>5.47</v>
      </c>
      <c r="F238" s="15">
        <v>1.4E-3</v>
      </c>
      <c r="G238" s="15"/>
    </row>
    <row r="239" spans="1:7" x14ac:dyDescent="0.25">
      <c r="A239" s="12" t="s">
        <v>2618</v>
      </c>
      <c r="B239" s="30" t="s">
        <v>2619</v>
      </c>
      <c r="C239" s="30" t="s">
        <v>1251</v>
      </c>
      <c r="D239" s="13">
        <v>1266</v>
      </c>
      <c r="E239" s="14">
        <v>5.38</v>
      </c>
      <c r="F239" s="15">
        <v>1.4E-3</v>
      </c>
      <c r="G239" s="15"/>
    </row>
    <row r="240" spans="1:7" x14ac:dyDescent="0.25">
      <c r="A240" s="12" t="s">
        <v>2620</v>
      </c>
      <c r="B240" s="30" t="s">
        <v>2621</v>
      </c>
      <c r="C240" s="30" t="s">
        <v>1320</v>
      </c>
      <c r="D240" s="13">
        <v>598</v>
      </c>
      <c r="E240" s="14">
        <v>5.21</v>
      </c>
      <c r="F240" s="15">
        <v>1.4E-3</v>
      </c>
      <c r="G240" s="15"/>
    </row>
    <row r="241" spans="1:7" x14ac:dyDescent="0.25">
      <c r="A241" s="12" t="s">
        <v>2622</v>
      </c>
      <c r="B241" s="30" t="s">
        <v>2623</v>
      </c>
      <c r="C241" s="30" t="s">
        <v>1293</v>
      </c>
      <c r="D241" s="13">
        <v>1417</v>
      </c>
      <c r="E241" s="14">
        <v>5.16</v>
      </c>
      <c r="F241" s="15">
        <v>1.2999999999999999E-3</v>
      </c>
      <c r="G241" s="15"/>
    </row>
    <row r="242" spans="1:7" x14ac:dyDescent="0.25">
      <c r="A242" s="12" t="s">
        <v>2624</v>
      </c>
      <c r="B242" s="30" t="s">
        <v>2625</v>
      </c>
      <c r="C242" s="30" t="s">
        <v>1996</v>
      </c>
      <c r="D242" s="13">
        <v>4655</v>
      </c>
      <c r="E242" s="14">
        <v>5.16</v>
      </c>
      <c r="F242" s="15">
        <v>1.2999999999999999E-3</v>
      </c>
      <c r="G242" s="15"/>
    </row>
    <row r="243" spans="1:7" x14ac:dyDescent="0.25">
      <c r="A243" s="12" t="s">
        <v>2626</v>
      </c>
      <c r="B243" s="30" t="s">
        <v>2627</v>
      </c>
      <c r="C243" s="30" t="s">
        <v>1320</v>
      </c>
      <c r="D243" s="13">
        <v>2145</v>
      </c>
      <c r="E243" s="14">
        <v>5.05</v>
      </c>
      <c r="F243" s="15">
        <v>1.2999999999999999E-3</v>
      </c>
      <c r="G243" s="15"/>
    </row>
    <row r="244" spans="1:7" x14ac:dyDescent="0.25">
      <c r="A244" s="12" t="s">
        <v>2238</v>
      </c>
      <c r="B244" s="30" t="s">
        <v>2239</v>
      </c>
      <c r="C244" s="30" t="s">
        <v>1193</v>
      </c>
      <c r="D244" s="13">
        <v>6112</v>
      </c>
      <c r="E244" s="14">
        <v>5.01</v>
      </c>
      <c r="F244" s="15">
        <v>1.2999999999999999E-3</v>
      </c>
      <c r="G244" s="15"/>
    </row>
    <row r="245" spans="1:7" x14ac:dyDescent="0.25">
      <c r="A245" s="12" t="s">
        <v>2628</v>
      </c>
      <c r="B245" s="30" t="s">
        <v>2629</v>
      </c>
      <c r="C245" s="30" t="s">
        <v>1248</v>
      </c>
      <c r="D245" s="13">
        <v>990</v>
      </c>
      <c r="E245" s="14">
        <v>4.99</v>
      </c>
      <c r="F245" s="15">
        <v>1.2999999999999999E-3</v>
      </c>
      <c r="G245" s="15"/>
    </row>
    <row r="246" spans="1:7" x14ac:dyDescent="0.25">
      <c r="A246" s="12" t="s">
        <v>2630</v>
      </c>
      <c r="B246" s="30" t="s">
        <v>2631</v>
      </c>
      <c r="C246" s="30" t="s">
        <v>1505</v>
      </c>
      <c r="D246" s="13">
        <v>1024</v>
      </c>
      <c r="E246" s="14">
        <v>4.96</v>
      </c>
      <c r="F246" s="15">
        <v>1.2999999999999999E-3</v>
      </c>
      <c r="G246" s="15"/>
    </row>
    <row r="247" spans="1:7" x14ac:dyDescent="0.25">
      <c r="A247" s="12" t="s">
        <v>2632</v>
      </c>
      <c r="B247" s="30" t="s">
        <v>2633</v>
      </c>
      <c r="C247" s="30" t="s">
        <v>1284</v>
      </c>
      <c r="D247" s="13">
        <v>1780</v>
      </c>
      <c r="E247" s="14">
        <v>4.9400000000000004</v>
      </c>
      <c r="F247" s="15">
        <v>1.2999999999999999E-3</v>
      </c>
      <c r="G247" s="15"/>
    </row>
    <row r="248" spans="1:7" x14ac:dyDescent="0.25">
      <c r="A248" s="12" t="s">
        <v>2257</v>
      </c>
      <c r="B248" s="30" t="s">
        <v>2258</v>
      </c>
      <c r="C248" s="30" t="s">
        <v>1320</v>
      </c>
      <c r="D248" s="13">
        <v>618</v>
      </c>
      <c r="E248" s="14">
        <v>4.83</v>
      </c>
      <c r="F248" s="15">
        <v>1.2999999999999999E-3</v>
      </c>
      <c r="G248" s="15"/>
    </row>
    <row r="249" spans="1:7" x14ac:dyDescent="0.25">
      <c r="A249" s="12" t="s">
        <v>2634</v>
      </c>
      <c r="B249" s="30" t="s">
        <v>2635</v>
      </c>
      <c r="C249" s="30" t="s">
        <v>1296</v>
      </c>
      <c r="D249" s="13">
        <v>573</v>
      </c>
      <c r="E249" s="14">
        <v>4.5999999999999996</v>
      </c>
      <c r="F249" s="15">
        <v>1.1999999999999999E-3</v>
      </c>
      <c r="G249" s="15"/>
    </row>
    <row r="250" spans="1:7" x14ac:dyDescent="0.25">
      <c r="A250" s="12" t="s">
        <v>2636</v>
      </c>
      <c r="B250" s="30" t="s">
        <v>2637</v>
      </c>
      <c r="C250" s="30" t="s">
        <v>1357</v>
      </c>
      <c r="D250" s="13">
        <v>3575</v>
      </c>
      <c r="E250" s="14">
        <v>4.58</v>
      </c>
      <c r="F250" s="15">
        <v>1.1999999999999999E-3</v>
      </c>
      <c r="G250" s="15"/>
    </row>
    <row r="251" spans="1:7" x14ac:dyDescent="0.25">
      <c r="A251" s="12" t="s">
        <v>2638</v>
      </c>
      <c r="B251" s="30" t="s">
        <v>2639</v>
      </c>
      <c r="C251" s="30" t="s">
        <v>1293</v>
      </c>
      <c r="D251" s="13">
        <v>2057</v>
      </c>
      <c r="E251" s="14">
        <v>4.41</v>
      </c>
      <c r="F251" s="15">
        <v>1.1999999999999999E-3</v>
      </c>
      <c r="G251" s="15"/>
    </row>
    <row r="252" spans="1:7" x14ac:dyDescent="0.25">
      <c r="A252" s="12" t="s">
        <v>2640</v>
      </c>
      <c r="B252" s="30" t="s">
        <v>2641</v>
      </c>
      <c r="C252" s="30" t="s">
        <v>1251</v>
      </c>
      <c r="D252" s="13">
        <v>540</v>
      </c>
      <c r="E252" s="14">
        <v>4.1900000000000004</v>
      </c>
      <c r="F252" s="15">
        <v>1.1000000000000001E-3</v>
      </c>
      <c r="G252" s="15"/>
    </row>
    <row r="253" spans="1:7" x14ac:dyDescent="0.25">
      <c r="A253" s="12" t="s">
        <v>2230</v>
      </c>
      <c r="B253" s="30" t="s">
        <v>2231</v>
      </c>
      <c r="C253" s="30" t="s">
        <v>1279</v>
      </c>
      <c r="D253" s="13">
        <v>440</v>
      </c>
      <c r="E253" s="14">
        <v>3.92</v>
      </c>
      <c r="F253" s="15">
        <v>1E-3</v>
      </c>
      <c r="G253" s="15"/>
    </row>
    <row r="254" spans="1:7" x14ac:dyDescent="0.25">
      <c r="A254" s="12" t="s">
        <v>2254</v>
      </c>
      <c r="B254" s="30" t="s">
        <v>2255</v>
      </c>
      <c r="C254" s="30" t="s">
        <v>2256</v>
      </c>
      <c r="D254" s="13">
        <v>220</v>
      </c>
      <c r="E254" s="14">
        <v>3.44</v>
      </c>
      <c r="F254" s="15">
        <v>8.9999999999999998E-4</v>
      </c>
      <c r="G254" s="15"/>
    </row>
    <row r="255" spans="1:7" x14ac:dyDescent="0.25">
      <c r="A255" s="12" t="s">
        <v>2642</v>
      </c>
      <c r="B255" s="30" t="s">
        <v>2643</v>
      </c>
      <c r="C255" s="30" t="s">
        <v>1293</v>
      </c>
      <c r="D255" s="13">
        <v>259</v>
      </c>
      <c r="E255" s="14">
        <v>3.25</v>
      </c>
      <c r="F255" s="15">
        <v>8.9999999999999998E-4</v>
      </c>
      <c r="G255" s="15"/>
    </row>
    <row r="256" spans="1:7" x14ac:dyDescent="0.25">
      <c r="A256" s="12" t="s">
        <v>2644</v>
      </c>
      <c r="B256" s="30" t="s">
        <v>2645</v>
      </c>
      <c r="C256" s="30" t="s">
        <v>1354</v>
      </c>
      <c r="D256" s="13">
        <v>1825</v>
      </c>
      <c r="E256" s="14">
        <v>2.82</v>
      </c>
      <c r="F256" s="15">
        <v>6.9999999999999999E-4</v>
      </c>
      <c r="G256" s="15"/>
    </row>
    <row r="257" spans="1:7" x14ac:dyDescent="0.25">
      <c r="A257" s="12" t="s">
        <v>2646</v>
      </c>
      <c r="B257" s="30" t="s">
        <v>2647</v>
      </c>
      <c r="C257" s="30" t="s">
        <v>1979</v>
      </c>
      <c r="D257" s="13">
        <v>3888</v>
      </c>
      <c r="E257" s="14">
        <v>2.58</v>
      </c>
      <c r="F257" s="15">
        <v>6.9999999999999999E-4</v>
      </c>
      <c r="G257" s="15"/>
    </row>
    <row r="258" spans="1:7" x14ac:dyDescent="0.25">
      <c r="A258" s="16" t="s">
        <v>126</v>
      </c>
      <c r="B258" s="31"/>
      <c r="C258" s="31"/>
      <c r="D258" s="17"/>
      <c r="E258" s="37">
        <v>3832.84</v>
      </c>
      <c r="F258" s="38">
        <v>1.002</v>
      </c>
      <c r="G258" s="20"/>
    </row>
    <row r="259" spans="1:7" x14ac:dyDescent="0.25">
      <c r="A259" s="16" t="s">
        <v>1545</v>
      </c>
      <c r="B259" s="30"/>
      <c r="C259" s="30"/>
      <c r="D259" s="13"/>
      <c r="E259" s="14"/>
      <c r="F259" s="15"/>
      <c r="G259" s="15"/>
    </row>
    <row r="260" spans="1:7" x14ac:dyDescent="0.25">
      <c r="A260" s="16" t="s">
        <v>126</v>
      </c>
      <c r="B260" s="30"/>
      <c r="C260" s="30"/>
      <c r="D260" s="13"/>
      <c r="E260" s="39" t="s">
        <v>120</v>
      </c>
      <c r="F260" s="40" t="s">
        <v>120</v>
      </c>
      <c r="G260" s="15"/>
    </row>
    <row r="261" spans="1:7" x14ac:dyDescent="0.25">
      <c r="A261" s="21" t="s">
        <v>162</v>
      </c>
      <c r="B261" s="32"/>
      <c r="C261" s="32"/>
      <c r="D261" s="22"/>
      <c r="E261" s="27">
        <v>3832.84</v>
      </c>
      <c r="F261" s="28">
        <v>1.002</v>
      </c>
      <c r="G261" s="20"/>
    </row>
    <row r="262" spans="1:7" x14ac:dyDescent="0.25">
      <c r="A262" s="12"/>
      <c r="B262" s="30"/>
      <c r="C262" s="30"/>
      <c r="D262" s="13"/>
      <c r="E262" s="14"/>
      <c r="F262" s="15"/>
      <c r="G262" s="15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6" t="s">
        <v>166</v>
      </c>
      <c r="B264" s="30"/>
      <c r="C264" s="30"/>
      <c r="D264" s="13"/>
      <c r="E264" s="14"/>
      <c r="F264" s="15"/>
      <c r="G264" s="15"/>
    </row>
    <row r="265" spans="1:7" x14ac:dyDescent="0.25">
      <c r="A265" s="12" t="s">
        <v>167</v>
      </c>
      <c r="B265" s="30"/>
      <c r="C265" s="30"/>
      <c r="D265" s="13"/>
      <c r="E265" s="14">
        <v>62.94</v>
      </c>
      <c r="F265" s="15">
        <v>1.6500000000000001E-2</v>
      </c>
      <c r="G265" s="15">
        <v>7.0182999999999995E-2</v>
      </c>
    </row>
    <row r="266" spans="1:7" x14ac:dyDescent="0.25">
      <c r="A266" s="16" t="s">
        <v>126</v>
      </c>
      <c r="B266" s="31"/>
      <c r="C266" s="31"/>
      <c r="D266" s="17"/>
      <c r="E266" s="37">
        <v>62.94</v>
      </c>
      <c r="F266" s="38">
        <v>1.6500000000000001E-2</v>
      </c>
      <c r="G266" s="20"/>
    </row>
    <row r="267" spans="1:7" x14ac:dyDescent="0.25">
      <c r="A267" s="12"/>
      <c r="B267" s="30"/>
      <c r="C267" s="30"/>
      <c r="D267" s="13"/>
      <c r="E267" s="14"/>
      <c r="F267" s="15"/>
      <c r="G267" s="15"/>
    </row>
    <row r="268" spans="1:7" x14ac:dyDescent="0.25">
      <c r="A268" s="21" t="s">
        <v>162</v>
      </c>
      <c r="B268" s="32"/>
      <c r="C268" s="32"/>
      <c r="D268" s="22"/>
      <c r="E268" s="18">
        <v>62.94</v>
      </c>
      <c r="F268" s="19">
        <v>1.6500000000000001E-2</v>
      </c>
      <c r="G268" s="20"/>
    </row>
    <row r="269" spans="1:7" x14ac:dyDescent="0.25">
      <c r="A269" s="12" t="s">
        <v>168</v>
      </c>
      <c r="B269" s="30"/>
      <c r="C269" s="30"/>
      <c r="D269" s="13"/>
      <c r="E269" s="14">
        <v>4.8408600000000003E-2</v>
      </c>
      <c r="F269" s="15">
        <v>1.2E-5</v>
      </c>
      <c r="G269" s="15"/>
    </row>
    <row r="270" spans="1:7" x14ac:dyDescent="0.25">
      <c r="A270" s="12" t="s">
        <v>169</v>
      </c>
      <c r="B270" s="30"/>
      <c r="C270" s="30"/>
      <c r="D270" s="13"/>
      <c r="E270" s="23">
        <v>-70.678408599999997</v>
      </c>
      <c r="F270" s="24">
        <v>-1.8512000000000001E-2</v>
      </c>
      <c r="G270" s="15">
        <v>7.0182999999999995E-2</v>
      </c>
    </row>
    <row r="271" spans="1:7" x14ac:dyDescent="0.25">
      <c r="A271" s="25" t="s">
        <v>170</v>
      </c>
      <c r="B271" s="33"/>
      <c r="C271" s="33"/>
      <c r="D271" s="26"/>
      <c r="E271" s="27">
        <v>3825.15</v>
      </c>
      <c r="F271" s="28">
        <v>1</v>
      </c>
      <c r="G271" s="28"/>
    </row>
    <row r="276" spans="1:5" x14ac:dyDescent="0.25">
      <c r="A276" s="1" t="s">
        <v>173</v>
      </c>
    </row>
    <row r="277" spans="1:5" x14ac:dyDescent="0.25">
      <c r="A277" s="47" t="s">
        <v>174</v>
      </c>
      <c r="B277" s="34" t="s">
        <v>120</v>
      </c>
    </row>
    <row r="278" spans="1:5" x14ac:dyDescent="0.25">
      <c r="A278" t="s">
        <v>175</v>
      </c>
    </row>
    <row r="279" spans="1:5" x14ac:dyDescent="0.25">
      <c r="A279" t="s">
        <v>176</v>
      </c>
      <c r="B279" t="s">
        <v>177</v>
      </c>
      <c r="C279" t="s">
        <v>177</v>
      </c>
    </row>
    <row r="280" spans="1:5" x14ac:dyDescent="0.25">
      <c r="B280" s="48">
        <v>45351</v>
      </c>
      <c r="C280" s="48">
        <v>45382</v>
      </c>
    </row>
    <row r="281" spans="1:5" x14ac:dyDescent="0.25">
      <c r="A281" t="s">
        <v>697</v>
      </c>
      <c r="B281">
        <v>15.4887</v>
      </c>
      <c r="C281">
        <v>14.8551</v>
      </c>
      <c r="E281" s="2"/>
    </row>
    <row r="282" spans="1:5" x14ac:dyDescent="0.25">
      <c r="A282" t="s">
        <v>182</v>
      </c>
      <c r="B282">
        <v>15.489000000000001</v>
      </c>
      <c r="C282">
        <v>14.855499999999999</v>
      </c>
      <c r="E282" s="2"/>
    </row>
    <row r="283" spans="1:5" x14ac:dyDescent="0.25">
      <c r="A283" t="s">
        <v>698</v>
      </c>
      <c r="B283">
        <v>15.356299999999999</v>
      </c>
      <c r="C283">
        <v>14.718400000000001</v>
      </c>
      <c r="E283" s="2"/>
    </row>
    <row r="284" spans="1:5" x14ac:dyDescent="0.25">
      <c r="A284" t="s">
        <v>662</v>
      </c>
      <c r="B284">
        <v>15.356199999999999</v>
      </c>
      <c r="C284">
        <v>14.718400000000001</v>
      </c>
      <c r="E284" s="2"/>
    </row>
    <row r="285" spans="1:5" x14ac:dyDescent="0.25">
      <c r="E285" s="2"/>
    </row>
    <row r="286" spans="1:5" x14ac:dyDescent="0.25">
      <c r="A286" t="s">
        <v>192</v>
      </c>
      <c r="B286" s="34" t="s">
        <v>120</v>
      </c>
    </row>
    <row r="287" spans="1:5" x14ac:dyDescent="0.25">
      <c r="A287" t="s">
        <v>193</v>
      </c>
      <c r="B287" s="34" t="s">
        <v>120</v>
      </c>
    </row>
    <row r="288" spans="1:5" ht="30" customHeight="1" x14ac:dyDescent="0.25">
      <c r="A288" s="47" t="s">
        <v>194</v>
      </c>
      <c r="B288" s="34" t="s">
        <v>120</v>
      </c>
    </row>
    <row r="289" spans="1:4" ht="30" customHeight="1" x14ac:dyDescent="0.25">
      <c r="A289" s="47" t="s">
        <v>195</v>
      </c>
      <c r="B289" s="34" t="s">
        <v>120</v>
      </c>
    </row>
    <row r="290" spans="1:4" x14ac:dyDescent="0.25">
      <c r="A290" t="s">
        <v>1750</v>
      </c>
      <c r="B290" s="49">
        <v>0.96322099999999999</v>
      </c>
    </row>
    <row r="291" spans="1:4" ht="45" customHeight="1" x14ac:dyDescent="0.25">
      <c r="A291" s="47" t="s">
        <v>197</v>
      </c>
      <c r="B291" s="34" t="s">
        <v>120</v>
      </c>
    </row>
    <row r="292" spans="1:4" ht="30" customHeight="1" x14ac:dyDescent="0.25">
      <c r="A292" s="47" t="s">
        <v>198</v>
      </c>
      <c r="B292" s="34" t="s">
        <v>120</v>
      </c>
    </row>
    <row r="293" spans="1:4" ht="30" customHeight="1" x14ac:dyDescent="0.25">
      <c r="A293" s="47" t="s">
        <v>199</v>
      </c>
    </row>
    <row r="294" spans="1:4" x14ac:dyDescent="0.25">
      <c r="A294" t="s">
        <v>200</v>
      </c>
    </row>
    <row r="295" spans="1:4" x14ac:dyDescent="0.25">
      <c r="A295" t="s">
        <v>201</v>
      </c>
    </row>
    <row r="297" spans="1:4" ht="69.95" customHeight="1" x14ac:dyDescent="0.25">
      <c r="A297" s="74" t="s">
        <v>211</v>
      </c>
      <c r="B297" s="74" t="s">
        <v>212</v>
      </c>
      <c r="C297" s="74" t="s">
        <v>5</v>
      </c>
      <c r="D297" s="74" t="s">
        <v>6</v>
      </c>
    </row>
    <row r="298" spans="1:4" ht="69.95" customHeight="1" x14ac:dyDescent="0.25">
      <c r="A298" s="74" t="s">
        <v>2648</v>
      </c>
      <c r="B298" s="74"/>
      <c r="C298" s="74" t="s">
        <v>82</v>
      </c>
      <c r="D29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22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2649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2650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1454</v>
      </c>
      <c r="B8" s="30" t="s">
        <v>1455</v>
      </c>
      <c r="C8" s="30" t="s">
        <v>1219</v>
      </c>
      <c r="D8" s="13">
        <v>572512</v>
      </c>
      <c r="E8" s="14">
        <v>22812.03</v>
      </c>
      <c r="F8" s="15">
        <v>4.4600000000000001E-2</v>
      </c>
      <c r="G8" s="15"/>
    </row>
    <row r="9" spans="1:8" x14ac:dyDescent="0.25">
      <c r="A9" s="12" t="s">
        <v>1446</v>
      </c>
      <c r="B9" s="30" t="s">
        <v>1447</v>
      </c>
      <c r="C9" s="30" t="s">
        <v>1296</v>
      </c>
      <c r="D9" s="13">
        <v>484903</v>
      </c>
      <c r="E9" s="14">
        <v>19143.97</v>
      </c>
      <c r="F9" s="15">
        <v>3.7400000000000003E-2</v>
      </c>
      <c r="G9" s="15"/>
    </row>
    <row r="10" spans="1:8" x14ac:dyDescent="0.25">
      <c r="A10" s="12" t="s">
        <v>1207</v>
      </c>
      <c r="B10" s="30" t="s">
        <v>1208</v>
      </c>
      <c r="C10" s="30" t="s">
        <v>1193</v>
      </c>
      <c r="D10" s="13">
        <v>4874635</v>
      </c>
      <c r="E10" s="14">
        <v>19023.259999999998</v>
      </c>
      <c r="F10" s="15">
        <v>3.7199999999999997E-2</v>
      </c>
      <c r="G10" s="15"/>
    </row>
    <row r="11" spans="1:8" x14ac:dyDescent="0.25">
      <c r="A11" s="12" t="s">
        <v>1291</v>
      </c>
      <c r="B11" s="30" t="s">
        <v>1292</v>
      </c>
      <c r="C11" s="30" t="s">
        <v>1293</v>
      </c>
      <c r="D11" s="13">
        <v>240705</v>
      </c>
      <c r="E11" s="14">
        <v>18002.93</v>
      </c>
      <c r="F11" s="15">
        <v>3.5200000000000002E-2</v>
      </c>
      <c r="G11" s="15"/>
    </row>
    <row r="12" spans="1:8" x14ac:dyDescent="0.25">
      <c r="A12" s="12" t="s">
        <v>1772</v>
      </c>
      <c r="B12" s="30" t="s">
        <v>1773</v>
      </c>
      <c r="C12" s="30" t="s">
        <v>1171</v>
      </c>
      <c r="D12" s="13">
        <v>3298021</v>
      </c>
      <c r="E12" s="14">
        <v>17172.8</v>
      </c>
      <c r="F12" s="15">
        <v>3.3599999999999998E-2</v>
      </c>
      <c r="G12" s="15"/>
    </row>
    <row r="13" spans="1:8" x14ac:dyDescent="0.25">
      <c r="A13" s="12" t="s">
        <v>1277</v>
      </c>
      <c r="B13" s="30" t="s">
        <v>1278</v>
      </c>
      <c r="C13" s="30" t="s">
        <v>1279</v>
      </c>
      <c r="D13" s="13">
        <v>517473</v>
      </c>
      <c r="E13" s="14">
        <v>15556.53</v>
      </c>
      <c r="F13" s="15">
        <v>3.04E-2</v>
      </c>
      <c r="G13" s="15"/>
    </row>
    <row r="14" spans="1:8" x14ac:dyDescent="0.25">
      <c r="A14" s="12" t="s">
        <v>1217</v>
      </c>
      <c r="B14" s="30" t="s">
        <v>1218</v>
      </c>
      <c r="C14" s="30" t="s">
        <v>1219</v>
      </c>
      <c r="D14" s="13">
        <v>274464</v>
      </c>
      <c r="E14" s="14">
        <v>15102.24</v>
      </c>
      <c r="F14" s="15">
        <v>2.9499999999999998E-2</v>
      </c>
      <c r="G14" s="15"/>
    </row>
    <row r="15" spans="1:8" x14ac:dyDescent="0.25">
      <c r="A15" s="12" t="s">
        <v>2070</v>
      </c>
      <c r="B15" s="30" t="s">
        <v>2071</v>
      </c>
      <c r="C15" s="30" t="s">
        <v>1320</v>
      </c>
      <c r="D15" s="13">
        <v>169704</v>
      </c>
      <c r="E15" s="14">
        <v>14902.98</v>
      </c>
      <c r="F15" s="15">
        <v>2.9100000000000001E-2</v>
      </c>
      <c r="G15" s="15"/>
    </row>
    <row r="16" spans="1:8" x14ac:dyDescent="0.25">
      <c r="A16" s="12" t="s">
        <v>1209</v>
      </c>
      <c r="B16" s="30" t="s">
        <v>1210</v>
      </c>
      <c r="C16" s="30" t="s">
        <v>1171</v>
      </c>
      <c r="D16" s="13">
        <v>9637857</v>
      </c>
      <c r="E16" s="14">
        <v>14476.06</v>
      </c>
      <c r="F16" s="15">
        <v>2.8299999999999999E-2</v>
      </c>
      <c r="G16" s="15"/>
    </row>
    <row r="17" spans="1:7" x14ac:dyDescent="0.25">
      <c r="A17" s="12" t="s">
        <v>1297</v>
      </c>
      <c r="B17" s="30" t="s">
        <v>1298</v>
      </c>
      <c r="C17" s="30" t="s">
        <v>1299</v>
      </c>
      <c r="D17" s="13">
        <v>658248</v>
      </c>
      <c r="E17" s="14">
        <v>14164.51</v>
      </c>
      <c r="F17" s="15">
        <v>2.7699999999999999E-2</v>
      </c>
      <c r="G17" s="15"/>
    </row>
    <row r="18" spans="1:7" x14ac:dyDescent="0.25">
      <c r="A18" s="12" t="s">
        <v>1306</v>
      </c>
      <c r="B18" s="30" t="s">
        <v>1307</v>
      </c>
      <c r="C18" s="30" t="s">
        <v>1293</v>
      </c>
      <c r="D18" s="13">
        <v>1155971</v>
      </c>
      <c r="E18" s="14">
        <v>12756.72</v>
      </c>
      <c r="F18" s="15">
        <v>2.4899999999999999E-2</v>
      </c>
      <c r="G18" s="15"/>
    </row>
    <row r="19" spans="1:7" x14ac:dyDescent="0.25">
      <c r="A19" s="12" t="s">
        <v>1878</v>
      </c>
      <c r="B19" s="30" t="s">
        <v>1879</v>
      </c>
      <c r="C19" s="30" t="s">
        <v>1186</v>
      </c>
      <c r="D19" s="13">
        <v>2208208</v>
      </c>
      <c r="E19" s="14">
        <v>11679.21</v>
      </c>
      <c r="F19" s="15">
        <v>2.2800000000000001E-2</v>
      </c>
      <c r="G19" s="15"/>
    </row>
    <row r="20" spans="1:7" x14ac:dyDescent="0.25">
      <c r="A20" s="12" t="s">
        <v>1499</v>
      </c>
      <c r="B20" s="30" t="s">
        <v>1500</v>
      </c>
      <c r="C20" s="30" t="s">
        <v>1232</v>
      </c>
      <c r="D20" s="13">
        <v>1894109</v>
      </c>
      <c r="E20" s="14">
        <v>11197.03</v>
      </c>
      <c r="F20" s="15">
        <v>2.1899999999999999E-2</v>
      </c>
      <c r="G20" s="15"/>
    </row>
    <row r="21" spans="1:7" x14ac:dyDescent="0.25">
      <c r="A21" s="12" t="s">
        <v>2114</v>
      </c>
      <c r="B21" s="30" t="s">
        <v>2115</v>
      </c>
      <c r="C21" s="30" t="s">
        <v>1248</v>
      </c>
      <c r="D21" s="13">
        <v>15881891</v>
      </c>
      <c r="E21" s="14">
        <v>10497.93</v>
      </c>
      <c r="F21" s="15">
        <v>2.0500000000000001E-2</v>
      </c>
      <c r="G21" s="15"/>
    </row>
    <row r="22" spans="1:7" x14ac:dyDescent="0.25">
      <c r="A22" s="12" t="s">
        <v>1371</v>
      </c>
      <c r="B22" s="30" t="s">
        <v>1372</v>
      </c>
      <c r="C22" s="30" t="s">
        <v>1274</v>
      </c>
      <c r="D22" s="13">
        <v>253527</v>
      </c>
      <c r="E22" s="14">
        <v>10334.14</v>
      </c>
      <c r="F22" s="15">
        <v>2.0199999999999999E-2</v>
      </c>
      <c r="G22" s="15"/>
    </row>
    <row r="23" spans="1:7" x14ac:dyDescent="0.25">
      <c r="A23" s="12" t="s">
        <v>1275</v>
      </c>
      <c r="B23" s="30" t="s">
        <v>1276</v>
      </c>
      <c r="C23" s="30" t="s">
        <v>1196</v>
      </c>
      <c r="D23" s="13">
        <v>5012024</v>
      </c>
      <c r="E23" s="14">
        <v>10099.23</v>
      </c>
      <c r="F23" s="15">
        <v>1.9699999999999999E-2</v>
      </c>
      <c r="G23" s="15"/>
    </row>
    <row r="24" spans="1:7" x14ac:dyDescent="0.25">
      <c r="A24" s="12" t="s">
        <v>1379</v>
      </c>
      <c r="B24" s="30" t="s">
        <v>1380</v>
      </c>
      <c r="C24" s="30" t="s">
        <v>1274</v>
      </c>
      <c r="D24" s="13">
        <v>487250</v>
      </c>
      <c r="E24" s="14">
        <v>9463.1299999999992</v>
      </c>
      <c r="F24" s="15">
        <v>1.8499999999999999E-2</v>
      </c>
      <c r="G24" s="15"/>
    </row>
    <row r="25" spans="1:7" x14ac:dyDescent="0.25">
      <c r="A25" s="12" t="s">
        <v>1886</v>
      </c>
      <c r="B25" s="30" t="s">
        <v>1887</v>
      </c>
      <c r="C25" s="30" t="s">
        <v>1196</v>
      </c>
      <c r="D25" s="13">
        <v>535737</v>
      </c>
      <c r="E25" s="14">
        <v>9385.58</v>
      </c>
      <c r="F25" s="15">
        <v>1.84E-2</v>
      </c>
      <c r="G25" s="15"/>
    </row>
    <row r="26" spans="1:7" x14ac:dyDescent="0.25">
      <c r="A26" s="12" t="s">
        <v>1768</v>
      </c>
      <c r="B26" s="30" t="s">
        <v>1769</v>
      </c>
      <c r="C26" s="30" t="s">
        <v>1248</v>
      </c>
      <c r="D26" s="13">
        <v>1367980</v>
      </c>
      <c r="E26" s="14">
        <v>9367.24</v>
      </c>
      <c r="F26" s="15">
        <v>1.83E-2</v>
      </c>
      <c r="G26" s="15"/>
    </row>
    <row r="27" spans="1:7" x14ac:dyDescent="0.25">
      <c r="A27" s="12" t="s">
        <v>1919</v>
      </c>
      <c r="B27" s="30" t="s">
        <v>1920</v>
      </c>
      <c r="C27" s="30" t="s">
        <v>1251</v>
      </c>
      <c r="D27" s="13">
        <v>419742</v>
      </c>
      <c r="E27" s="14">
        <v>9363.81</v>
      </c>
      <c r="F27" s="15">
        <v>1.83E-2</v>
      </c>
      <c r="G27" s="15"/>
    </row>
    <row r="28" spans="1:7" x14ac:dyDescent="0.25">
      <c r="A28" s="12" t="s">
        <v>1860</v>
      </c>
      <c r="B28" s="30" t="s">
        <v>1861</v>
      </c>
      <c r="C28" s="30" t="s">
        <v>1279</v>
      </c>
      <c r="D28" s="13">
        <v>623908</v>
      </c>
      <c r="E28" s="14">
        <v>9333.35</v>
      </c>
      <c r="F28" s="15">
        <v>1.8200000000000001E-2</v>
      </c>
      <c r="G28" s="15"/>
    </row>
    <row r="29" spans="1:7" x14ac:dyDescent="0.25">
      <c r="A29" s="12" t="s">
        <v>1784</v>
      </c>
      <c r="B29" s="30" t="s">
        <v>1785</v>
      </c>
      <c r="C29" s="30" t="s">
        <v>1786</v>
      </c>
      <c r="D29" s="13">
        <v>826586</v>
      </c>
      <c r="E29" s="14">
        <v>9292.89</v>
      </c>
      <c r="F29" s="15">
        <v>1.8200000000000001E-2</v>
      </c>
      <c r="G29" s="15"/>
    </row>
    <row r="30" spans="1:7" x14ac:dyDescent="0.25">
      <c r="A30" s="12" t="s">
        <v>1882</v>
      </c>
      <c r="B30" s="30" t="s">
        <v>1883</v>
      </c>
      <c r="C30" s="30" t="s">
        <v>1251</v>
      </c>
      <c r="D30" s="13">
        <v>551711</v>
      </c>
      <c r="E30" s="14">
        <v>9105.44</v>
      </c>
      <c r="F30" s="15">
        <v>1.78E-2</v>
      </c>
      <c r="G30" s="15"/>
    </row>
    <row r="31" spans="1:7" x14ac:dyDescent="0.25">
      <c r="A31" s="12" t="s">
        <v>1331</v>
      </c>
      <c r="B31" s="30" t="s">
        <v>1332</v>
      </c>
      <c r="C31" s="30" t="s">
        <v>1193</v>
      </c>
      <c r="D31" s="13">
        <v>768227</v>
      </c>
      <c r="E31" s="14">
        <v>8885.31</v>
      </c>
      <c r="F31" s="15">
        <v>1.7399999999999999E-2</v>
      </c>
      <c r="G31" s="15"/>
    </row>
    <row r="32" spans="1:7" x14ac:dyDescent="0.25">
      <c r="A32" s="12" t="s">
        <v>1514</v>
      </c>
      <c r="B32" s="30" t="s">
        <v>1515</v>
      </c>
      <c r="C32" s="30" t="s">
        <v>1387</v>
      </c>
      <c r="D32" s="13">
        <v>383557</v>
      </c>
      <c r="E32" s="14">
        <v>8822.19</v>
      </c>
      <c r="F32" s="15">
        <v>1.72E-2</v>
      </c>
      <c r="G32" s="15"/>
    </row>
    <row r="33" spans="1:7" x14ac:dyDescent="0.25">
      <c r="A33" s="12" t="s">
        <v>1764</v>
      </c>
      <c r="B33" s="30" t="s">
        <v>1765</v>
      </c>
      <c r="C33" s="30" t="s">
        <v>1290</v>
      </c>
      <c r="D33" s="13">
        <v>1037360</v>
      </c>
      <c r="E33" s="14">
        <v>8505.31</v>
      </c>
      <c r="F33" s="15">
        <v>1.66E-2</v>
      </c>
      <c r="G33" s="15"/>
    </row>
    <row r="34" spans="1:7" x14ac:dyDescent="0.25">
      <c r="A34" s="12" t="s">
        <v>1762</v>
      </c>
      <c r="B34" s="30" t="s">
        <v>1763</v>
      </c>
      <c r="C34" s="30" t="s">
        <v>1293</v>
      </c>
      <c r="D34" s="13">
        <v>724016</v>
      </c>
      <c r="E34" s="14">
        <v>8361.2999999999993</v>
      </c>
      <c r="F34" s="15">
        <v>1.6299999999999999E-2</v>
      </c>
      <c r="G34" s="15"/>
    </row>
    <row r="35" spans="1:7" x14ac:dyDescent="0.25">
      <c r="A35" s="12" t="s">
        <v>1896</v>
      </c>
      <c r="B35" s="30" t="s">
        <v>1897</v>
      </c>
      <c r="C35" s="30" t="s">
        <v>1248</v>
      </c>
      <c r="D35" s="13">
        <v>448137</v>
      </c>
      <c r="E35" s="14">
        <v>8187.46</v>
      </c>
      <c r="F35" s="15">
        <v>1.6E-2</v>
      </c>
      <c r="G35" s="15"/>
    </row>
    <row r="36" spans="1:7" x14ac:dyDescent="0.25">
      <c r="A36" s="12" t="s">
        <v>1778</v>
      </c>
      <c r="B36" s="30" t="s">
        <v>1779</v>
      </c>
      <c r="C36" s="30" t="s">
        <v>1193</v>
      </c>
      <c r="D36" s="13">
        <v>190303</v>
      </c>
      <c r="E36" s="14">
        <v>7876.07</v>
      </c>
      <c r="F36" s="15">
        <v>1.54E-2</v>
      </c>
      <c r="G36" s="15"/>
    </row>
    <row r="37" spans="1:7" x14ac:dyDescent="0.25">
      <c r="A37" s="12" t="s">
        <v>1402</v>
      </c>
      <c r="B37" s="30" t="s">
        <v>1403</v>
      </c>
      <c r="C37" s="30" t="s">
        <v>1193</v>
      </c>
      <c r="D37" s="13">
        <v>2560315</v>
      </c>
      <c r="E37" s="14">
        <v>7138.16</v>
      </c>
      <c r="F37" s="15">
        <v>1.4E-2</v>
      </c>
      <c r="G37" s="15"/>
    </row>
    <row r="38" spans="1:7" x14ac:dyDescent="0.25">
      <c r="A38" s="12" t="s">
        <v>1444</v>
      </c>
      <c r="B38" s="30" t="s">
        <v>1445</v>
      </c>
      <c r="C38" s="30" t="s">
        <v>1193</v>
      </c>
      <c r="D38" s="13">
        <v>272901</v>
      </c>
      <c r="E38" s="14">
        <v>6439.92</v>
      </c>
      <c r="F38" s="15">
        <v>1.26E-2</v>
      </c>
      <c r="G38" s="15"/>
    </row>
    <row r="39" spans="1:7" x14ac:dyDescent="0.25">
      <c r="A39" s="12" t="s">
        <v>1880</v>
      </c>
      <c r="B39" s="30" t="s">
        <v>1881</v>
      </c>
      <c r="C39" s="30" t="s">
        <v>1279</v>
      </c>
      <c r="D39" s="13">
        <v>177401</v>
      </c>
      <c r="E39" s="14">
        <v>6137.72</v>
      </c>
      <c r="F39" s="15">
        <v>1.2E-2</v>
      </c>
      <c r="G39" s="15"/>
    </row>
    <row r="40" spans="1:7" x14ac:dyDescent="0.25">
      <c r="A40" s="12" t="s">
        <v>1518</v>
      </c>
      <c r="B40" s="30" t="s">
        <v>1519</v>
      </c>
      <c r="C40" s="30" t="s">
        <v>1290</v>
      </c>
      <c r="D40" s="13">
        <v>865842</v>
      </c>
      <c r="E40" s="14">
        <v>6082.97</v>
      </c>
      <c r="F40" s="15">
        <v>1.1900000000000001E-2</v>
      </c>
      <c r="G40" s="15"/>
    </row>
    <row r="41" spans="1:7" x14ac:dyDescent="0.25">
      <c r="A41" s="12" t="s">
        <v>1392</v>
      </c>
      <c r="B41" s="30" t="s">
        <v>1393</v>
      </c>
      <c r="C41" s="30" t="s">
        <v>1394</v>
      </c>
      <c r="D41" s="13">
        <v>2887269</v>
      </c>
      <c r="E41" s="14">
        <v>5825.07</v>
      </c>
      <c r="F41" s="15">
        <v>1.14E-2</v>
      </c>
      <c r="G41" s="15"/>
    </row>
    <row r="42" spans="1:7" x14ac:dyDescent="0.25">
      <c r="A42" s="12" t="s">
        <v>2084</v>
      </c>
      <c r="B42" s="30" t="s">
        <v>2085</v>
      </c>
      <c r="C42" s="30" t="s">
        <v>1279</v>
      </c>
      <c r="D42" s="13">
        <v>143620</v>
      </c>
      <c r="E42" s="14">
        <v>5623.08</v>
      </c>
      <c r="F42" s="15">
        <v>1.0999999999999999E-2</v>
      </c>
      <c r="G42" s="15"/>
    </row>
    <row r="43" spans="1:7" x14ac:dyDescent="0.25">
      <c r="A43" s="12" t="s">
        <v>1510</v>
      </c>
      <c r="B43" s="30" t="s">
        <v>1511</v>
      </c>
      <c r="C43" s="30" t="s">
        <v>1199</v>
      </c>
      <c r="D43" s="13">
        <v>641623</v>
      </c>
      <c r="E43" s="14">
        <v>5448.34</v>
      </c>
      <c r="F43" s="15">
        <v>1.0699999999999999E-2</v>
      </c>
      <c r="G43" s="15"/>
    </row>
    <row r="44" spans="1:7" x14ac:dyDescent="0.25">
      <c r="A44" s="12" t="s">
        <v>1888</v>
      </c>
      <c r="B44" s="30" t="s">
        <v>1889</v>
      </c>
      <c r="C44" s="30" t="s">
        <v>1171</v>
      </c>
      <c r="D44" s="13">
        <v>2906404</v>
      </c>
      <c r="E44" s="14">
        <v>5310</v>
      </c>
      <c r="F44" s="15">
        <v>1.04E-2</v>
      </c>
      <c r="G44" s="15"/>
    </row>
    <row r="45" spans="1:7" x14ac:dyDescent="0.25">
      <c r="A45" s="12" t="s">
        <v>1894</v>
      </c>
      <c r="B45" s="30" t="s">
        <v>1895</v>
      </c>
      <c r="C45" s="30" t="s">
        <v>1397</v>
      </c>
      <c r="D45" s="13">
        <v>306538</v>
      </c>
      <c r="E45" s="14">
        <v>5296.21</v>
      </c>
      <c r="F45" s="15">
        <v>1.04E-2</v>
      </c>
      <c r="G45" s="15"/>
    </row>
    <row r="46" spans="1:7" x14ac:dyDescent="0.25">
      <c r="A46" s="12" t="s">
        <v>1780</v>
      </c>
      <c r="B46" s="30" t="s">
        <v>1781</v>
      </c>
      <c r="C46" s="30" t="s">
        <v>1387</v>
      </c>
      <c r="D46" s="13">
        <v>186433</v>
      </c>
      <c r="E46" s="14">
        <v>5188.0600000000004</v>
      </c>
      <c r="F46" s="15">
        <v>1.01E-2</v>
      </c>
      <c r="G46" s="15"/>
    </row>
    <row r="47" spans="1:7" x14ac:dyDescent="0.25">
      <c r="A47" s="12" t="s">
        <v>1191</v>
      </c>
      <c r="B47" s="30" t="s">
        <v>1192</v>
      </c>
      <c r="C47" s="30" t="s">
        <v>1193</v>
      </c>
      <c r="D47" s="13">
        <v>1147396</v>
      </c>
      <c r="E47" s="14">
        <v>5174.76</v>
      </c>
      <c r="F47" s="15">
        <v>1.01E-2</v>
      </c>
      <c r="G47" s="15"/>
    </row>
    <row r="48" spans="1:7" x14ac:dyDescent="0.25">
      <c r="A48" s="12" t="s">
        <v>1438</v>
      </c>
      <c r="B48" s="30" t="s">
        <v>1439</v>
      </c>
      <c r="C48" s="30" t="s">
        <v>1279</v>
      </c>
      <c r="D48" s="13">
        <v>238961</v>
      </c>
      <c r="E48" s="14">
        <v>4758.3100000000004</v>
      </c>
      <c r="F48" s="15">
        <v>9.2999999999999992E-3</v>
      </c>
      <c r="G48" s="15"/>
    </row>
    <row r="49" spans="1:7" x14ac:dyDescent="0.25">
      <c r="A49" s="12" t="s">
        <v>1884</v>
      </c>
      <c r="B49" s="30" t="s">
        <v>1885</v>
      </c>
      <c r="C49" s="30" t="s">
        <v>1505</v>
      </c>
      <c r="D49" s="13">
        <v>940695</v>
      </c>
      <c r="E49" s="14">
        <v>4613.6400000000003</v>
      </c>
      <c r="F49" s="15">
        <v>8.9999999999999993E-3</v>
      </c>
      <c r="G49" s="15"/>
    </row>
    <row r="50" spans="1:7" x14ac:dyDescent="0.25">
      <c r="A50" s="12" t="s">
        <v>1898</v>
      </c>
      <c r="B50" s="30" t="s">
        <v>1899</v>
      </c>
      <c r="C50" s="30" t="s">
        <v>1846</v>
      </c>
      <c r="D50" s="13">
        <v>235974</v>
      </c>
      <c r="E50" s="14">
        <v>4398.79</v>
      </c>
      <c r="F50" s="15">
        <v>8.6E-3</v>
      </c>
      <c r="G50" s="15"/>
    </row>
    <row r="51" spans="1:7" x14ac:dyDescent="0.25">
      <c r="A51" s="12" t="s">
        <v>1938</v>
      </c>
      <c r="B51" s="30" t="s">
        <v>1939</v>
      </c>
      <c r="C51" s="30" t="s">
        <v>1279</v>
      </c>
      <c r="D51" s="13">
        <v>208117</v>
      </c>
      <c r="E51" s="14">
        <v>3956.2</v>
      </c>
      <c r="F51" s="15">
        <v>7.7000000000000002E-3</v>
      </c>
      <c r="G51" s="15"/>
    </row>
    <row r="52" spans="1:7" x14ac:dyDescent="0.25">
      <c r="A52" s="12" t="s">
        <v>1308</v>
      </c>
      <c r="B52" s="30" t="s">
        <v>1309</v>
      </c>
      <c r="C52" s="30" t="s">
        <v>1219</v>
      </c>
      <c r="D52" s="13">
        <v>157289</v>
      </c>
      <c r="E52" s="14">
        <v>3756.14</v>
      </c>
      <c r="F52" s="15">
        <v>7.3000000000000001E-3</v>
      </c>
      <c r="G52" s="15"/>
    </row>
    <row r="53" spans="1:7" x14ac:dyDescent="0.25">
      <c r="A53" s="12" t="s">
        <v>1404</v>
      </c>
      <c r="B53" s="30" t="s">
        <v>1405</v>
      </c>
      <c r="C53" s="30" t="s">
        <v>1239</v>
      </c>
      <c r="D53" s="13">
        <v>373457</v>
      </c>
      <c r="E53" s="14">
        <v>3742.79</v>
      </c>
      <c r="F53" s="15">
        <v>7.3000000000000001E-3</v>
      </c>
      <c r="G53" s="15"/>
    </row>
    <row r="54" spans="1:7" x14ac:dyDescent="0.25">
      <c r="A54" s="12" t="s">
        <v>2154</v>
      </c>
      <c r="B54" s="30" t="s">
        <v>2155</v>
      </c>
      <c r="C54" s="30" t="s">
        <v>1296</v>
      </c>
      <c r="D54" s="13">
        <v>395752</v>
      </c>
      <c r="E54" s="14">
        <v>3666.64</v>
      </c>
      <c r="F54" s="15">
        <v>7.1999999999999998E-3</v>
      </c>
      <c r="G54" s="15"/>
    </row>
    <row r="55" spans="1:7" x14ac:dyDescent="0.25">
      <c r="A55" s="12" t="s">
        <v>1903</v>
      </c>
      <c r="B55" s="30" t="s">
        <v>1904</v>
      </c>
      <c r="C55" s="30" t="s">
        <v>1251</v>
      </c>
      <c r="D55" s="13">
        <v>236232</v>
      </c>
      <c r="E55" s="14">
        <v>3592.62</v>
      </c>
      <c r="F55" s="15">
        <v>7.0000000000000001E-3</v>
      </c>
      <c r="G55" s="15"/>
    </row>
    <row r="56" spans="1:7" x14ac:dyDescent="0.25">
      <c r="A56" s="12" t="s">
        <v>1526</v>
      </c>
      <c r="B56" s="30" t="s">
        <v>1527</v>
      </c>
      <c r="C56" s="30" t="s">
        <v>1248</v>
      </c>
      <c r="D56" s="13">
        <v>314444</v>
      </c>
      <c r="E56" s="14">
        <v>3551.96</v>
      </c>
      <c r="F56" s="15">
        <v>6.8999999999999999E-3</v>
      </c>
      <c r="G56" s="15"/>
    </row>
    <row r="57" spans="1:7" x14ac:dyDescent="0.25">
      <c r="A57" s="12" t="s">
        <v>1337</v>
      </c>
      <c r="B57" s="30" t="s">
        <v>1338</v>
      </c>
      <c r="C57" s="30" t="s">
        <v>1339</v>
      </c>
      <c r="D57" s="13">
        <v>2071074</v>
      </c>
      <c r="E57" s="14">
        <v>3546.71</v>
      </c>
      <c r="F57" s="15">
        <v>6.8999999999999999E-3</v>
      </c>
      <c r="G57" s="15"/>
    </row>
    <row r="58" spans="1:7" x14ac:dyDescent="0.25">
      <c r="A58" s="12" t="s">
        <v>1774</v>
      </c>
      <c r="B58" s="30" t="s">
        <v>1775</v>
      </c>
      <c r="C58" s="30" t="s">
        <v>1193</v>
      </c>
      <c r="D58" s="13">
        <v>240615</v>
      </c>
      <c r="E58" s="14">
        <v>3468.22</v>
      </c>
      <c r="F58" s="15">
        <v>6.7999999999999996E-3</v>
      </c>
      <c r="G58" s="15"/>
    </row>
    <row r="59" spans="1:7" x14ac:dyDescent="0.25">
      <c r="A59" s="12" t="s">
        <v>1522</v>
      </c>
      <c r="B59" s="30" t="s">
        <v>1523</v>
      </c>
      <c r="C59" s="30" t="s">
        <v>1387</v>
      </c>
      <c r="D59" s="13">
        <v>222949</v>
      </c>
      <c r="E59" s="14">
        <v>3290.39</v>
      </c>
      <c r="F59" s="15">
        <v>6.4000000000000003E-3</v>
      </c>
      <c r="G59" s="15"/>
    </row>
    <row r="60" spans="1:7" x14ac:dyDescent="0.25">
      <c r="A60" s="12" t="s">
        <v>1383</v>
      </c>
      <c r="B60" s="30" t="s">
        <v>1384</v>
      </c>
      <c r="C60" s="30" t="s">
        <v>1248</v>
      </c>
      <c r="D60" s="13">
        <v>137842</v>
      </c>
      <c r="E60" s="14">
        <v>3194.28</v>
      </c>
      <c r="F60" s="15">
        <v>6.1999999999999998E-3</v>
      </c>
      <c r="G60" s="15"/>
    </row>
    <row r="61" spans="1:7" x14ac:dyDescent="0.25">
      <c r="A61" s="12" t="s">
        <v>1892</v>
      </c>
      <c r="B61" s="30" t="s">
        <v>1893</v>
      </c>
      <c r="C61" s="30" t="s">
        <v>1227</v>
      </c>
      <c r="D61" s="13">
        <v>63167</v>
      </c>
      <c r="E61" s="14">
        <v>3164.98</v>
      </c>
      <c r="F61" s="15">
        <v>6.1999999999999998E-3</v>
      </c>
      <c r="G61" s="15"/>
    </row>
    <row r="62" spans="1:7" x14ac:dyDescent="0.25">
      <c r="A62" s="12" t="s">
        <v>1460</v>
      </c>
      <c r="B62" s="30" t="s">
        <v>1461</v>
      </c>
      <c r="C62" s="30" t="s">
        <v>1232</v>
      </c>
      <c r="D62" s="13">
        <v>655479</v>
      </c>
      <c r="E62" s="14">
        <v>2942.12</v>
      </c>
      <c r="F62" s="15">
        <v>5.7999999999999996E-3</v>
      </c>
      <c r="G62" s="15"/>
    </row>
    <row r="63" spans="1:7" x14ac:dyDescent="0.25">
      <c r="A63" s="12" t="s">
        <v>1915</v>
      </c>
      <c r="B63" s="30" t="s">
        <v>1916</v>
      </c>
      <c r="C63" s="30" t="s">
        <v>1287</v>
      </c>
      <c r="D63" s="13">
        <v>115312</v>
      </c>
      <c r="E63" s="14">
        <v>2901.13</v>
      </c>
      <c r="F63" s="15">
        <v>5.7000000000000002E-3</v>
      </c>
      <c r="G63" s="15"/>
    </row>
    <row r="64" spans="1:7" x14ac:dyDescent="0.25">
      <c r="A64" s="12" t="s">
        <v>1934</v>
      </c>
      <c r="B64" s="30" t="s">
        <v>1935</v>
      </c>
      <c r="C64" s="30" t="s">
        <v>1290</v>
      </c>
      <c r="D64" s="13">
        <v>683757</v>
      </c>
      <c r="E64" s="14">
        <v>2873.15</v>
      </c>
      <c r="F64" s="15">
        <v>5.5999999999999999E-3</v>
      </c>
      <c r="G64" s="15"/>
    </row>
    <row r="65" spans="1:7" x14ac:dyDescent="0.25">
      <c r="A65" s="12" t="s">
        <v>1890</v>
      </c>
      <c r="B65" s="30" t="s">
        <v>1891</v>
      </c>
      <c r="C65" s="30" t="s">
        <v>1293</v>
      </c>
      <c r="D65" s="13">
        <v>73909</v>
      </c>
      <c r="E65" s="14">
        <v>2703.37</v>
      </c>
      <c r="F65" s="15">
        <v>5.3E-3</v>
      </c>
      <c r="G65" s="15"/>
    </row>
    <row r="66" spans="1:7" x14ac:dyDescent="0.25">
      <c r="A66" s="12" t="s">
        <v>1847</v>
      </c>
      <c r="B66" s="30" t="s">
        <v>1848</v>
      </c>
      <c r="C66" s="30" t="s">
        <v>1287</v>
      </c>
      <c r="D66" s="13">
        <v>156512</v>
      </c>
      <c r="E66" s="14">
        <v>2679.41</v>
      </c>
      <c r="F66" s="15">
        <v>5.1999999999999998E-3</v>
      </c>
      <c r="G66" s="15"/>
    </row>
    <row r="67" spans="1:7" x14ac:dyDescent="0.25">
      <c r="A67" s="12" t="s">
        <v>1923</v>
      </c>
      <c r="B67" s="30" t="s">
        <v>1924</v>
      </c>
      <c r="C67" s="30" t="s">
        <v>1183</v>
      </c>
      <c r="D67" s="13">
        <v>430809</v>
      </c>
      <c r="E67" s="14">
        <v>2585.9299999999998</v>
      </c>
      <c r="F67" s="15">
        <v>5.1000000000000004E-3</v>
      </c>
      <c r="G67" s="15"/>
    </row>
    <row r="68" spans="1:7" x14ac:dyDescent="0.25">
      <c r="A68" s="12" t="s">
        <v>1487</v>
      </c>
      <c r="B68" s="30" t="s">
        <v>1488</v>
      </c>
      <c r="C68" s="30" t="s">
        <v>1193</v>
      </c>
      <c r="D68" s="13">
        <v>339986</v>
      </c>
      <c r="E68" s="14">
        <v>2559.92</v>
      </c>
      <c r="F68" s="15">
        <v>5.0000000000000001E-3</v>
      </c>
      <c r="G68" s="15"/>
    </row>
    <row r="69" spans="1:7" x14ac:dyDescent="0.25">
      <c r="A69" s="12" t="s">
        <v>1907</v>
      </c>
      <c r="B69" s="30" t="s">
        <v>1908</v>
      </c>
      <c r="C69" s="30" t="s">
        <v>1193</v>
      </c>
      <c r="D69" s="13">
        <v>285866</v>
      </c>
      <c r="E69" s="14">
        <v>2402.85</v>
      </c>
      <c r="F69" s="15">
        <v>4.7000000000000002E-3</v>
      </c>
      <c r="G69" s="15"/>
    </row>
    <row r="70" spans="1:7" x14ac:dyDescent="0.25">
      <c r="A70" s="12" t="s">
        <v>1318</v>
      </c>
      <c r="B70" s="30" t="s">
        <v>1319</v>
      </c>
      <c r="C70" s="30" t="s">
        <v>1320</v>
      </c>
      <c r="D70" s="13">
        <v>324738</v>
      </c>
      <c r="E70" s="14">
        <v>2161.29</v>
      </c>
      <c r="F70" s="15">
        <v>4.1999999999999997E-3</v>
      </c>
      <c r="G70" s="15"/>
    </row>
    <row r="71" spans="1:7" x14ac:dyDescent="0.25">
      <c r="A71" s="12" t="s">
        <v>1961</v>
      </c>
      <c r="B71" s="30" t="s">
        <v>1962</v>
      </c>
      <c r="C71" s="30" t="s">
        <v>1242</v>
      </c>
      <c r="D71" s="13">
        <v>21967</v>
      </c>
      <c r="E71" s="14">
        <v>2124.42</v>
      </c>
      <c r="F71" s="15">
        <v>4.1999999999999997E-3</v>
      </c>
      <c r="G71" s="15"/>
    </row>
    <row r="72" spans="1:7" x14ac:dyDescent="0.25">
      <c r="A72" s="12" t="s">
        <v>1969</v>
      </c>
      <c r="B72" s="30" t="s">
        <v>1970</v>
      </c>
      <c r="C72" s="30" t="s">
        <v>1542</v>
      </c>
      <c r="D72" s="13">
        <v>239525</v>
      </c>
      <c r="E72" s="14">
        <v>1993.93</v>
      </c>
      <c r="F72" s="15">
        <v>3.8999999999999998E-3</v>
      </c>
      <c r="G72" s="15"/>
    </row>
    <row r="73" spans="1:7" x14ac:dyDescent="0.25">
      <c r="A73" s="12" t="s">
        <v>1436</v>
      </c>
      <c r="B73" s="30" t="s">
        <v>1437</v>
      </c>
      <c r="C73" s="30" t="s">
        <v>1320</v>
      </c>
      <c r="D73" s="13">
        <v>55619</v>
      </c>
      <c r="E73" s="14">
        <v>1732.14</v>
      </c>
      <c r="F73" s="15">
        <v>3.3999999999999998E-3</v>
      </c>
      <c r="G73" s="15"/>
    </row>
    <row r="74" spans="1:7" x14ac:dyDescent="0.25">
      <c r="A74" s="12" t="s">
        <v>1975</v>
      </c>
      <c r="B74" s="30" t="s">
        <v>1976</v>
      </c>
      <c r="C74" s="30" t="s">
        <v>1279</v>
      </c>
      <c r="D74" s="13">
        <v>173319</v>
      </c>
      <c r="E74" s="14">
        <v>1356.39</v>
      </c>
      <c r="F74" s="15">
        <v>2.7000000000000001E-3</v>
      </c>
      <c r="G74" s="15"/>
    </row>
    <row r="75" spans="1:7" x14ac:dyDescent="0.25">
      <c r="A75" s="12" t="s">
        <v>2026</v>
      </c>
      <c r="B75" s="30" t="s">
        <v>2027</v>
      </c>
      <c r="C75" s="30" t="s">
        <v>1846</v>
      </c>
      <c r="D75" s="13">
        <v>38676</v>
      </c>
      <c r="E75" s="14">
        <v>1110.76</v>
      </c>
      <c r="F75" s="15">
        <v>2.2000000000000001E-3</v>
      </c>
      <c r="G75" s="15"/>
    </row>
    <row r="76" spans="1:7" x14ac:dyDescent="0.25">
      <c r="A76" s="12" t="s">
        <v>1793</v>
      </c>
      <c r="B76" s="30" t="s">
        <v>1794</v>
      </c>
      <c r="C76" s="30" t="s">
        <v>1242</v>
      </c>
      <c r="D76" s="13">
        <v>160516</v>
      </c>
      <c r="E76" s="14">
        <v>792.95</v>
      </c>
      <c r="F76" s="15">
        <v>1.6000000000000001E-3</v>
      </c>
      <c r="G76" s="15"/>
    </row>
    <row r="77" spans="1:7" x14ac:dyDescent="0.25">
      <c r="A77" s="16" t="s">
        <v>126</v>
      </c>
      <c r="B77" s="31"/>
      <c r="C77" s="31"/>
      <c r="D77" s="17"/>
      <c r="E77" s="37">
        <v>502156.37</v>
      </c>
      <c r="F77" s="38">
        <v>0.98160000000000003</v>
      </c>
      <c r="G77" s="20"/>
    </row>
    <row r="78" spans="1:7" x14ac:dyDescent="0.25">
      <c r="A78" s="16" t="s">
        <v>1545</v>
      </c>
      <c r="B78" s="30"/>
      <c r="C78" s="30"/>
      <c r="D78" s="13"/>
      <c r="E78" s="14"/>
      <c r="F78" s="15"/>
      <c r="G78" s="15"/>
    </row>
    <row r="79" spans="1:7" x14ac:dyDescent="0.25">
      <c r="A79" s="16" t="s">
        <v>126</v>
      </c>
      <c r="B79" s="30"/>
      <c r="C79" s="30"/>
      <c r="D79" s="13"/>
      <c r="E79" s="39" t="s">
        <v>120</v>
      </c>
      <c r="F79" s="40" t="s">
        <v>120</v>
      </c>
      <c r="G79" s="15"/>
    </row>
    <row r="80" spans="1:7" x14ac:dyDescent="0.25">
      <c r="A80" s="21" t="s">
        <v>162</v>
      </c>
      <c r="B80" s="32"/>
      <c r="C80" s="32"/>
      <c r="D80" s="22"/>
      <c r="E80" s="27">
        <v>502156.37</v>
      </c>
      <c r="F80" s="28">
        <v>0.98160000000000003</v>
      </c>
      <c r="G80" s="20"/>
    </row>
    <row r="81" spans="1:7" x14ac:dyDescent="0.25">
      <c r="A81" s="12"/>
      <c r="B81" s="30"/>
      <c r="C81" s="30"/>
      <c r="D81" s="13"/>
      <c r="E81" s="14"/>
      <c r="F81" s="15"/>
      <c r="G81" s="15"/>
    </row>
    <row r="82" spans="1:7" x14ac:dyDescent="0.25">
      <c r="A82" s="12"/>
      <c r="B82" s="30"/>
      <c r="C82" s="30"/>
      <c r="D82" s="13"/>
      <c r="E82" s="14"/>
      <c r="F82" s="15"/>
      <c r="G82" s="15"/>
    </row>
    <row r="83" spans="1:7" x14ac:dyDescent="0.25">
      <c r="A83" s="16" t="s">
        <v>846</v>
      </c>
      <c r="B83" s="30"/>
      <c r="C83" s="30"/>
      <c r="D83" s="13"/>
      <c r="E83" s="14"/>
      <c r="F83" s="15"/>
      <c r="G83" s="15"/>
    </row>
    <row r="84" spans="1:7" x14ac:dyDescent="0.25">
      <c r="A84" s="12" t="s">
        <v>1747</v>
      </c>
      <c r="B84" s="30" t="s">
        <v>1748</v>
      </c>
      <c r="C84" s="30"/>
      <c r="D84" s="13">
        <v>160712.98199999999</v>
      </c>
      <c r="E84" s="14">
        <v>5011.6000000000004</v>
      </c>
      <c r="F84" s="15">
        <v>9.7999999999999997E-3</v>
      </c>
      <c r="G84" s="15"/>
    </row>
    <row r="85" spans="1:7" x14ac:dyDescent="0.25">
      <c r="A85" s="12"/>
      <c r="B85" s="30"/>
      <c r="C85" s="30"/>
      <c r="D85" s="13"/>
      <c r="E85" s="14"/>
      <c r="F85" s="15"/>
      <c r="G85" s="15"/>
    </row>
    <row r="86" spans="1:7" x14ac:dyDescent="0.25">
      <c r="A86" s="21" t="s">
        <v>162</v>
      </c>
      <c r="B86" s="32"/>
      <c r="C86" s="32"/>
      <c r="D86" s="22"/>
      <c r="E86" s="18">
        <v>5011.6000000000004</v>
      </c>
      <c r="F86" s="19">
        <v>9.7999999999999997E-3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6" t="s">
        <v>166</v>
      </c>
      <c r="B88" s="30"/>
      <c r="C88" s="30"/>
      <c r="D88" s="13"/>
      <c r="E88" s="14"/>
      <c r="F88" s="15"/>
      <c r="G88" s="15"/>
    </row>
    <row r="89" spans="1:7" x14ac:dyDescent="0.25">
      <c r="A89" s="12" t="s">
        <v>167</v>
      </c>
      <c r="B89" s="30"/>
      <c r="C89" s="30"/>
      <c r="D89" s="13"/>
      <c r="E89" s="14">
        <v>4193.97</v>
      </c>
      <c r="F89" s="15">
        <v>8.2000000000000007E-3</v>
      </c>
      <c r="G89" s="15">
        <v>7.0182999999999995E-2</v>
      </c>
    </row>
    <row r="90" spans="1:7" x14ac:dyDescent="0.25">
      <c r="A90" s="16" t="s">
        <v>126</v>
      </c>
      <c r="B90" s="31"/>
      <c r="C90" s="31"/>
      <c r="D90" s="17"/>
      <c r="E90" s="37">
        <v>4193.97</v>
      </c>
      <c r="F90" s="38">
        <v>8.2000000000000007E-3</v>
      </c>
      <c r="G90" s="20"/>
    </row>
    <row r="91" spans="1:7" x14ac:dyDescent="0.25">
      <c r="A91" s="12"/>
      <c r="B91" s="30"/>
      <c r="C91" s="30"/>
      <c r="D91" s="13"/>
      <c r="E91" s="14"/>
      <c r="F91" s="15"/>
      <c r="G91" s="15"/>
    </row>
    <row r="92" spans="1:7" x14ac:dyDescent="0.25">
      <c r="A92" s="21" t="s">
        <v>162</v>
      </c>
      <c r="B92" s="32"/>
      <c r="C92" s="32"/>
      <c r="D92" s="22"/>
      <c r="E92" s="18">
        <v>4193.97</v>
      </c>
      <c r="F92" s="19">
        <v>8.2000000000000007E-3</v>
      </c>
      <c r="G92" s="20"/>
    </row>
    <row r="93" spans="1:7" x14ac:dyDescent="0.25">
      <c r="A93" s="12" t="s">
        <v>168</v>
      </c>
      <c r="B93" s="30"/>
      <c r="C93" s="30"/>
      <c r="D93" s="13"/>
      <c r="E93" s="14">
        <v>3.2257012999999999</v>
      </c>
      <c r="F93" s="15">
        <v>6.0000000000000002E-6</v>
      </c>
      <c r="G93" s="15"/>
    </row>
    <row r="94" spans="1:7" x14ac:dyDescent="0.25">
      <c r="A94" s="12" t="s">
        <v>169</v>
      </c>
      <c r="B94" s="30"/>
      <c r="C94" s="30"/>
      <c r="D94" s="13"/>
      <c r="E94" s="14">
        <v>96.094298699999996</v>
      </c>
      <c r="F94" s="15">
        <v>3.9399999999999998E-4</v>
      </c>
      <c r="G94" s="15">
        <v>7.0182999999999995E-2</v>
      </c>
    </row>
    <row r="95" spans="1:7" x14ac:dyDescent="0.25">
      <c r="A95" s="25" t="s">
        <v>170</v>
      </c>
      <c r="B95" s="33"/>
      <c r="C95" s="33"/>
      <c r="D95" s="26"/>
      <c r="E95" s="27">
        <v>511461.26</v>
      </c>
      <c r="F95" s="28">
        <v>1</v>
      </c>
      <c r="G95" s="28"/>
    </row>
    <row r="100" spans="1:5" x14ac:dyDescent="0.25">
      <c r="A100" s="1" t="s">
        <v>173</v>
      </c>
    </row>
    <row r="101" spans="1:5" x14ac:dyDescent="0.25">
      <c r="A101" s="47" t="s">
        <v>174</v>
      </c>
      <c r="B101" s="34" t="s">
        <v>120</v>
      </c>
    </row>
    <row r="102" spans="1:5" x14ac:dyDescent="0.25">
      <c r="A102" t="s">
        <v>175</v>
      </c>
    </row>
    <row r="103" spans="1:5" x14ac:dyDescent="0.25">
      <c r="A103" t="s">
        <v>176</v>
      </c>
      <c r="B103" t="s">
        <v>177</v>
      </c>
      <c r="C103" t="s">
        <v>177</v>
      </c>
    </row>
    <row r="104" spans="1:5" x14ac:dyDescent="0.25">
      <c r="B104" s="48">
        <v>45351</v>
      </c>
      <c r="C104" s="48">
        <v>45382</v>
      </c>
    </row>
    <row r="105" spans="1:5" x14ac:dyDescent="0.25">
      <c r="A105" t="s">
        <v>181</v>
      </c>
      <c r="B105">
        <v>87.972999999999999</v>
      </c>
      <c r="C105">
        <v>87.671000000000006</v>
      </c>
      <c r="E105" s="2"/>
    </row>
    <row r="106" spans="1:5" x14ac:dyDescent="0.25">
      <c r="A106" t="s">
        <v>182</v>
      </c>
      <c r="B106">
        <v>64.147000000000006</v>
      </c>
      <c r="C106">
        <v>63.927</v>
      </c>
      <c r="E106" s="2"/>
    </row>
    <row r="107" spans="1:5" x14ac:dyDescent="0.25">
      <c r="A107" t="s">
        <v>661</v>
      </c>
      <c r="B107">
        <v>76.763999999999996</v>
      </c>
      <c r="C107">
        <v>76.412000000000006</v>
      </c>
      <c r="E107" s="2"/>
    </row>
    <row r="108" spans="1:5" x14ac:dyDescent="0.25">
      <c r="A108" t="s">
        <v>662</v>
      </c>
      <c r="B108">
        <v>44.256999999999998</v>
      </c>
      <c r="C108">
        <v>44.054000000000002</v>
      </c>
      <c r="E108" s="2"/>
    </row>
    <row r="109" spans="1:5" x14ac:dyDescent="0.25">
      <c r="E109" s="2"/>
    </row>
    <row r="110" spans="1:5" x14ac:dyDescent="0.25">
      <c r="A110" t="s">
        <v>192</v>
      </c>
      <c r="B110" s="34" t="s">
        <v>120</v>
      </c>
    </row>
    <row r="111" spans="1:5" x14ac:dyDescent="0.25">
      <c r="A111" t="s">
        <v>193</v>
      </c>
      <c r="B111" s="34" t="s">
        <v>120</v>
      </c>
    </row>
    <row r="112" spans="1:5" ht="30" customHeight="1" x14ac:dyDescent="0.25">
      <c r="A112" s="47" t="s">
        <v>194</v>
      </c>
      <c r="B112" s="34" t="s">
        <v>120</v>
      </c>
    </row>
    <row r="113" spans="1:4" ht="30" customHeight="1" x14ac:dyDescent="0.25">
      <c r="A113" s="47" t="s">
        <v>195</v>
      </c>
      <c r="B113" s="34" t="s">
        <v>120</v>
      </c>
    </row>
    <row r="114" spans="1:4" x14ac:dyDescent="0.25">
      <c r="A114" t="s">
        <v>1750</v>
      </c>
      <c r="B114" s="49">
        <v>0.49675000000000002</v>
      </c>
    </row>
    <row r="115" spans="1:4" ht="45" customHeight="1" x14ac:dyDescent="0.25">
      <c r="A115" s="47" t="s">
        <v>197</v>
      </c>
      <c r="B115" s="34" t="s">
        <v>120</v>
      </c>
    </row>
    <row r="116" spans="1:4" ht="30" customHeight="1" x14ac:dyDescent="0.25">
      <c r="A116" s="47" t="s">
        <v>198</v>
      </c>
      <c r="B116" s="34" t="s">
        <v>120</v>
      </c>
    </row>
    <row r="117" spans="1:4" ht="30" customHeight="1" x14ac:dyDescent="0.25">
      <c r="A117" s="47" t="s">
        <v>199</v>
      </c>
    </row>
    <row r="118" spans="1:4" x14ac:dyDescent="0.25">
      <c r="A118" t="s">
        <v>200</v>
      </c>
    </row>
    <row r="119" spans="1:4" x14ac:dyDescent="0.25">
      <c r="A119" t="s">
        <v>201</v>
      </c>
    </row>
    <row r="121" spans="1:4" ht="69.95" customHeight="1" x14ac:dyDescent="0.25">
      <c r="A121" s="74" t="s">
        <v>211</v>
      </c>
      <c r="B121" s="74" t="s">
        <v>212</v>
      </c>
      <c r="C121" s="74" t="s">
        <v>5</v>
      </c>
      <c r="D121" s="74" t="s">
        <v>6</v>
      </c>
    </row>
    <row r="122" spans="1:4" ht="69.95" customHeight="1" x14ac:dyDescent="0.25">
      <c r="A122" s="74" t="s">
        <v>2651</v>
      </c>
      <c r="B122" s="74"/>
      <c r="C122" s="74" t="s">
        <v>84</v>
      </c>
      <c r="D122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31"/>
  <sheetViews>
    <sheetView showGridLines="0" workbookViewId="0">
      <pane ySplit="4" topLeftCell="A5" activePane="bottomLeft" state="frozen"/>
      <selection pane="bottomLeft" sqref="A1:G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2652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2653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1426</v>
      </c>
      <c r="B8" s="30" t="s">
        <v>1427</v>
      </c>
      <c r="C8" s="30" t="s">
        <v>1219</v>
      </c>
      <c r="D8" s="13">
        <v>289766</v>
      </c>
      <c r="E8" s="14">
        <v>4340.84</v>
      </c>
      <c r="F8" s="15">
        <v>9.8500000000000004E-2</v>
      </c>
      <c r="G8" s="15"/>
    </row>
    <row r="9" spans="1:8" x14ac:dyDescent="0.25">
      <c r="A9" s="12" t="s">
        <v>1220</v>
      </c>
      <c r="B9" s="30" t="s">
        <v>1221</v>
      </c>
      <c r="C9" s="30" t="s">
        <v>1204</v>
      </c>
      <c r="D9" s="13">
        <v>271174</v>
      </c>
      <c r="E9" s="14">
        <v>3331.64</v>
      </c>
      <c r="F9" s="15">
        <v>7.5600000000000001E-2</v>
      </c>
      <c r="G9" s="15"/>
    </row>
    <row r="10" spans="1:8" x14ac:dyDescent="0.25">
      <c r="A10" s="12" t="s">
        <v>1329</v>
      </c>
      <c r="B10" s="30" t="s">
        <v>1330</v>
      </c>
      <c r="C10" s="30" t="s">
        <v>1219</v>
      </c>
      <c r="D10" s="13">
        <v>176285</v>
      </c>
      <c r="E10" s="14">
        <v>2200.21</v>
      </c>
      <c r="F10" s="15">
        <v>0.05</v>
      </c>
      <c r="G10" s="15"/>
    </row>
    <row r="11" spans="1:8" x14ac:dyDescent="0.25">
      <c r="A11" s="12" t="s">
        <v>1508</v>
      </c>
      <c r="B11" s="30" t="s">
        <v>1509</v>
      </c>
      <c r="C11" s="30" t="s">
        <v>1219</v>
      </c>
      <c r="D11" s="13">
        <v>117199</v>
      </c>
      <c r="E11" s="14">
        <v>1809.03</v>
      </c>
      <c r="F11" s="15">
        <v>4.1099999999999998E-2</v>
      </c>
      <c r="G11" s="15"/>
    </row>
    <row r="12" spans="1:8" x14ac:dyDescent="0.25">
      <c r="A12" s="12" t="s">
        <v>1758</v>
      </c>
      <c r="B12" s="30" t="s">
        <v>1759</v>
      </c>
      <c r="C12" s="30" t="s">
        <v>1296</v>
      </c>
      <c r="D12" s="13">
        <v>943263</v>
      </c>
      <c r="E12" s="14">
        <v>1717.68</v>
      </c>
      <c r="F12" s="15">
        <v>3.9E-2</v>
      </c>
      <c r="G12" s="15"/>
    </row>
    <row r="13" spans="1:8" x14ac:dyDescent="0.25">
      <c r="A13" s="12" t="s">
        <v>1233</v>
      </c>
      <c r="B13" s="30" t="s">
        <v>1234</v>
      </c>
      <c r="C13" s="30" t="s">
        <v>1219</v>
      </c>
      <c r="D13" s="13">
        <v>41400</v>
      </c>
      <c r="E13" s="14">
        <v>1604.79</v>
      </c>
      <c r="F13" s="15">
        <v>3.6400000000000002E-2</v>
      </c>
      <c r="G13" s="15"/>
    </row>
    <row r="14" spans="1:8" x14ac:dyDescent="0.25">
      <c r="A14" s="12" t="s">
        <v>1454</v>
      </c>
      <c r="B14" s="30" t="s">
        <v>1455</v>
      </c>
      <c r="C14" s="30" t="s">
        <v>1219</v>
      </c>
      <c r="D14" s="13">
        <v>35706</v>
      </c>
      <c r="E14" s="14">
        <v>1422.72</v>
      </c>
      <c r="F14" s="15">
        <v>3.2300000000000002E-2</v>
      </c>
      <c r="G14" s="15"/>
    </row>
    <row r="15" spans="1:8" x14ac:dyDescent="0.25">
      <c r="A15" s="12" t="s">
        <v>1217</v>
      </c>
      <c r="B15" s="30" t="s">
        <v>1218</v>
      </c>
      <c r="C15" s="30" t="s">
        <v>1219</v>
      </c>
      <c r="D15" s="13">
        <v>23642</v>
      </c>
      <c r="E15" s="14">
        <v>1300.8900000000001</v>
      </c>
      <c r="F15" s="15">
        <v>2.9499999999999998E-2</v>
      </c>
      <c r="G15" s="15"/>
    </row>
    <row r="16" spans="1:8" x14ac:dyDescent="0.25">
      <c r="A16" s="12" t="s">
        <v>1784</v>
      </c>
      <c r="B16" s="30" t="s">
        <v>1785</v>
      </c>
      <c r="C16" s="30" t="s">
        <v>1786</v>
      </c>
      <c r="D16" s="13">
        <v>81689</v>
      </c>
      <c r="E16" s="14">
        <v>918.39</v>
      </c>
      <c r="F16" s="15">
        <v>2.0899999999999998E-2</v>
      </c>
      <c r="G16" s="15"/>
    </row>
    <row r="17" spans="1:7" x14ac:dyDescent="0.25">
      <c r="A17" s="12" t="s">
        <v>2295</v>
      </c>
      <c r="B17" s="30" t="s">
        <v>2296</v>
      </c>
      <c r="C17" s="30" t="s">
        <v>1362</v>
      </c>
      <c r="D17" s="13">
        <v>43584</v>
      </c>
      <c r="E17" s="14">
        <v>870.09</v>
      </c>
      <c r="F17" s="15">
        <v>1.9800000000000002E-2</v>
      </c>
      <c r="G17" s="15"/>
    </row>
    <row r="18" spans="1:7" x14ac:dyDescent="0.25">
      <c r="A18" s="12" t="s">
        <v>1308</v>
      </c>
      <c r="B18" s="30" t="s">
        <v>1309</v>
      </c>
      <c r="C18" s="30" t="s">
        <v>1219</v>
      </c>
      <c r="D18" s="13">
        <v>35797</v>
      </c>
      <c r="E18" s="14">
        <v>854.85</v>
      </c>
      <c r="F18" s="15">
        <v>1.9400000000000001E-2</v>
      </c>
      <c r="G18" s="15"/>
    </row>
    <row r="19" spans="1:7" x14ac:dyDescent="0.25">
      <c r="A19" s="12" t="s">
        <v>1472</v>
      </c>
      <c r="B19" s="30" t="s">
        <v>1473</v>
      </c>
      <c r="C19" s="30" t="s">
        <v>1219</v>
      </c>
      <c r="D19" s="13">
        <v>16548</v>
      </c>
      <c r="E19" s="14">
        <v>817.21</v>
      </c>
      <c r="F19" s="15">
        <v>1.8599999999999998E-2</v>
      </c>
      <c r="G19" s="15"/>
    </row>
    <row r="20" spans="1:7" x14ac:dyDescent="0.25">
      <c r="A20" s="12" t="s">
        <v>1932</v>
      </c>
      <c r="B20" s="30" t="s">
        <v>1933</v>
      </c>
      <c r="C20" s="30" t="s">
        <v>1248</v>
      </c>
      <c r="D20" s="13">
        <v>103564</v>
      </c>
      <c r="E20" s="14">
        <v>731.11</v>
      </c>
      <c r="F20" s="15">
        <v>1.66E-2</v>
      </c>
      <c r="G20" s="15"/>
    </row>
    <row r="21" spans="1:7" x14ac:dyDescent="0.25">
      <c r="A21" s="12" t="s">
        <v>1878</v>
      </c>
      <c r="B21" s="30" t="s">
        <v>1879</v>
      </c>
      <c r="C21" s="30" t="s">
        <v>1186</v>
      </c>
      <c r="D21" s="13">
        <v>135046</v>
      </c>
      <c r="E21" s="14">
        <v>714.26</v>
      </c>
      <c r="F21" s="15">
        <v>1.6199999999999999E-2</v>
      </c>
      <c r="G21" s="15"/>
    </row>
    <row r="22" spans="1:7" x14ac:dyDescent="0.25">
      <c r="A22" s="12" t="s">
        <v>1388</v>
      </c>
      <c r="B22" s="30" t="s">
        <v>1389</v>
      </c>
      <c r="C22" s="30" t="s">
        <v>1299</v>
      </c>
      <c r="D22" s="13">
        <v>70241</v>
      </c>
      <c r="E22" s="14">
        <v>697.35</v>
      </c>
      <c r="F22" s="15">
        <v>1.5800000000000002E-2</v>
      </c>
      <c r="G22" s="15"/>
    </row>
    <row r="23" spans="1:7" x14ac:dyDescent="0.25">
      <c r="A23" s="12" t="s">
        <v>2375</v>
      </c>
      <c r="B23" s="30" t="s">
        <v>2376</v>
      </c>
      <c r="C23" s="30" t="s">
        <v>1219</v>
      </c>
      <c r="D23" s="13">
        <v>111110</v>
      </c>
      <c r="E23" s="14">
        <v>674.16</v>
      </c>
      <c r="F23" s="15">
        <v>1.5299999999999999E-2</v>
      </c>
      <c r="G23" s="15"/>
    </row>
    <row r="24" spans="1:7" x14ac:dyDescent="0.25">
      <c r="A24" s="12" t="s">
        <v>1348</v>
      </c>
      <c r="B24" s="30" t="s">
        <v>1349</v>
      </c>
      <c r="C24" s="30" t="s">
        <v>1204</v>
      </c>
      <c r="D24" s="13">
        <v>32449</v>
      </c>
      <c r="E24" s="14">
        <v>652.35</v>
      </c>
      <c r="F24" s="15">
        <v>1.4800000000000001E-2</v>
      </c>
      <c r="G24" s="15"/>
    </row>
    <row r="25" spans="1:7" x14ac:dyDescent="0.25">
      <c r="A25" s="12" t="s">
        <v>1363</v>
      </c>
      <c r="B25" s="30" t="s">
        <v>1364</v>
      </c>
      <c r="C25" s="30" t="s">
        <v>1242</v>
      </c>
      <c r="D25" s="13">
        <v>9504</v>
      </c>
      <c r="E25" s="14">
        <v>604.54</v>
      </c>
      <c r="F25" s="15">
        <v>1.37E-2</v>
      </c>
      <c r="G25" s="15"/>
    </row>
    <row r="26" spans="1:7" x14ac:dyDescent="0.25">
      <c r="A26" s="12" t="s">
        <v>1350</v>
      </c>
      <c r="B26" s="30" t="s">
        <v>1351</v>
      </c>
      <c r="C26" s="30" t="s">
        <v>1219</v>
      </c>
      <c r="D26" s="13">
        <v>6757</v>
      </c>
      <c r="E26" s="14">
        <v>592.87</v>
      </c>
      <c r="F26" s="15">
        <v>1.35E-2</v>
      </c>
      <c r="G26" s="15"/>
    </row>
    <row r="27" spans="1:7" x14ac:dyDescent="0.25">
      <c r="A27" s="12" t="s">
        <v>1291</v>
      </c>
      <c r="B27" s="30" t="s">
        <v>1292</v>
      </c>
      <c r="C27" s="30" t="s">
        <v>1293</v>
      </c>
      <c r="D27" s="13">
        <v>7665</v>
      </c>
      <c r="E27" s="14">
        <v>573.28</v>
      </c>
      <c r="F27" s="15">
        <v>1.2999999999999999E-2</v>
      </c>
      <c r="G27" s="15"/>
    </row>
    <row r="28" spans="1:7" x14ac:dyDescent="0.25">
      <c r="A28" s="12" t="s">
        <v>1913</v>
      </c>
      <c r="B28" s="30" t="s">
        <v>1914</v>
      </c>
      <c r="C28" s="30" t="s">
        <v>1193</v>
      </c>
      <c r="D28" s="13">
        <v>63345</v>
      </c>
      <c r="E28" s="14">
        <v>568.71</v>
      </c>
      <c r="F28" s="15">
        <v>1.29E-2</v>
      </c>
      <c r="G28" s="15"/>
    </row>
    <row r="29" spans="1:7" x14ac:dyDescent="0.25">
      <c r="A29" s="12" t="s">
        <v>1225</v>
      </c>
      <c r="B29" s="30" t="s">
        <v>1226</v>
      </c>
      <c r="C29" s="30" t="s">
        <v>1227</v>
      </c>
      <c r="D29" s="13">
        <v>14895</v>
      </c>
      <c r="E29" s="14">
        <v>560.63</v>
      </c>
      <c r="F29" s="15">
        <v>1.2699999999999999E-2</v>
      </c>
      <c r="G29" s="15"/>
    </row>
    <row r="30" spans="1:7" x14ac:dyDescent="0.25">
      <c r="A30" s="12" t="s">
        <v>1851</v>
      </c>
      <c r="B30" s="30" t="s">
        <v>1852</v>
      </c>
      <c r="C30" s="30" t="s">
        <v>1219</v>
      </c>
      <c r="D30" s="13">
        <v>37134</v>
      </c>
      <c r="E30" s="14">
        <v>551.96</v>
      </c>
      <c r="F30" s="15">
        <v>1.2500000000000001E-2</v>
      </c>
      <c r="G30" s="15"/>
    </row>
    <row r="31" spans="1:7" x14ac:dyDescent="0.25">
      <c r="A31" s="12" t="s">
        <v>2210</v>
      </c>
      <c r="B31" s="30" t="s">
        <v>2211</v>
      </c>
      <c r="C31" s="30" t="s">
        <v>1846</v>
      </c>
      <c r="D31" s="13">
        <v>75586</v>
      </c>
      <c r="E31" s="14">
        <v>544.52</v>
      </c>
      <c r="F31" s="15">
        <v>1.24E-2</v>
      </c>
      <c r="G31" s="15"/>
    </row>
    <row r="32" spans="1:7" x14ac:dyDescent="0.25">
      <c r="A32" s="12" t="s">
        <v>1428</v>
      </c>
      <c r="B32" s="30" t="s">
        <v>1429</v>
      </c>
      <c r="C32" s="30" t="s">
        <v>1219</v>
      </c>
      <c r="D32" s="13">
        <v>72391</v>
      </c>
      <c r="E32" s="14">
        <v>537.14</v>
      </c>
      <c r="F32" s="15">
        <v>1.2200000000000001E-2</v>
      </c>
      <c r="G32" s="15"/>
    </row>
    <row r="33" spans="1:7" x14ac:dyDescent="0.25">
      <c r="A33" s="12" t="s">
        <v>2240</v>
      </c>
      <c r="B33" s="30" t="s">
        <v>2241</v>
      </c>
      <c r="C33" s="30" t="s">
        <v>1196</v>
      </c>
      <c r="D33" s="13">
        <v>20449</v>
      </c>
      <c r="E33" s="14">
        <v>495.27</v>
      </c>
      <c r="F33" s="15">
        <v>1.12E-2</v>
      </c>
      <c r="G33" s="15"/>
    </row>
    <row r="34" spans="1:7" x14ac:dyDescent="0.25">
      <c r="A34" s="12" t="s">
        <v>1971</v>
      </c>
      <c r="B34" s="30" t="s">
        <v>1972</v>
      </c>
      <c r="C34" s="30" t="s">
        <v>1219</v>
      </c>
      <c r="D34" s="13">
        <v>54311</v>
      </c>
      <c r="E34" s="14">
        <v>389.36</v>
      </c>
      <c r="F34" s="15">
        <v>8.8000000000000005E-3</v>
      </c>
      <c r="G34" s="15"/>
    </row>
    <row r="35" spans="1:7" x14ac:dyDescent="0.25">
      <c r="A35" s="12" t="s">
        <v>1994</v>
      </c>
      <c r="B35" s="30" t="s">
        <v>1995</v>
      </c>
      <c r="C35" s="30" t="s">
        <v>1996</v>
      </c>
      <c r="D35" s="13">
        <v>58830</v>
      </c>
      <c r="E35" s="14">
        <v>386.16</v>
      </c>
      <c r="F35" s="15">
        <v>8.8000000000000005E-3</v>
      </c>
      <c r="G35" s="15"/>
    </row>
    <row r="36" spans="1:7" x14ac:dyDescent="0.25">
      <c r="A36" s="12" t="s">
        <v>1977</v>
      </c>
      <c r="B36" s="30" t="s">
        <v>1978</v>
      </c>
      <c r="C36" s="30" t="s">
        <v>1979</v>
      </c>
      <c r="D36" s="13">
        <v>11453</v>
      </c>
      <c r="E36" s="14">
        <v>313.88</v>
      </c>
      <c r="F36" s="15">
        <v>7.1000000000000004E-3</v>
      </c>
      <c r="G36" s="15"/>
    </row>
    <row r="37" spans="1:7" x14ac:dyDescent="0.25">
      <c r="A37" s="16" t="s">
        <v>126</v>
      </c>
      <c r="B37" s="31"/>
      <c r="C37" s="31"/>
      <c r="D37" s="17"/>
      <c r="E37" s="37">
        <f>SUM(E8:E36)</f>
        <v>30775.889999999992</v>
      </c>
      <c r="F37" s="38">
        <f>SUM(F8:F36)</f>
        <v>0.6986</v>
      </c>
      <c r="G37" s="20"/>
    </row>
    <row r="38" spans="1:7" x14ac:dyDescent="0.25">
      <c r="A38" s="16" t="s">
        <v>1545</v>
      </c>
      <c r="B38" s="30"/>
      <c r="C38" s="30"/>
      <c r="D38" s="13"/>
      <c r="E38" s="14"/>
      <c r="F38" s="15"/>
      <c r="G38" s="15"/>
    </row>
    <row r="39" spans="1:7" x14ac:dyDescent="0.25">
      <c r="A39" s="16" t="s">
        <v>126</v>
      </c>
      <c r="B39" s="30"/>
      <c r="C39" s="30"/>
      <c r="D39" s="13"/>
      <c r="E39" s="39" t="s">
        <v>120</v>
      </c>
      <c r="F39" s="40" t="s">
        <v>120</v>
      </c>
      <c r="G39" s="15"/>
    </row>
    <row r="40" spans="1:7" x14ac:dyDescent="0.25">
      <c r="A40" s="16" t="s">
        <v>2654</v>
      </c>
      <c r="B40" s="30"/>
      <c r="C40" s="30"/>
      <c r="D40" s="13"/>
      <c r="E40" s="14"/>
      <c r="F40" s="15"/>
      <c r="G40" s="15"/>
    </row>
    <row r="41" spans="1:7" x14ac:dyDescent="0.25">
      <c r="A41" s="12" t="s">
        <v>2655</v>
      </c>
      <c r="B41" s="30" t="s">
        <v>2656</v>
      </c>
      <c r="C41" s="30"/>
      <c r="D41" s="13">
        <v>8155</v>
      </c>
      <c r="E41" s="14">
        <v>2860.53</v>
      </c>
      <c r="F41" s="15">
        <v>6.4899999999999999E-2</v>
      </c>
      <c r="G41" s="15"/>
    </row>
    <row r="42" spans="1:7" x14ac:dyDescent="0.25">
      <c r="A42" s="12" t="s">
        <v>2657</v>
      </c>
      <c r="B42" s="30" t="s">
        <v>2658</v>
      </c>
      <c r="C42" s="30"/>
      <c r="D42" s="13">
        <v>16958</v>
      </c>
      <c r="E42" s="14">
        <v>2424.48</v>
      </c>
      <c r="F42" s="15">
        <v>5.5E-2</v>
      </c>
      <c r="G42" s="15"/>
    </row>
    <row r="43" spans="1:7" x14ac:dyDescent="0.25">
      <c r="A43" s="12" t="s">
        <v>2659</v>
      </c>
      <c r="B43" s="30" t="s">
        <v>2660</v>
      </c>
      <c r="C43" s="30"/>
      <c r="D43" s="13">
        <v>2561</v>
      </c>
      <c r="E43" s="14">
        <v>1929.29</v>
      </c>
      <c r="F43" s="15">
        <v>4.3799999999999999E-2</v>
      </c>
      <c r="G43" s="15"/>
    </row>
    <row r="44" spans="1:7" x14ac:dyDescent="0.25">
      <c r="A44" s="12" t="s">
        <v>2661</v>
      </c>
      <c r="B44" s="30" t="s">
        <v>2662</v>
      </c>
      <c r="C44" s="30"/>
      <c r="D44" s="13">
        <v>524</v>
      </c>
      <c r="E44" s="14">
        <v>579.04</v>
      </c>
      <c r="F44" s="15">
        <v>1.3100000000000001E-2</v>
      </c>
      <c r="G44" s="15"/>
    </row>
    <row r="45" spans="1:7" x14ac:dyDescent="0.25">
      <c r="A45" s="12" t="s">
        <v>2663</v>
      </c>
      <c r="B45" s="30" t="s">
        <v>2664</v>
      </c>
      <c r="C45" s="30"/>
      <c r="D45" s="13">
        <v>1099</v>
      </c>
      <c r="E45" s="14">
        <v>275.95999999999998</v>
      </c>
      <c r="F45" s="15">
        <v>6.3E-3</v>
      </c>
      <c r="G45" s="15"/>
    </row>
    <row r="46" spans="1:7" x14ac:dyDescent="0.25">
      <c r="A46" s="12" t="s">
        <v>2665</v>
      </c>
      <c r="B46" s="30" t="s">
        <v>2666</v>
      </c>
      <c r="C46" s="30"/>
      <c r="D46" s="13">
        <v>1767</v>
      </c>
      <c r="E46" s="14">
        <v>265.89999999999998</v>
      </c>
      <c r="F46" s="15">
        <v>6.0000000000000001E-3</v>
      </c>
      <c r="G46" s="15"/>
    </row>
    <row r="47" spans="1:7" x14ac:dyDescent="0.25">
      <c r="A47" s="12" t="s">
        <v>2667</v>
      </c>
      <c r="B47" s="30" t="s">
        <v>2668</v>
      </c>
      <c r="C47" s="30"/>
      <c r="D47" s="13">
        <v>529</v>
      </c>
      <c r="E47" s="14">
        <v>222.55</v>
      </c>
      <c r="F47" s="15">
        <v>5.1000000000000004E-3</v>
      </c>
      <c r="G47" s="15"/>
    </row>
    <row r="48" spans="1:7" x14ac:dyDescent="0.25">
      <c r="A48" s="12" t="s">
        <v>2669</v>
      </c>
      <c r="B48" s="30" t="s">
        <v>2670</v>
      </c>
      <c r="C48" s="30"/>
      <c r="D48" s="13">
        <v>1826</v>
      </c>
      <c r="E48" s="14">
        <v>191.23</v>
      </c>
      <c r="F48" s="15">
        <v>4.3E-3</v>
      </c>
      <c r="G48" s="15"/>
    </row>
    <row r="49" spans="1:7" x14ac:dyDescent="0.25">
      <c r="A49" s="12" t="s">
        <v>2671</v>
      </c>
      <c r="B49" s="30" t="s">
        <v>2672</v>
      </c>
      <c r="C49" s="30"/>
      <c r="D49" s="13">
        <v>4805</v>
      </c>
      <c r="E49" s="14">
        <v>176.95</v>
      </c>
      <c r="F49" s="15">
        <v>4.0000000000000001E-3</v>
      </c>
      <c r="G49" s="15"/>
    </row>
    <row r="50" spans="1:7" x14ac:dyDescent="0.25">
      <c r="A50" s="12" t="s">
        <v>2673</v>
      </c>
      <c r="B50" s="30" t="s">
        <v>2674</v>
      </c>
      <c r="C50" s="30"/>
      <c r="D50" s="13">
        <v>4179</v>
      </c>
      <c r="E50" s="14">
        <v>173.9</v>
      </c>
      <c r="F50" s="15">
        <v>3.8999999999999998E-3</v>
      </c>
      <c r="G50" s="15"/>
    </row>
    <row r="51" spans="1:7" x14ac:dyDescent="0.25">
      <c r="A51" s="12" t="s">
        <v>2675</v>
      </c>
      <c r="B51" s="30" t="s">
        <v>2676</v>
      </c>
      <c r="C51" s="30"/>
      <c r="D51" s="13">
        <v>1222</v>
      </c>
      <c r="E51" s="14">
        <v>172.49</v>
      </c>
      <c r="F51" s="15">
        <v>3.8999999999999998E-3</v>
      </c>
      <c r="G51" s="15"/>
    </row>
    <row r="52" spans="1:7" x14ac:dyDescent="0.25">
      <c r="A52" s="12" t="s">
        <v>2677</v>
      </c>
      <c r="B52" s="30" t="s">
        <v>2678</v>
      </c>
      <c r="C52" s="30"/>
      <c r="D52" s="13">
        <v>316</v>
      </c>
      <c r="E52" s="14">
        <v>171.25</v>
      </c>
      <c r="F52" s="15">
        <v>3.8999999999999998E-3</v>
      </c>
      <c r="G52" s="15"/>
    </row>
    <row r="53" spans="1:7" x14ac:dyDescent="0.25">
      <c r="A53" s="12" t="s">
        <v>2679</v>
      </c>
      <c r="B53" s="30" t="s">
        <v>2680</v>
      </c>
      <c r="C53" s="30"/>
      <c r="D53" s="13">
        <v>1019</v>
      </c>
      <c r="E53" s="14">
        <v>162.24</v>
      </c>
      <c r="F53" s="15">
        <v>3.7000000000000002E-3</v>
      </c>
      <c r="G53" s="15"/>
    </row>
    <row r="54" spans="1:7" x14ac:dyDescent="0.25">
      <c r="A54" s="12" t="s">
        <v>2681</v>
      </c>
      <c r="B54" s="30" t="s">
        <v>2682</v>
      </c>
      <c r="C54" s="30"/>
      <c r="D54" s="13">
        <v>921</v>
      </c>
      <c r="E54" s="14">
        <v>158.36000000000001</v>
      </c>
      <c r="F54" s="15">
        <v>3.5999999999999999E-3</v>
      </c>
      <c r="G54" s="15"/>
    </row>
    <row r="55" spans="1:7" x14ac:dyDescent="0.25">
      <c r="A55" s="12" t="s">
        <v>2683</v>
      </c>
      <c r="B55" s="30" t="s">
        <v>2684</v>
      </c>
      <c r="C55" s="30"/>
      <c r="D55" s="13">
        <v>241</v>
      </c>
      <c r="E55" s="14">
        <v>153.19</v>
      </c>
      <c r="F55" s="15">
        <v>3.5000000000000001E-3</v>
      </c>
      <c r="G55" s="15"/>
    </row>
    <row r="56" spans="1:7" x14ac:dyDescent="0.25">
      <c r="A56" s="12" t="s">
        <v>2685</v>
      </c>
      <c r="B56" s="30" t="s">
        <v>2686</v>
      </c>
      <c r="C56" s="30"/>
      <c r="D56" s="13">
        <v>1017</v>
      </c>
      <c r="E56" s="14">
        <v>147.71</v>
      </c>
      <c r="F56" s="15">
        <v>3.3999999999999998E-3</v>
      </c>
      <c r="G56" s="15"/>
    </row>
    <row r="57" spans="1:7" x14ac:dyDescent="0.25">
      <c r="A57" s="12" t="s">
        <v>2687</v>
      </c>
      <c r="B57" s="30" t="s">
        <v>2688</v>
      </c>
      <c r="C57" s="30"/>
      <c r="D57" s="13">
        <v>1224</v>
      </c>
      <c r="E57" s="14">
        <v>120.31</v>
      </c>
      <c r="F57" s="15">
        <v>2.7000000000000001E-3</v>
      </c>
      <c r="G57" s="15"/>
    </row>
    <row r="58" spans="1:7" x14ac:dyDescent="0.25">
      <c r="A58" s="12" t="s">
        <v>2689</v>
      </c>
      <c r="B58" s="30" t="s">
        <v>2690</v>
      </c>
      <c r="C58" s="30"/>
      <c r="D58" s="13">
        <v>145</v>
      </c>
      <c r="E58" s="14">
        <v>117.46</v>
      </c>
      <c r="F58" s="15">
        <v>2.7000000000000001E-3</v>
      </c>
      <c r="G58" s="15"/>
    </row>
    <row r="59" spans="1:7" x14ac:dyDescent="0.25">
      <c r="A59" s="12" t="s">
        <v>2691</v>
      </c>
      <c r="B59" s="30" t="s">
        <v>2692</v>
      </c>
      <c r="C59" s="30"/>
      <c r="D59" s="13">
        <v>557</v>
      </c>
      <c r="E59" s="14">
        <v>91.85</v>
      </c>
      <c r="F59" s="15">
        <v>2.0999999999999999E-3</v>
      </c>
      <c r="G59" s="15"/>
    </row>
    <row r="60" spans="1:7" x14ac:dyDescent="0.25">
      <c r="A60" s="12" t="s">
        <v>2693</v>
      </c>
      <c r="B60" s="30" t="s">
        <v>2694</v>
      </c>
      <c r="C60" s="30"/>
      <c r="D60" s="13">
        <v>152</v>
      </c>
      <c r="E60" s="14">
        <v>88.53</v>
      </c>
      <c r="F60" s="15">
        <v>2E-3</v>
      </c>
      <c r="G60" s="15"/>
    </row>
    <row r="61" spans="1:7" x14ac:dyDescent="0.25">
      <c r="A61" s="12" t="s">
        <v>2695</v>
      </c>
      <c r="B61" s="30" t="s">
        <v>2696</v>
      </c>
      <c r="C61" s="30"/>
      <c r="D61" s="13">
        <v>372</v>
      </c>
      <c r="E61" s="14">
        <v>88.12</v>
      </c>
      <c r="F61" s="15">
        <v>2E-3</v>
      </c>
      <c r="G61" s="15"/>
    </row>
    <row r="62" spans="1:7" x14ac:dyDescent="0.25">
      <c r="A62" s="12" t="s">
        <v>2697</v>
      </c>
      <c r="B62" s="30" t="s">
        <v>2698</v>
      </c>
      <c r="C62" s="30"/>
      <c r="D62" s="13">
        <v>175</v>
      </c>
      <c r="E62" s="14">
        <v>83.38</v>
      </c>
      <c r="F62" s="15">
        <v>1.9E-3</v>
      </c>
      <c r="G62" s="15"/>
    </row>
    <row r="63" spans="1:7" x14ac:dyDescent="0.25">
      <c r="A63" s="12" t="s">
        <v>2699</v>
      </c>
      <c r="B63" s="30" t="s">
        <v>2700</v>
      </c>
      <c r="C63" s="30"/>
      <c r="D63" s="13">
        <v>306</v>
      </c>
      <c r="E63" s="14">
        <v>79.42</v>
      </c>
      <c r="F63" s="15">
        <v>1.8E-3</v>
      </c>
      <c r="G63" s="15"/>
    </row>
    <row r="64" spans="1:7" x14ac:dyDescent="0.25">
      <c r="A64" s="12" t="s">
        <v>2701</v>
      </c>
      <c r="B64" s="30" t="s">
        <v>2702</v>
      </c>
      <c r="C64" s="30"/>
      <c r="D64" s="13">
        <v>276</v>
      </c>
      <c r="E64" s="14">
        <v>66.73</v>
      </c>
      <c r="F64" s="15">
        <v>1.5E-3</v>
      </c>
      <c r="G64" s="15"/>
    </row>
    <row r="65" spans="1:7" x14ac:dyDescent="0.25">
      <c r="A65" s="12" t="s">
        <v>2703</v>
      </c>
      <c r="B65" s="30" t="s">
        <v>2704</v>
      </c>
      <c r="C65" s="30"/>
      <c r="D65" s="13">
        <v>680</v>
      </c>
      <c r="E65" s="14">
        <v>65.400000000000006</v>
      </c>
      <c r="F65" s="15">
        <v>1.5E-3</v>
      </c>
      <c r="G65" s="15"/>
    </row>
    <row r="66" spans="1:7" x14ac:dyDescent="0.25">
      <c r="A66" s="12" t="s">
        <v>2705</v>
      </c>
      <c r="B66" s="30" t="s">
        <v>2706</v>
      </c>
      <c r="C66" s="30"/>
      <c r="D66" s="13">
        <v>121</v>
      </c>
      <c r="E66" s="14">
        <v>56.58</v>
      </c>
      <c r="F66" s="15">
        <v>1.2999999999999999E-3</v>
      </c>
      <c r="G66" s="15"/>
    </row>
    <row r="67" spans="1:7" x14ac:dyDescent="0.25">
      <c r="A67" s="12" t="s">
        <v>2707</v>
      </c>
      <c r="B67" s="30" t="s">
        <v>2708</v>
      </c>
      <c r="C67" s="30"/>
      <c r="D67" s="13">
        <v>186</v>
      </c>
      <c r="E67" s="14">
        <v>55.05</v>
      </c>
      <c r="F67" s="15">
        <v>1.1999999999999999E-3</v>
      </c>
      <c r="G67" s="15"/>
    </row>
    <row r="68" spans="1:7" x14ac:dyDescent="0.25">
      <c r="A68" s="12" t="s">
        <v>2709</v>
      </c>
      <c r="B68" s="30" t="s">
        <v>2710</v>
      </c>
      <c r="C68" s="30"/>
      <c r="D68" s="13">
        <v>249</v>
      </c>
      <c r="E68" s="14">
        <v>54.06</v>
      </c>
      <c r="F68" s="15">
        <v>1.1999999999999999E-3</v>
      </c>
      <c r="G68" s="15"/>
    </row>
    <row r="69" spans="1:7" x14ac:dyDescent="0.25">
      <c r="A69" s="12" t="s">
        <v>2711</v>
      </c>
      <c r="B69" s="30" t="s">
        <v>2712</v>
      </c>
      <c r="C69" s="30"/>
      <c r="D69" s="13">
        <v>573</v>
      </c>
      <c r="E69" s="14">
        <v>42.86</v>
      </c>
      <c r="F69" s="15">
        <v>1E-3</v>
      </c>
      <c r="G69" s="15"/>
    </row>
    <row r="70" spans="1:7" x14ac:dyDescent="0.25">
      <c r="A70" s="12" t="s">
        <v>2713</v>
      </c>
      <c r="B70" s="30" t="s">
        <v>2714</v>
      </c>
      <c r="C70" s="30"/>
      <c r="D70" s="13">
        <v>708</v>
      </c>
      <c r="E70" s="14">
        <v>40.32</v>
      </c>
      <c r="F70" s="15">
        <v>8.9999999999999998E-4</v>
      </c>
      <c r="G70" s="15"/>
    </row>
    <row r="71" spans="1:7" x14ac:dyDescent="0.25">
      <c r="A71" s="12" t="s">
        <v>2715</v>
      </c>
      <c r="B71" s="30" t="s">
        <v>2716</v>
      </c>
      <c r="C71" s="30"/>
      <c r="D71" s="13">
        <v>572</v>
      </c>
      <c r="E71" s="14">
        <v>34.950000000000003</v>
      </c>
      <c r="F71" s="15">
        <v>8.0000000000000004E-4</v>
      </c>
      <c r="G71" s="15"/>
    </row>
    <row r="72" spans="1:7" x14ac:dyDescent="0.25">
      <c r="A72" s="12" t="s">
        <v>2717</v>
      </c>
      <c r="B72" s="30" t="s">
        <v>2718</v>
      </c>
      <c r="C72" s="30"/>
      <c r="D72" s="13">
        <v>85</v>
      </c>
      <c r="E72" s="14">
        <v>33.78</v>
      </c>
      <c r="F72" s="15">
        <v>8.0000000000000004E-4</v>
      </c>
      <c r="G72" s="15"/>
    </row>
    <row r="73" spans="1:7" x14ac:dyDescent="0.25">
      <c r="A73" s="12" t="s">
        <v>2719</v>
      </c>
      <c r="B73" s="30" t="s">
        <v>2720</v>
      </c>
      <c r="C73" s="30"/>
      <c r="D73" s="13">
        <v>151</v>
      </c>
      <c r="E73" s="14">
        <v>32.200000000000003</v>
      </c>
      <c r="F73" s="15">
        <v>6.9999999999999999E-4</v>
      </c>
      <c r="G73" s="15"/>
    </row>
    <row r="74" spans="1:7" x14ac:dyDescent="0.25">
      <c r="A74" s="12" t="s">
        <v>2721</v>
      </c>
      <c r="B74" s="30" t="s">
        <v>2722</v>
      </c>
      <c r="C74" s="30"/>
      <c r="D74" s="13">
        <v>474</v>
      </c>
      <c r="E74" s="14">
        <v>29.07</v>
      </c>
      <c r="F74" s="15">
        <v>6.9999999999999999E-4</v>
      </c>
      <c r="G74" s="15"/>
    </row>
    <row r="75" spans="1:7" x14ac:dyDescent="0.25">
      <c r="A75" s="12" t="s">
        <v>2723</v>
      </c>
      <c r="B75" s="30" t="s">
        <v>2724</v>
      </c>
      <c r="C75" s="30"/>
      <c r="D75" s="13">
        <v>51</v>
      </c>
      <c r="E75" s="14">
        <v>28.8</v>
      </c>
      <c r="F75" s="15">
        <v>6.9999999999999999E-4</v>
      </c>
      <c r="G75" s="15"/>
    </row>
    <row r="76" spans="1:7" x14ac:dyDescent="0.25">
      <c r="A76" s="12" t="s">
        <v>2725</v>
      </c>
      <c r="B76" s="30" t="s">
        <v>2726</v>
      </c>
      <c r="C76" s="30"/>
      <c r="D76" s="13">
        <v>99</v>
      </c>
      <c r="E76" s="14">
        <v>28.65</v>
      </c>
      <c r="F76" s="15">
        <v>6.9999999999999999E-4</v>
      </c>
      <c r="G76" s="15"/>
    </row>
    <row r="77" spans="1:7" x14ac:dyDescent="0.25">
      <c r="A77" s="12" t="s">
        <v>2727</v>
      </c>
      <c r="B77" s="30" t="s">
        <v>2728</v>
      </c>
      <c r="C77" s="30"/>
      <c r="D77" s="13">
        <v>27</v>
      </c>
      <c r="E77" s="14">
        <v>28.13</v>
      </c>
      <c r="F77" s="15">
        <v>5.9999999999999995E-4</v>
      </c>
      <c r="G77" s="15"/>
    </row>
    <row r="78" spans="1:7" x14ac:dyDescent="0.25">
      <c r="A78" s="12" t="s">
        <v>2729</v>
      </c>
      <c r="B78" s="30" t="s">
        <v>2730</v>
      </c>
      <c r="C78" s="30"/>
      <c r="D78" s="13">
        <v>1036</v>
      </c>
      <c r="E78" s="14">
        <v>26.1</v>
      </c>
      <c r="F78" s="15">
        <v>5.9999999999999995E-4</v>
      </c>
      <c r="G78" s="15"/>
    </row>
    <row r="79" spans="1:7" x14ac:dyDescent="0.25">
      <c r="A79" s="12" t="s">
        <v>2731</v>
      </c>
      <c r="B79" s="30" t="s">
        <v>2732</v>
      </c>
      <c r="C79" s="30"/>
      <c r="D79" s="13">
        <v>196</v>
      </c>
      <c r="E79" s="14">
        <v>25.55</v>
      </c>
      <c r="F79" s="15">
        <v>5.9999999999999995E-4</v>
      </c>
      <c r="G79" s="15"/>
    </row>
    <row r="80" spans="1:7" x14ac:dyDescent="0.25">
      <c r="A80" s="12" t="s">
        <v>2733</v>
      </c>
      <c r="B80" s="30" t="s">
        <v>2734</v>
      </c>
      <c r="C80" s="30"/>
      <c r="D80" s="13">
        <v>887</v>
      </c>
      <c r="E80" s="14">
        <v>24.37</v>
      </c>
      <c r="F80" s="15">
        <v>5.9999999999999995E-4</v>
      </c>
      <c r="G80" s="15"/>
    </row>
    <row r="81" spans="1:7" x14ac:dyDescent="0.25">
      <c r="A81" s="12" t="s">
        <v>2735</v>
      </c>
      <c r="B81" s="30" t="s">
        <v>2736</v>
      </c>
      <c r="C81" s="30"/>
      <c r="D81" s="13">
        <v>363</v>
      </c>
      <c r="E81" s="14">
        <v>20.65</v>
      </c>
      <c r="F81" s="15">
        <v>5.0000000000000001E-4</v>
      </c>
      <c r="G81" s="15"/>
    </row>
    <row r="82" spans="1:7" x14ac:dyDescent="0.25">
      <c r="A82" s="12" t="s">
        <v>2737</v>
      </c>
      <c r="B82" s="30" t="s">
        <v>2738</v>
      </c>
      <c r="C82" s="30"/>
      <c r="D82" s="13">
        <v>129</v>
      </c>
      <c r="E82" s="14">
        <v>20.32</v>
      </c>
      <c r="F82" s="15">
        <v>5.0000000000000001E-4</v>
      </c>
      <c r="G82" s="15"/>
    </row>
    <row r="83" spans="1:7" x14ac:dyDescent="0.25">
      <c r="A83" s="12" t="s">
        <v>2739</v>
      </c>
      <c r="B83" s="30" t="s">
        <v>2740</v>
      </c>
      <c r="C83" s="30"/>
      <c r="D83" s="13">
        <v>228</v>
      </c>
      <c r="E83" s="14">
        <v>19.95</v>
      </c>
      <c r="F83" s="15">
        <v>5.0000000000000001E-4</v>
      </c>
      <c r="G83" s="15"/>
    </row>
    <row r="84" spans="1:7" x14ac:dyDescent="0.25">
      <c r="A84" s="12" t="s">
        <v>2741</v>
      </c>
      <c r="B84" s="30" t="s">
        <v>2742</v>
      </c>
      <c r="C84" s="30"/>
      <c r="D84" s="13">
        <v>1338</v>
      </c>
      <c r="E84" s="14">
        <v>19.78</v>
      </c>
      <c r="F84" s="15">
        <v>4.0000000000000002E-4</v>
      </c>
      <c r="G84" s="15"/>
    </row>
    <row r="85" spans="1:7" x14ac:dyDescent="0.25">
      <c r="A85" s="12" t="s">
        <v>2743</v>
      </c>
      <c r="B85" s="30" t="s">
        <v>2744</v>
      </c>
      <c r="C85" s="30"/>
      <c r="D85" s="13">
        <v>53</v>
      </c>
      <c r="E85" s="14">
        <v>18.97</v>
      </c>
      <c r="F85" s="15">
        <v>4.0000000000000002E-4</v>
      </c>
      <c r="G85" s="15"/>
    </row>
    <row r="86" spans="1:7" x14ac:dyDescent="0.25">
      <c r="A86" s="12" t="s">
        <v>2745</v>
      </c>
      <c r="B86" s="30" t="s">
        <v>2746</v>
      </c>
      <c r="C86" s="30"/>
      <c r="D86" s="13">
        <v>99</v>
      </c>
      <c r="E86" s="14">
        <v>15.64</v>
      </c>
      <c r="F86" s="15">
        <v>4.0000000000000002E-4</v>
      </c>
      <c r="G86" s="15"/>
    </row>
    <row r="87" spans="1:7" x14ac:dyDescent="0.25">
      <c r="A87" s="12" t="s">
        <v>2747</v>
      </c>
      <c r="B87" s="30" t="s">
        <v>2748</v>
      </c>
      <c r="C87" s="30"/>
      <c r="D87" s="13">
        <v>755</v>
      </c>
      <c r="E87" s="14">
        <v>218.18</v>
      </c>
      <c r="F87" s="15">
        <v>5.0000000000000001E-3</v>
      </c>
      <c r="G87" s="15"/>
    </row>
    <row r="88" spans="1:7" x14ac:dyDescent="0.25">
      <c r="A88" s="12" t="s">
        <v>2749</v>
      </c>
      <c r="B88" s="30" t="s">
        <v>2750</v>
      </c>
      <c r="C88" s="30"/>
      <c r="D88" s="13">
        <v>351</v>
      </c>
      <c r="E88" s="14">
        <v>42.5</v>
      </c>
      <c r="F88" s="15">
        <v>1E-3</v>
      </c>
      <c r="G88" s="15"/>
    </row>
    <row r="89" spans="1:7" x14ac:dyDescent="0.25">
      <c r="A89" s="12" t="s">
        <v>2751</v>
      </c>
      <c r="B89" s="30" t="s">
        <v>2752</v>
      </c>
      <c r="C89" s="30"/>
      <c r="D89" s="13">
        <v>235</v>
      </c>
      <c r="E89" s="14">
        <v>18.23</v>
      </c>
      <c r="F89" s="15">
        <v>4.0000000000000002E-4</v>
      </c>
      <c r="G89" s="15"/>
    </row>
    <row r="90" spans="1:7" s="73" customFormat="1" x14ac:dyDescent="0.25">
      <c r="A90" s="68" t="s">
        <v>2753</v>
      </c>
      <c r="B90" s="69" t="s">
        <v>2754</v>
      </c>
      <c r="C90" s="69"/>
      <c r="D90" s="70">
        <v>285</v>
      </c>
      <c r="E90" s="71">
        <v>58.87</v>
      </c>
      <c r="F90" s="72">
        <v>1.2999999999999999E-3</v>
      </c>
      <c r="G90" s="72"/>
    </row>
    <row r="91" spans="1:7" x14ac:dyDescent="0.25">
      <c r="A91" s="16" t="s">
        <v>126</v>
      </c>
      <c r="B91" s="31"/>
      <c r="C91" s="31"/>
      <c r="D91" s="17"/>
      <c r="E91" s="37">
        <f>SUM(E41:E90)</f>
        <v>11859.829999999998</v>
      </c>
      <c r="F91" s="38">
        <f>SUM(F41:F90)</f>
        <v>0.26939999999999997</v>
      </c>
      <c r="G91" s="15"/>
    </row>
    <row r="92" spans="1:7" x14ac:dyDescent="0.25">
      <c r="A92" s="16"/>
      <c r="B92" s="30"/>
      <c r="C92" s="30"/>
      <c r="D92" s="13"/>
      <c r="E92" s="52"/>
      <c r="F92" s="53"/>
      <c r="G92" s="15"/>
    </row>
    <row r="93" spans="1:7" x14ac:dyDescent="0.25">
      <c r="A93" s="21" t="s">
        <v>162</v>
      </c>
      <c r="B93" s="32"/>
      <c r="C93" s="32"/>
      <c r="D93" s="22"/>
      <c r="E93" s="27">
        <v>42635.72</v>
      </c>
      <c r="F93" s="28">
        <v>0.96799999999999997</v>
      </c>
      <c r="G93" s="20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6" t="s">
        <v>166</v>
      </c>
      <c r="B95" s="30"/>
      <c r="C95" s="30"/>
      <c r="D95" s="13"/>
      <c r="E95" s="14"/>
      <c r="F95" s="15"/>
      <c r="G95" s="15"/>
    </row>
    <row r="96" spans="1:7" x14ac:dyDescent="0.25">
      <c r="A96" s="12" t="s">
        <v>167</v>
      </c>
      <c r="B96" s="30"/>
      <c r="C96" s="30"/>
      <c r="D96" s="13"/>
      <c r="E96" s="14">
        <v>1113.93</v>
      </c>
      <c r="F96" s="15">
        <v>2.53E-2</v>
      </c>
      <c r="G96" s="15">
        <v>7.0182999999999995E-2</v>
      </c>
    </row>
    <row r="97" spans="1:7" x14ac:dyDescent="0.25">
      <c r="A97" s="16" t="s">
        <v>126</v>
      </c>
      <c r="B97" s="31"/>
      <c r="C97" s="31"/>
      <c r="D97" s="17"/>
      <c r="E97" s="37">
        <v>1113.93</v>
      </c>
      <c r="F97" s="38">
        <v>2.53E-2</v>
      </c>
      <c r="G97" s="20"/>
    </row>
    <row r="98" spans="1:7" x14ac:dyDescent="0.25">
      <c r="A98" s="12"/>
      <c r="B98" s="30"/>
      <c r="C98" s="30"/>
      <c r="D98" s="13"/>
      <c r="E98" s="14"/>
      <c r="F98" s="15"/>
      <c r="G98" s="15"/>
    </row>
    <row r="99" spans="1:7" x14ac:dyDescent="0.25">
      <c r="A99" s="21" t="s">
        <v>162</v>
      </c>
      <c r="B99" s="32"/>
      <c r="C99" s="32"/>
      <c r="D99" s="22"/>
      <c r="E99" s="18">
        <v>1113.93</v>
      </c>
      <c r="F99" s="19">
        <v>2.53E-2</v>
      </c>
      <c r="G99" s="20"/>
    </row>
    <row r="100" spans="1:7" x14ac:dyDescent="0.25">
      <c r="A100" s="12" t="s">
        <v>168</v>
      </c>
      <c r="B100" s="30"/>
      <c r="C100" s="30"/>
      <c r="D100" s="13"/>
      <c r="E100" s="14">
        <v>0.85675489999999999</v>
      </c>
      <c r="F100" s="15">
        <v>1.9000000000000001E-5</v>
      </c>
      <c r="G100" s="15"/>
    </row>
    <row r="101" spans="1:7" x14ac:dyDescent="0.25">
      <c r="A101" s="12" t="s">
        <v>169</v>
      </c>
      <c r="B101" s="30"/>
      <c r="C101" s="30"/>
      <c r="D101" s="13"/>
      <c r="E101" s="14">
        <v>296.90324509999999</v>
      </c>
      <c r="F101" s="15">
        <v>6.6810000000000003E-3</v>
      </c>
      <c r="G101" s="15">
        <v>7.0182999999999995E-2</v>
      </c>
    </row>
    <row r="102" spans="1:7" x14ac:dyDescent="0.25">
      <c r="A102" s="25" t="s">
        <v>170</v>
      </c>
      <c r="B102" s="33"/>
      <c r="C102" s="33"/>
      <c r="D102" s="26"/>
      <c r="E102" s="27">
        <v>44047.41</v>
      </c>
      <c r="F102" s="28">
        <v>1</v>
      </c>
      <c r="G102" s="28"/>
    </row>
    <row r="107" spans="1:7" x14ac:dyDescent="0.25">
      <c r="A107" s="1" t="s">
        <v>173</v>
      </c>
    </row>
    <row r="108" spans="1:7" x14ac:dyDescent="0.25">
      <c r="A108" s="47" t="s">
        <v>174</v>
      </c>
      <c r="B108" s="34" t="s">
        <v>120</v>
      </c>
    </row>
    <row r="109" spans="1:7" x14ac:dyDescent="0.25">
      <c r="A109" t="s">
        <v>175</v>
      </c>
    </row>
    <row r="110" spans="1:7" x14ac:dyDescent="0.25">
      <c r="A110" t="s">
        <v>176</v>
      </c>
      <c r="B110" t="s">
        <v>2755</v>
      </c>
      <c r="C110" t="s">
        <v>177</v>
      </c>
    </row>
    <row r="111" spans="1:7" x14ac:dyDescent="0.25">
      <c r="B111" s="48">
        <v>45351</v>
      </c>
      <c r="C111" s="48">
        <v>45382</v>
      </c>
    </row>
    <row r="112" spans="1:7" x14ac:dyDescent="0.25">
      <c r="B112" s="62"/>
      <c r="C112" s="60"/>
    </row>
    <row r="113" spans="1:3" x14ac:dyDescent="0.25">
      <c r="A113" t="s">
        <v>182</v>
      </c>
      <c r="B113" s="62" t="s">
        <v>2756</v>
      </c>
      <c r="C113" s="60">
        <v>9.8818999999999999</v>
      </c>
    </row>
    <row r="114" spans="1:3" x14ac:dyDescent="0.25">
      <c r="A114" t="s">
        <v>697</v>
      </c>
      <c r="B114" s="62" t="s">
        <v>2756</v>
      </c>
      <c r="C114" s="60">
        <v>9.8819999999999997</v>
      </c>
    </row>
    <row r="115" spans="1:3" x14ac:dyDescent="0.25">
      <c r="A115" t="s">
        <v>662</v>
      </c>
      <c r="B115" s="62" t="s">
        <v>2756</v>
      </c>
      <c r="C115" s="60">
        <v>9.8687000000000005</v>
      </c>
    </row>
    <row r="116" spans="1:3" x14ac:dyDescent="0.25">
      <c r="A116" t="s">
        <v>698</v>
      </c>
      <c r="B116" s="62" t="s">
        <v>2756</v>
      </c>
      <c r="C116" s="60">
        <v>9.8687000000000005</v>
      </c>
    </row>
    <row r="117" spans="1:3" x14ac:dyDescent="0.25">
      <c r="A117" t="s">
        <v>2757</v>
      </c>
    </row>
    <row r="119" spans="1:3" x14ac:dyDescent="0.25">
      <c r="A119" t="s">
        <v>192</v>
      </c>
      <c r="B119" s="34" t="s">
        <v>120</v>
      </c>
    </row>
    <row r="120" spans="1:3" x14ac:dyDescent="0.25">
      <c r="A120" t="s">
        <v>193</v>
      </c>
      <c r="B120" s="34" t="s">
        <v>120</v>
      </c>
    </row>
    <row r="121" spans="1:3" ht="30" customHeight="1" x14ac:dyDescent="0.25">
      <c r="A121" s="47" t="s">
        <v>194</v>
      </c>
      <c r="B121" s="34" t="s">
        <v>120</v>
      </c>
    </row>
    <row r="122" spans="1:3" ht="30" customHeight="1" x14ac:dyDescent="0.25">
      <c r="A122" s="47" t="s">
        <v>195</v>
      </c>
      <c r="B122" s="49">
        <f>E91</f>
        <v>11859.829999999998</v>
      </c>
    </row>
    <row r="123" spans="1:3" ht="45" customHeight="1" x14ac:dyDescent="0.25">
      <c r="A123" s="47" t="s">
        <v>849</v>
      </c>
      <c r="B123" s="34" t="s">
        <v>120</v>
      </c>
    </row>
    <row r="124" spans="1:3" ht="30" customHeight="1" x14ac:dyDescent="0.25">
      <c r="A124" s="47" t="s">
        <v>850</v>
      </c>
      <c r="B124" s="34" t="s">
        <v>120</v>
      </c>
    </row>
    <row r="125" spans="1:3" ht="30" customHeight="1" x14ac:dyDescent="0.25">
      <c r="A125" s="47" t="s">
        <v>851</v>
      </c>
      <c r="B125" s="34" t="s">
        <v>120</v>
      </c>
    </row>
    <row r="126" spans="1:3" ht="30" customHeight="1" x14ac:dyDescent="0.25">
      <c r="A126" s="47" t="s">
        <v>199</v>
      </c>
    </row>
    <row r="127" spans="1:3" x14ac:dyDescent="0.25">
      <c r="A127" t="s">
        <v>200</v>
      </c>
    </row>
    <row r="128" spans="1:3" x14ac:dyDescent="0.25">
      <c r="A128" t="s">
        <v>201</v>
      </c>
    </row>
    <row r="130" spans="1:4" ht="69.95" customHeight="1" x14ac:dyDescent="0.25">
      <c r="A130" s="74" t="s">
        <v>211</v>
      </c>
      <c r="B130" s="74" t="s">
        <v>212</v>
      </c>
      <c r="C130" s="74" t="s">
        <v>5</v>
      </c>
      <c r="D130" s="74" t="s">
        <v>6</v>
      </c>
    </row>
    <row r="131" spans="1:4" ht="69.95" customHeight="1" x14ac:dyDescent="0.25">
      <c r="A131" s="74" t="s">
        <v>2758</v>
      </c>
      <c r="B131" s="74"/>
      <c r="C131" s="74" t="s">
        <v>86</v>
      </c>
      <c r="D131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5"/>
  <sheetViews>
    <sheetView showGridLines="0" workbookViewId="0">
      <pane ySplit="4" topLeftCell="A5" activePane="bottomLeft" state="frozen"/>
      <selection pane="bottomLeft" activeCell="B7" sqref="B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2759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2760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64" t="s">
        <v>162</v>
      </c>
      <c r="B8" s="65"/>
      <c r="C8" s="65"/>
      <c r="D8" s="66"/>
      <c r="E8" s="37">
        <f>+E5</f>
        <v>0</v>
      </c>
      <c r="F8" s="38">
        <f>+F5</f>
        <v>0</v>
      </c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2200</v>
      </c>
      <c r="B10" s="30"/>
      <c r="C10" s="30"/>
      <c r="D10" s="13"/>
      <c r="E10" s="14"/>
      <c r="F10" s="15"/>
      <c r="G10" s="15"/>
    </row>
    <row r="11" spans="1:8" x14ac:dyDescent="0.25">
      <c r="A11" s="16" t="s">
        <v>2761</v>
      </c>
      <c r="B11" s="30"/>
      <c r="C11" s="30"/>
      <c r="D11" s="13"/>
      <c r="E11" s="14"/>
      <c r="F11" s="15"/>
      <c r="G11" s="15"/>
    </row>
    <row r="12" spans="1:8" x14ac:dyDescent="0.25">
      <c r="A12" s="12" t="s">
        <v>2762</v>
      </c>
      <c r="B12" s="30" t="s">
        <v>2763</v>
      </c>
      <c r="C12" s="30"/>
      <c r="D12" s="13">
        <v>77</v>
      </c>
      <c r="E12" s="14">
        <v>5157.9989999999998</v>
      </c>
      <c r="F12" s="15">
        <f>+E12/$E$22</f>
        <v>0.96848371621431306</v>
      </c>
      <c r="G12" s="15"/>
    </row>
    <row r="13" spans="1:8" x14ac:dyDescent="0.25">
      <c r="A13" s="21" t="s">
        <v>162</v>
      </c>
      <c r="B13" s="32"/>
      <c r="C13" s="32"/>
      <c r="D13" s="22"/>
      <c r="E13" s="18">
        <f>SUM(E12)</f>
        <v>5157.9989999999998</v>
      </c>
      <c r="F13" s="19">
        <f>SUM(F12)</f>
        <v>0.96848371621431306</v>
      </c>
      <c r="G13" s="15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16" t="s">
        <v>166</v>
      </c>
      <c r="B15" s="30"/>
      <c r="C15" s="30"/>
      <c r="D15" s="13"/>
      <c r="E15" s="14"/>
      <c r="F15" s="15"/>
      <c r="G15" s="15"/>
    </row>
    <row r="16" spans="1:8" x14ac:dyDescent="0.25">
      <c r="A16" s="12" t="s">
        <v>167</v>
      </c>
      <c r="B16" s="30"/>
      <c r="C16" s="30"/>
      <c r="D16" s="13"/>
      <c r="E16" s="14">
        <v>17.98</v>
      </c>
      <c r="F16" s="15">
        <v>3.3760000000000001E-3</v>
      </c>
      <c r="G16" s="15">
        <v>7.0182999999999995E-2</v>
      </c>
    </row>
    <row r="17" spans="1:7" x14ac:dyDescent="0.25">
      <c r="A17" s="16" t="s">
        <v>126</v>
      </c>
      <c r="B17" s="31"/>
      <c r="C17" s="31"/>
      <c r="D17" s="17"/>
      <c r="E17" s="18">
        <v>17.98</v>
      </c>
      <c r="F17" s="19">
        <v>3.3760000000000001E-3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21" t="s">
        <v>162</v>
      </c>
      <c r="B19" s="32"/>
      <c r="C19" s="32"/>
      <c r="D19" s="22"/>
      <c r="E19" s="18">
        <v>17.98</v>
      </c>
      <c r="F19" s="19">
        <v>3.3760000000000001E-3</v>
      </c>
      <c r="G19" s="20"/>
    </row>
    <row r="20" spans="1:7" x14ac:dyDescent="0.25">
      <c r="A20" s="12" t="s">
        <v>168</v>
      </c>
      <c r="B20" s="30"/>
      <c r="C20" s="30"/>
      <c r="D20" s="13"/>
      <c r="E20" s="14">
        <v>1.3831E-2</v>
      </c>
      <c r="F20" s="15">
        <v>1.9999999999999999E-6</v>
      </c>
      <c r="G20" s="15"/>
    </row>
    <row r="21" spans="1:7" x14ac:dyDescent="0.25">
      <c r="A21" s="12" t="s">
        <v>169</v>
      </c>
      <c r="B21" s="30"/>
      <c r="C21" s="30"/>
      <c r="D21" s="13"/>
      <c r="E21" s="14">
        <f>E22-E20-E19-E13</f>
        <v>149.85716900000079</v>
      </c>
      <c r="F21" s="15">
        <f>F22-F20-F19-F13</f>
        <v>2.8138283785686946E-2</v>
      </c>
      <c r="G21" s="15">
        <v>7.0182999999999995E-2</v>
      </c>
    </row>
    <row r="22" spans="1:7" x14ac:dyDescent="0.25">
      <c r="A22" s="25" t="s">
        <v>170</v>
      </c>
      <c r="B22" s="33"/>
      <c r="C22" s="33"/>
      <c r="D22" s="26"/>
      <c r="E22" s="27">
        <v>5325.85</v>
      </c>
      <c r="F22" s="28">
        <v>1</v>
      </c>
      <c r="G22" s="28"/>
    </row>
    <row r="27" spans="1:7" x14ac:dyDescent="0.25">
      <c r="A27" s="1" t="s">
        <v>173</v>
      </c>
    </row>
    <row r="28" spans="1:7" x14ac:dyDescent="0.25">
      <c r="A28" s="47" t="s">
        <v>174</v>
      </c>
      <c r="B28" s="34" t="s">
        <v>120</v>
      </c>
    </row>
    <row r="29" spans="1:7" x14ac:dyDescent="0.25">
      <c r="A29" t="s">
        <v>175</v>
      </c>
    </row>
    <row r="30" spans="1:7" x14ac:dyDescent="0.25">
      <c r="A30" t="s">
        <v>176</v>
      </c>
      <c r="B30" t="s">
        <v>177</v>
      </c>
      <c r="C30" t="s">
        <v>177</v>
      </c>
    </row>
    <row r="31" spans="1:7" x14ac:dyDescent="0.25">
      <c r="B31" s="48">
        <v>45351</v>
      </c>
      <c r="C31" s="48">
        <v>45382</v>
      </c>
    </row>
    <row r="32" spans="1:7" x14ac:dyDescent="0.25">
      <c r="A32" t="s">
        <v>698</v>
      </c>
      <c r="B32" s="60">
        <v>63.813000000000002</v>
      </c>
      <c r="C32" s="60">
        <v>68.741399999999999</v>
      </c>
    </row>
    <row r="34" spans="1:4" x14ac:dyDescent="0.25">
      <c r="A34" t="s">
        <v>192</v>
      </c>
      <c r="B34" s="34" t="s">
        <v>120</v>
      </c>
    </row>
    <row r="35" spans="1:4" x14ac:dyDescent="0.25">
      <c r="A35" t="s">
        <v>193</v>
      </c>
      <c r="B35" s="34" t="s">
        <v>120</v>
      </c>
    </row>
    <row r="36" spans="1:4" ht="30" customHeight="1" x14ac:dyDescent="0.25">
      <c r="A36" s="47" t="s">
        <v>194</v>
      </c>
      <c r="B36" s="34" t="s">
        <v>120</v>
      </c>
    </row>
    <row r="37" spans="1:4" ht="30" customHeight="1" x14ac:dyDescent="0.25">
      <c r="A37" s="47" t="s">
        <v>195</v>
      </c>
      <c r="B37" s="34" t="s">
        <v>120</v>
      </c>
    </row>
    <row r="38" spans="1:4" ht="45" customHeight="1" x14ac:dyDescent="0.25">
      <c r="A38" s="47" t="s">
        <v>197</v>
      </c>
      <c r="B38" s="34" t="s">
        <v>120</v>
      </c>
    </row>
    <row r="39" spans="1:4" ht="30" customHeight="1" x14ac:dyDescent="0.25">
      <c r="A39" s="47" t="s">
        <v>198</v>
      </c>
      <c r="B39" s="34" t="s">
        <v>120</v>
      </c>
    </row>
    <row r="40" spans="1:4" ht="30" customHeight="1" x14ac:dyDescent="0.25">
      <c r="A40" s="47" t="s">
        <v>199</v>
      </c>
      <c r="B40" s="54">
        <v>5265.74</v>
      </c>
    </row>
    <row r="41" spans="1:4" x14ac:dyDescent="0.25">
      <c r="A41" t="s">
        <v>200</v>
      </c>
    </row>
    <row r="42" spans="1:4" x14ac:dyDescent="0.25">
      <c r="A42" t="s">
        <v>201</v>
      </c>
    </row>
    <row r="44" spans="1:4" ht="69.95" customHeight="1" x14ac:dyDescent="0.25">
      <c r="A44" s="74" t="s">
        <v>211</v>
      </c>
      <c r="B44" s="74" t="s">
        <v>212</v>
      </c>
      <c r="C44" s="74" t="s">
        <v>5</v>
      </c>
      <c r="D44" s="74" t="s">
        <v>6</v>
      </c>
    </row>
    <row r="45" spans="1:4" ht="69.95" customHeight="1" x14ac:dyDescent="0.25">
      <c r="A45" s="74" t="s">
        <v>2764</v>
      </c>
      <c r="B45" s="74"/>
      <c r="C45" s="74" t="s">
        <v>88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9"/>
  <sheetViews>
    <sheetView showGridLines="0" workbookViewId="0">
      <pane ySplit="4" topLeftCell="A5" activePane="bottomLeft" state="frozen"/>
      <selection pane="bottomLeft" activeCell="E9" sqref="E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2765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2766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846</v>
      </c>
      <c r="B8" s="30"/>
      <c r="C8" s="30"/>
      <c r="D8" s="13"/>
      <c r="E8" s="14"/>
      <c r="F8" s="15"/>
      <c r="G8" s="15"/>
    </row>
    <row r="9" spans="1:8" x14ac:dyDescent="0.25">
      <c r="A9" s="12" t="s">
        <v>2767</v>
      </c>
      <c r="B9" s="30" t="s">
        <v>2768</v>
      </c>
      <c r="C9" s="30"/>
      <c r="D9" s="13">
        <v>7670419</v>
      </c>
      <c r="E9" s="14">
        <v>5265.74</v>
      </c>
      <c r="F9" s="15">
        <v>0.50190000000000001</v>
      </c>
      <c r="G9" s="15"/>
    </row>
    <row r="10" spans="1:8" x14ac:dyDescent="0.25">
      <c r="A10" s="12" t="s">
        <v>2769</v>
      </c>
      <c r="B10" s="30" t="s">
        <v>2770</v>
      </c>
      <c r="C10" s="30"/>
      <c r="D10" s="13">
        <v>6861632</v>
      </c>
      <c r="E10" s="14">
        <v>5214.1499999999996</v>
      </c>
      <c r="F10" s="15">
        <v>0.497</v>
      </c>
      <c r="G10" s="15"/>
    </row>
    <row r="11" spans="1:8" x14ac:dyDescent="0.25">
      <c r="A11" s="16" t="s">
        <v>126</v>
      </c>
      <c r="B11" s="31"/>
      <c r="C11" s="31"/>
      <c r="D11" s="17"/>
      <c r="E11" s="18">
        <v>10479.89</v>
      </c>
      <c r="F11" s="19">
        <v>0.99890000000000001</v>
      </c>
      <c r="G11" s="20"/>
    </row>
    <row r="12" spans="1:8" x14ac:dyDescent="0.25">
      <c r="A12" s="12"/>
      <c r="B12" s="30"/>
      <c r="C12" s="30"/>
      <c r="D12" s="13"/>
      <c r="E12" s="14"/>
      <c r="F12" s="15"/>
      <c r="G12" s="15"/>
    </row>
    <row r="13" spans="1:8" x14ac:dyDescent="0.25">
      <c r="A13" s="21" t="s">
        <v>162</v>
      </c>
      <c r="B13" s="32"/>
      <c r="C13" s="32"/>
      <c r="D13" s="22"/>
      <c r="E13" s="18">
        <v>10479.89</v>
      </c>
      <c r="F13" s="19">
        <v>0.99890000000000001</v>
      </c>
      <c r="G13" s="20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16" t="s">
        <v>166</v>
      </c>
      <c r="B15" s="30"/>
      <c r="C15" s="30"/>
      <c r="D15" s="13"/>
      <c r="E15" s="14"/>
      <c r="F15" s="15"/>
      <c r="G15" s="15"/>
    </row>
    <row r="16" spans="1:8" x14ac:dyDescent="0.25">
      <c r="A16" s="12" t="s">
        <v>167</v>
      </c>
      <c r="B16" s="30"/>
      <c r="C16" s="30"/>
      <c r="D16" s="13"/>
      <c r="E16" s="14">
        <v>70.930000000000007</v>
      </c>
      <c r="F16" s="15">
        <v>6.7999999999999996E-3</v>
      </c>
      <c r="G16" s="15">
        <v>7.0182999999999995E-2</v>
      </c>
    </row>
    <row r="17" spans="1:7" x14ac:dyDescent="0.25">
      <c r="A17" s="16" t="s">
        <v>126</v>
      </c>
      <c r="B17" s="31"/>
      <c r="C17" s="31"/>
      <c r="D17" s="17"/>
      <c r="E17" s="18">
        <v>70.930000000000007</v>
      </c>
      <c r="F17" s="19">
        <v>6.7999999999999996E-3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21" t="s">
        <v>162</v>
      </c>
      <c r="B19" s="32"/>
      <c r="C19" s="32"/>
      <c r="D19" s="22"/>
      <c r="E19" s="18">
        <v>70.930000000000007</v>
      </c>
      <c r="F19" s="19">
        <v>6.7999999999999996E-3</v>
      </c>
      <c r="G19" s="20"/>
    </row>
    <row r="20" spans="1:7" x14ac:dyDescent="0.25">
      <c r="A20" s="12" t="s">
        <v>168</v>
      </c>
      <c r="B20" s="30"/>
      <c r="C20" s="30"/>
      <c r="D20" s="13"/>
      <c r="E20" s="14">
        <v>5.4555699999999999E-2</v>
      </c>
      <c r="F20" s="15">
        <v>5.0000000000000004E-6</v>
      </c>
      <c r="G20" s="15"/>
    </row>
    <row r="21" spans="1:7" x14ac:dyDescent="0.25">
      <c r="A21" s="12" t="s">
        <v>169</v>
      </c>
      <c r="B21" s="30"/>
      <c r="C21" s="30"/>
      <c r="D21" s="13"/>
      <c r="E21" s="23">
        <v>-60.114555699999997</v>
      </c>
      <c r="F21" s="24">
        <v>-5.705E-3</v>
      </c>
      <c r="G21" s="15">
        <v>7.0182999999999995E-2</v>
      </c>
    </row>
    <row r="22" spans="1:7" x14ac:dyDescent="0.25">
      <c r="A22" s="25" t="s">
        <v>170</v>
      </c>
      <c r="B22" s="33"/>
      <c r="C22" s="33"/>
      <c r="D22" s="26"/>
      <c r="E22" s="27">
        <v>10490.76</v>
      </c>
      <c r="F22" s="28">
        <v>1</v>
      </c>
      <c r="G22" s="28"/>
    </row>
    <row r="27" spans="1:7" x14ac:dyDescent="0.25">
      <c r="A27" s="1" t="s">
        <v>173</v>
      </c>
    </row>
    <row r="28" spans="1:7" x14ac:dyDescent="0.25">
      <c r="A28" s="47" t="s">
        <v>174</v>
      </c>
      <c r="B28" s="34" t="s">
        <v>120</v>
      </c>
    </row>
    <row r="29" spans="1:7" x14ac:dyDescent="0.25">
      <c r="A29" t="s">
        <v>175</v>
      </c>
    </row>
    <row r="30" spans="1:7" x14ac:dyDescent="0.25">
      <c r="A30" t="s">
        <v>176</v>
      </c>
      <c r="B30" t="s">
        <v>177</v>
      </c>
      <c r="C30" t="s">
        <v>177</v>
      </c>
    </row>
    <row r="31" spans="1:7" x14ac:dyDescent="0.25">
      <c r="B31" s="48">
        <v>45351</v>
      </c>
      <c r="C31" s="48">
        <v>45382</v>
      </c>
    </row>
    <row r="32" spans="1:7" x14ac:dyDescent="0.25">
      <c r="A32" t="s">
        <v>181</v>
      </c>
      <c r="B32">
        <v>12.138999999999999</v>
      </c>
      <c r="C32">
        <v>12.98</v>
      </c>
      <c r="E32" s="2"/>
    </row>
    <row r="33" spans="1:5" x14ac:dyDescent="0.25">
      <c r="A33" t="s">
        <v>182</v>
      </c>
      <c r="B33">
        <v>12.138999999999999</v>
      </c>
      <c r="C33">
        <v>12.98</v>
      </c>
      <c r="E33" s="2"/>
    </row>
    <row r="34" spans="1:5" x14ac:dyDescent="0.25">
      <c r="A34" t="s">
        <v>661</v>
      </c>
      <c r="B34">
        <v>12.065</v>
      </c>
      <c r="C34">
        <v>12.898</v>
      </c>
      <c r="E34" s="2"/>
    </row>
    <row r="35" spans="1:5" x14ac:dyDescent="0.25">
      <c r="A35" t="s">
        <v>662</v>
      </c>
      <c r="B35">
        <v>12.065</v>
      </c>
      <c r="C35">
        <v>12.898</v>
      </c>
      <c r="E35" s="2"/>
    </row>
    <row r="36" spans="1:5" x14ac:dyDescent="0.25">
      <c r="E36" s="2"/>
    </row>
    <row r="37" spans="1:5" x14ac:dyDescent="0.25">
      <c r="A37" t="s">
        <v>192</v>
      </c>
      <c r="B37" s="34" t="s">
        <v>120</v>
      </c>
    </row>
    <row r="38" spans="1:5" x14ac:dyDescent="0.25">
      <c r="A38" t="s">
        <v>193</v>
      </c>
      <c r="B38" s="34" t="s">
        <v>120</v>
      </c>
    </row>
    <row r="39" spans="1:5" ht="30" customHeight="1" x14ac:dyDescent="0.25">
      <c r="A39" s="47" t="s">
        <v>194</v>
      </c>
      <c r="B39" s="34" t="s">
        <v>120</v>
      </c>
    </row>
    <row r="40" spans="1:5" ht="30" customHeight="1" x14ac:dyDescent="0.25">
      <c r="A40" s="47" t="s">
        <v>195</v>
      </c>
      <c r="B40" s="34" t="s">
        <v>120</v>
      </c>
    </row>
    <row r="41" spans="1:5" ht="45" customHeight="1" x14ac:dyDescent="0.25">
      <c r="A41" s="47" t="s">
        <v>849</v>
      </c>
      <c r="B41" s="34" t="s">
        <v>120</v>
      </c>
    </row>
    <row r="42" spans="1:5" ht="30" customHeight="1" x14ac:dyDescent="0.25">
      <c r="A42" s="47" t="s">
        <v>850</v>
      </c>
      <c r="B42" s="34" t="s">
        <v>120</v>
      </c>
    </row>
    <row r="43" spans="1:5" ht="30" customHeight="1" x14ac:dyDescent="0.25">
      <c r="A43" s="47" t="s">
        <v>851</v>
      </c>
      <c r="B43" s="34" t="s">
        <v>120</v>
      </c>
    </row>
    <row r="44" spans="1:5" ht="30" customHeight="1" x14ac:dyDescent="0.25">
      <c r="A44" s="47" t="s">
        <v>199</v>
      </c>
    </row>
    <row r="45" spans="1:5" x14ac:dyDescent="0.25">
      <c r="A45" t="s">
        <v>200</v>
      </c>
    </row>
    <row r="46" spans="1:5" x14ac:dyDescent="0.25">
      <c r="A46" t="s">
        <v>201</v>
      </c>
    </row>
    <row r="48" spans="1:5" ht="69.95" customHeight="1" x14ac:dyDescent="0.25">
      <c r="A48" s="74" t="s">
        <v>211</v>
      </c>
      <c r="B48" s="74" t="s">
        <v>212</v>
      </c>
      <c r="C48" s="74" t="s">
        <v>5</v>
      </c>
      <c r="D48" s="74" t="s">
        <v>6</v>
      </c>
    </row>
    <row r="49" spans="1:4" ht="69.95" customHeight="1" x14ac:dyDescent="0.25">
      <c r="A49" s="74" t="s">
        <v>2771</v>
      </c>
      <c r="B49" s="74"/>
      <c r="C49" s="74" t="s">
        <v>90</v>
      </c>
      <c r="D4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157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2772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2773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121</v>
      </c>
      <c r="B9" s="30"/>
      <c r="C9" s="30"/>
      <c r="D9" s="13"/>
      <c r="E9" s="14"/>
      <c r="F9" s="15"/>
      <c r="G9" s="15"/>
    </row>
    <row r="10" spans="1:8" x14ac:dyDescent="0.25">
      <c r="A10" s="12"/>
      <c r="B10" s="30"/>
      <c r="C10" s="30"/>
      <c r="D10" s="13"/>
      <c r="E10" s="14"/>
      <c r="F10" s="15"/>
      <c r="G10" s="15"/>
    </row>
    <row r="11" spans="1:8" x14ac:dyDescent="0.25">
      <c r="A11" s="16" t="s">
        <v>122</v>
      </c>
      <c r="B11" s="30"/>
      <c r="C11" s="30"/>
      <c r="D11" s="13"/>
      <c r="E11" s="14"/>
      <c r="F11" s="15"/>
      <c r="G11" s="15"/>
    </row>
    <row r="12" spans="1:8" x14ac:dyDescent="0.25">
      <c r="A12" s="12" t="s">
        <v>1828</v>
      </c>
      <c r="B12" s="30" t="s">
        <v>1829</v>
      </c>
      <c r="C12" s="30" t="s">
        <v>125</v>
      </c>
      <c r="D12" s="13">
        <v>25000000</v>
      </c>
      <c r="E12" s="14">
        <v>24731.15</v>
      </c>
      <c r="F12" s="15">
        <v>4.5699999999999998E-2</v>
      </c>
      <c r="G12" s="15">
        <v>6.7252000000000006E-2</v>
      </c>
    </row>
    <row r="13" spans="1:8" x14ac:dyDescent="0.25">
      <c r="A13" s="12" t="s">
        <v>2774</v>
      </c>
      <c r="B13" s="30" t="s">
        <v>2775</v>
      </c>
      <c r="C13" s="30" t="s">
        <v>125</v>
      </c>
      <c r="D13" s="13">
        <v>22500000</v>
      </c>
      <c r="E13" s="14">
        <v>22314.98</v>
      </c>
      <c r="F13" s="15">
        <v>4.1200000000000001E-2</v>
      </c>
      <c r="G13" s="15">
        <v>6.7251000000000005E-2</v>
      </c>
    </row>
    <row r="14" spans="1:8" x14ac:dyDescent="0.25">
      <c r="A14" s="12" t="s">
        <v>2776</v>
      </c>
      <c r="B14" s="30" t="s">
        <v>2777</v>
      </c>
      <c r="C14" s="30" t="s">
        <v>125</v>
      </c>
      <c r="D14" s="13">
        <v>20000000</v>
      </c>
      <c r="E14" s="14">
        <v>19861.46</v>
      </c>
      <c r="F14" s="15">
        <v>3.6700000000000003E-2</v>
      </c>
      <c r="G14" s="15">
        <v>6.7000000000000004E-2</v>
      </c>
    </row>
    <row r="15" spans="1:8" x14ac:dyDescent="0.25">
      <c r="A15" s="12" t="s">
        <v>2778</v>
      </c>
      <c r="B15" s="30" t="s">
        <v>2779</v>
      </c>
      <c r="C15" s="30" t="s">
        <v>125</v>
      </c>
      <c r="D15" s="13">
        <v>20000000</v>
      </c>
      <c r="E15" s="14">
        <v>19754.34</v>
      </c>
      <c r="F15" s="15">
        <v>3.6499999999999998E-2</v>
      </c>
      <c r="G15" s="15">
        <v>6.8776000000000004E-2</v>
      </c>
    </row>
    <row r="16" spans="1:8" x14ac:dyDescent="0.25">
      <c r="A16" s="12" t="s">
        <v>2780</v>
      </c>
      <c r="B16" s="30" t="s">
        <v>2781</v>
      </c>
      <c r="C16" s="30" t="s">
        <v>125</v>
      </c>
      <c r="D16" s="13">
        <v>20000000</v>
      </c>
      <c r="E16" s="14">
        <v>19728.64</v>
      </c>
      <c r="F16" s="15">
        <v>3.6400000000000002E-2</v>
      </c>
      <c r="G16" s="15">
        <v>6.8776000000000004E-2</v>
      </c>
    </row>
    <row r="17" spans="1:7" x14ac:dyDescent="0.25">
      <c r="A17" s="12" t="s">
        <v>2782</v>
      </c>
      <c r="B17" s="30" t="s">
        <v>2783</v>
      </c>
      <c r="C17" s="30" t="s">
        <v>125</v>
      </c>
      <c r="D17" s="13">
        <v>10000000</v>
      </c>
      <c r="E17" s="14">
        <v>9917.77</v>
      </c>
      <c r="F17" s="15">
        <v>1.83E-2</v>
      </c>
      <c r="G17" s="15">
        <v>6.7251000000000005E-2</v>
      </c>
    </row>
    <row r="18" spans="1:7" x14ac:dyDescent="0.25">
      <c r="A18" s="12" t="s">
        <v>2784</v>
      </c>
      <c r="B18" s="30" t="s">
        <v>2785</v>
      </c>
      <c r="C18" s="30" t="s">
        <v>125</v>
      </c>
      <c r="D18" s="13">
        <v>10000000</v>
      </c>
      <c r="E18" s="14">
        <v>9864.32</v>
      </c>
      <c r="F18" s="15">
        <v>1.8200000000000001E-2</v>
      </c>
      <c r="G18" s="15">
        <v>6.8776000000000004E-2</v>
      </c>
    </row>
    <row r="19" spans="1:7" x14ac:dyDescent="0.25">
      <c r="A19" s="12" t="s">
        <v>2786</v>
      </c>
      <c r="B19" s="30" t="s">
        <v>2787</v>
      </c>
      <c r="C19" s="30" t="s">
        <v>125</v>
      </c>
      <c r="D19" s="13">
        <v>5000000</v>
      </c>
      <c r="E19" s="14">
        <v>4990.91</v>
      </c>
      <c r="F19" s="15">
        <v>9.1999999999999998E-3</v>
      </c>
      <c r="G19" s="15">
        <v>6.6514000000000004E-2</v>
      </c>
    </row>
    <row r="20" spans="1:7" x14ac:dyDescent="0.25">
      <c r="A20" s="12" t="s">
        <v>2788</v>
      </c>
      <c r="B20" s="30" t="s">
        <v>2789</v>
      </c>
      <c r="C20" s="30" t="s">
        <v>125</v>
      </c>
      <c r="D20" s="13">
        <v>2500000</v>
      </c>
      <c r="E20" s="14">
        <v>2482.6799999999998</v>
      </c>
      <c r="F20" s="15">
        <v>4.5999999999999999E-3</v>
      </c>
      <c r="G20" s="15">
        <v>6.7000000000000004E-2</v>
      </c>
    </row>
    <row r="21" spans="1:7" x14ac:dyDescent="0.25">
      <c r="A21" s="16" t="s">
        <v>126</v>
      </c>
      <c r="B21" s="31"/>
      <c r="C21" s="31"/>
      <c r="D21" s="17"/>
      <c r="E21" s="18">
        <v>133646.25</v>
      </c>
      <c r="F21" s="19">
        <v>0.24679999999999999</v>
      </c>
      <c r="G21" s="20"/>
    </row>
    <row r="22" spans="1:7" x14ac:dyDescent="0.25">
      <c r="A22" s="16" t="s">
        <v>127</v>
      </c>
      <c r="B22" s="30"/>
      <c r="C22" s="30"/>
      <c r="D22" s="13"/>
      <c r="E22" s="14"/>
      <c r="F22" s="15"/>
      <c r="G22" s="15"/>
    </row>
    <row r="23" spans="1:7" x14ac:dyDescent="0.25">
      <c r="A23" s="12" t="s">
        <v>2790</v>
      </c>
      <c r="B23" s="30" t="s">
        <v>2791</v>
      </c>
      <c r="C23" s="30" t="s">
        <v>130</v>
      </c>
      <c r="D23" s="13">
        <v>20000000</v>
      </c>
      <c r="E23" s="14">
        <v>19827.740000000002</v>
      </c>
      <c r="F23" s="15">
        <v>3.6600000000000001E-2</v>
      </c>
      <c r="G23" s="15">
        <v>7.5500999999999999E-2</v>
      </c>
    </row>
    <row r="24" spans="1:7" x14ac:dyDescent="0.25">
      <c r="A24" s="12" t="s">
        <v>2792</v>
      </c>
      <c r="B24" s="30" t="s">
        <v>2793</v>
      </c>
      <c r="C24" s="30" t="s">
        <v>130</v>
      </c>
      <c r="D24" s="13">
        <v>20000000</v>
      </c>
      <c r="E24" s="14">
        <v>19758.86</v>
      </c>
      <c r="F24" s="15">
        <v>3.6499999999999998E-2</v>
      </c>
      <c r="G24" s="15">
        <v>7.5499999999999998E-2</v>
      </c>
    </row>
    <row r="25" spans="1:7" x14ac:dyDescent="0.25">
      <c r="A25" s="12" t="s">
        <v>2794</v>
      </c>
      <c r="B25" s="30" t="s">
        <v>2795</v>
      </c>
      <c r="C25" s="30" t="s">
        <v>130</v>
      </c>
      <c r="D25" s="13">
        <v>15000000</v>
      </c>
      <c r="E25" s="14">
        <v>14861.67</v>
      </c>
      <c r="F25" s="15">
        <v>2.7400000000000001E-2</v>
      </c>
      <c r="G25" s="15">
        <v>7.5496999999999995E-2</v>
      </c>
    </row>
    <row r="26" spans="1:7" x14ac:dyDescent="0.25">
      <c r="A26" s="12" t="s">
        <v>2796</v>
      </c>
      <c r="B26" s="30" t="s">
        <v>2797</v>
      </c>
      <c r="C26" s="30" t="s">
        <v>148</v>
      </c>
      <c r="D26" s="13">
        <v>15000000</v>
      </c>
      <c r="E26" s="14">
        <v>14858.63</v>
      </c>
      <c r="F26" s="15">
        <v>2.7400000000000001E-2</v>
      </c>
      <c r="G26" s="15">
        <v>7.5496999999999995E-2</v>
      </c>
    </row>
    <row r="27" spans="1:7" x14ac:dyDescent="0.25">
      <c r="A27" s="12" t="s">
        <v>2798</v>
      </c>
      <c r="B27" s="30" t="s">
        <v>2799</v>
      </c>
      <c r="C27" s="30" t="s">
        <v>148</v>
      </c>
      <c r="D27" s="13">
        <v>10000000</v>
      </c>
      <c r="E27" s="14">
        <v>9927.89</v>
      </c>
      <c r="F27" s="15">
        <v>1.83E-2</v>
      </c>
      <c r="G27" s="15">
        <v>7.5752E-2</v>
      </c>
    </row>
    <row r="28" spans="1:7" x14ac:dyDescent="0.25">
      <c r="A28" s="12" t="s">
        <v>2800</v>
      </c>
      <c r="B28" s="30" t="s">
        <v>2801</v>
      </c>
      <c r="C28" s="30" t="s">
        <v>130</v>
      </c>
      <c r="D28" s="13">
        <v>10000000</v>
      </c>
      <c r="E28" s="14">
        <v>9924.0499999999993</v>
      </c>
      <c r="F28" s="15">
        <v>1.83E-2</v>
      </c>
      <c r="G28" s="15">
        <v>7.5496999999999995E-2</v>
      </c>
    </row>
    <row r="29" spans="1:7" x14ac:dyDescent="0.25">
      <c r="A29" s="12" t="s">
        <v>2802</v>
      </c>
      <c r="B29" s="30" t="s">
        <v>2803</v>
      </c>
      <c r="C29" s="30" t="s">
        <v>130</v>
      </c>
      <c r="D29" s="13">
        <v>10000000</v>
      </c>
      <c r="E29" s="14">
        <v>9919.9699999999993</v>
      </c>
      <c r="F29" s="15">
        <v>1.83E-2</v>
      </c>
      <c r="G29" s="15">
        <v>7.5504000000000002E-2</v>
      </c>
    </row>
    <row r="30" spans="1:7" x14ac:dyDescent="0.25">
      <c r="A30" s="12" t="s">
        <v>2804</v>
      </c>
      <c r="B30" s="30" t="s">
        <v>2805</v>
      </c>
      <c r="C30" s="30" t="s">
        <v>148</v>
      </c>
      <c r="D30" s="13">
        <v>10000000</v>
      </c>
      <c r="E30" s="14">
        <v>9897.6299999999992</v>
      </c>
      <c r="F30" s="15">
        <v>1.83E-2</v>
      </c>
      <c r="G30" s="15">
        <v>7.5503000000000001E-2</v>
      </c>
    </row>
    <row r="31" spans="1:7" x14ac:dyDescent="0.25">
      <c r="A31" s="12" t="s">
        <v>2806</v>
      </c>
      <c r="B31" s="30" t="s">
        <v>2807</v>
      </c>
      <c r="C31" s="30" t="s">
        <v>130</v>
      </c>
      <c r="D31" s="13">
        <v>10000000</v>
      </c>
      <c r="E31" s="14">
        <v>9895.61</v>
      </c>
      <c r="F31" s="15">
        <v>1.83E-2</v>
      </c>
      <c r="G31" s="15">
        <v>7.5498999999999997E-2</v>
      </c>
    </row>
    <row r="32" spans="1:7" x14ac:dyDescent="0.25">
      <c r="A32" s="12" t="s">
        <v>2808</v>
      </c>
      <c r="B32" s="30" t="s">
        <v>2809</v>
      </c>
      <c r="C32" s="30" t="s">
        <v>148</v>
      </c>
      <c r="D32" s="13">
        <v>10000000</v>
      </c>
      <c r="E32" s="14">
        <v>9885.49</v>
      </c>
      <c r="F32" s="15">
        <v>1.8200000000000001E-2</v>
      </c>
      <c r="G32" s="15">
        <v>7.5500999999999999E-2</v>
      </c>
    </row>
    <row r="33" spans="1:7" x14ac:dyDescent="0.25">
      <c r="A33" s="12" t="s">
        <v>2810</v>
      </c>
      <c r="B33" s="30" t="s">
        <v>2811</v>
      </c>
      <c r="C33" s="30" t="s">
        <v>148</v>
      </c>
      <c r="D33" s="13">
        <v>10000000</v>
      </c>
      <c r="E33" s="14">
        <v>9879.43</v>
      </c>
      <c r="F33" s="15">
        <v>1.8200000000000001E-2</v>
      </c>
      <c r="G33" s="15">
        <v>7.5499999999999998E-2</v>
      </c>
    </row>
    <row r="34" spans="1:7" x14ac:dyDescent="0.25">
      <c r="A34" s="12" t="s">
        <v>2812</v>
      </c>
      <c r="B34" s="30" t="s">
        <v>2813</v>
      </c>
      <c r="C34" s="30" t="s">
        <v>130</v>
      </c>
      <c r="D34" s="13">
        <v>10000000</v>
      </c>
      <c r="E34" s="14">
        <v>9867.77</v>
      </c>
      <c r="F34" s="15">
        <v>1.8200000000000001E-2</v>
      </c>
      <c r="G34" s="15">
        <v>7.5249999999999997E-2</v>
      </c>
    </row>
    <row r="35" spans="1:7" x14ac:dyDescent="0.25">
      <c r="A35" s="16" t="s">
        <v>126</v>
      </c>
      <c r="B35" s="31"/>
      <c r="C35" s="31"/>
      <c r="D35" s="17"/>
      <c r="E35" s="18">
        <v>148504.74</v>
      </c>
      <c r="F35" s="19">
        <v>0.27400000000000002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151</v>
      </c>
      <c r="B37" s="30"/>
      <c r="C37" s="30"/>
      <c r="D37" s="13"/>
      <c r="E37" s="14"/>
      <c r="F37" s="15"/>
      <c r="G37" s="15"/>
    </row>
    <row r="38" spans="1:7" x14ac:dyDescent="0.25">
      <c r="A38" s="12" t="s">
        <v>2814</v>
      </c>
      <c r="B38" s="30" t="s">
        <v>2815</v>
      </c>
      <c r="C38" s="30" t="s">
        <v>130</v>
      </c>
      <c r="D38" s="13">
        <v>20000000</v>
      </c>
      <c r="E38" s="14">
        <v>19936.54</v>
      </c>
      <c r="F38" s="15">
        <v>3.6799999999999999E-2</v>
      </c>
      <c r="G38" s="15">
        <v>8.2988000000000006E-2</v>
      </c>
    </row>
    <row r="39" spans="1:7" x14ac:dyDescent="0.25">
      <c r="A39" s="12" t="s">
        <v>2816</v>
      </c>
      <c r="B39" s="30" t="s">
        <v>2817</v>
      </c>
      <c r="C39" s="30" t="s">
        <v>130</v>
      </c>
      <c r="D39" s="13">
        <v>20000000</v>
      </c>
      <c r="E39" s="14">
        <v>19815.88</v>
      </c>
      <c r="F39" s="15">
        <v>3.6600000000000001E-2</v>
      </c>
      <c r="G39" s="15">
        <v>7.7077999999999994E-2</v>
      </c>
    </row>
    <row r="40" spans="1:7" x14ac:dyDescent="0.25">
      <c r="A40" s="12" t="s">
        <v>2818</v>
      </c>
      <c r="B40" s="30" t="s">
        <v>2819</v>
      </c>
      <c r="C40" s="30" t="s">
        <v>130</v>
      </c>
      <c r="D40" s="13">
        <v>20000000</v>
      </c>
      <c r="E40" s="14">
        <v>19793.96</v>
      </c>
      <c r="F40" s="15">
        <v>3.6499999999999998E-2</v>
      </c>
      <c r="G40" s="15">
        <v>7.4496999999999994E-2</v>
      </c>
    </row>
    <row r="41" spans="1:7" x14ac:dyDescent="0.25">
      <c r="A41" s="12" t="s">
        <v>2820</v>
      </c>
      <c r="B41" s="30" t="s">
        <v>2821</v>
      </c>
      <c r="C41" s="30" t="s">
        <v>130</v>
      </c>
      <c r="D41" s="13">
        <v>20000000</v>
      </c>
      <c r="E41" s="14">
        <v>19784.54</v>
      </c>
      <c r="F41" s="15">
        <v>3.6499999999999998E-2</v>
      </c>
      <c r="G41" s="15">
        <v>7.4998999999999996E-2</v>
      </c>
    </row>
    <row r="42" spans="1:7" x14ac:dyDescent="0.25">
      <c r="A42" s="12" t="s">
        <v>2822</v>
      </c>
      <c r="B42" s="30" t="s">
        <v>2823</v>
      </c>
      <c r="C42" s="30" t="s">
        <v>130</v>
      </c>
      <c r="D42" s="13">
        <v>20000000</v>
      </c>
      <c r="E42" s="14">
        <v>19758.86</v>
      </c>
      <c r="F42" s="15">
        <v>3.6499999999999998E-2</v>
      </c>
      <c r="G42" s="15">
        <v>7.5499999999999998E-2</v>
      </c>
    </row>
    <row r="43" spans="1:7" x14ac:dyDescent="0.25">
      <c r="A43" s="12" t="s">
        <v>2824</v>
      </c>
      <c r="B43" s="30" t="s">
        <v>2825</v>
      </c>
      <c r="C43" s="30" t="s">
        <v>130</v>
      </c>
      <c r="D43" s="13">
        <v>20000000</v>
      </c>
      <c r="E43" s="14">
        <v>19740.88</v>
      </c>
      <c r="F43" s="15">
        <v>3.6400000000000002E-2</v>
      </c>
      <c r="G43" s="15">
        <v>7.6048000000000004E-2</v>
      </c>
    </row>
    <row r="44" spans="1:7" x14ac:dyDescent="0.25">
      <c r="A44" s="12" t="s">
        <v>2826</v>
      </c>
      <c r="B44" s="30" t="s">
        <v>2827</v>
      </c>
      <c r="C44" s="30" t="s">
        <v>130</v>
      </c>
      <c r="D44" s="13">
        <v>20000000</v>
      </c>
      <c r="E44" s="14">
        <v>19720.66</v>
      </c>
      <c r="F44" s="15">
        <v>3.6400000000000002E-2</v>
      </c>
      <c r="G44" s="15">
        <v>8.6173E-2</v>
      </c>
    </row>
    <row r="45" spans="1:7" x14ac:dyDescent="0.25">
      <c r="A45" s="12" t="s">
        <v>2828</v>
      </c>
      <c r="B45" s="30" t="s">
        <v>2829</v>
      </c>
      <c r="C45" s="30" t="s">
        <v>130</v>
      </c>
      <c r="D45" s="13">
        <v>15000000</v>
      </c>
      <c r="E45" s="14">
        <v>14820.63</v>
      </c>
      <c r="F45" s="15">
        <v>2.7400000000000001E-2</v>
      </c>
      <c r="G45" s="15">
        <v>7.7499999999999999E-2</v>
      </c>
    </row>
    <row r="46" spans="1:7" x14ac:dyDescent="0.25">
      <c r="A46" s="12" t="s">
        <v>2830</v>
      </c>
      <c r="B46" s="30" t="s">
        <v>2831</v>
      </c>
      <c r="C46" s="30" t="s">
        <v>130</v>
      </c>
      <c r="D46" s="13">
        <v>15000000</v>
      </c>
      <c r="E46" s="14">
        <v>14805.03</v>
      </c>
      <c r="F46" s="15">
        <v>2.7300000000000001E-2</v>
      </c>
      <c r="G46" s="15">
        <v>7.6300999999999994E-2</v>
      </c>
    </row>
    <row r="47" spans="1:7" x14ac:dyDescent="0.25">
      <c r="A47" s="12" t="s">
        <v>2832</v>
      </c>
      <c r="B47" s="30" t="s">
        <v>2833</v>
      </c>
      <c r="C47" s="30" t="s">
        <v>130</v>
      </c>
      <c r="D47" s="13">
        <v>10000000</v>
      </c>
      <c r="E47" s="14">
        <v>9952.0300000000007</v>
      </c>
      <c r="F47" s="15">
        <v>1.84E-2</v>
      </c>
      <c r="G47" s="15">
        <v>7.6501E-2</v>
      </c>
    </row>
    <row r="48" spans="1:7" x14ac:dyDescent="0.25">
      <c r="A48" s="12" t="s">
        <v>2834</v>
      </c>
      <c r="B48" s="30" t="s">
        <v>2835</v>
      </c>
      <c r="C48" s="30" t="s">
        <v>130</v>
      </c>
      <c r="D48" s="13">
        <v>10000000</v>
      </c>
      <c r="E48" s="14">
        <v>9922.52</v>
      </c>
      <c r="F48" s="15">
        <v>1.83E-2</v>
      </c>
      <c r="G48" s="15">
        <v>7.5003E-2</v>
      </c>
    </row>
    <row r="49" spans="1:7" x14ac:dyDescent="0.25">
      <c r="A49" s="12" t="s">
        <v>2836</v>
      </c>
      <c r="B49" s="30" t="s">
        <v>2837</v>
      </c>
      <c r="C49" s="30" t="s">
        <v>130</v>
      </c>
      <c r="D49" s="13">
        <v>10000000</v>
      </c>
      <c r="E49" s="14">
        <v>9902.94</v>
      </c>
      <c r="F49" s="15">
        <v>1.83E-2</v>
      </c>
      <c r="G49" s="15">
        <v>7.7773999999999996E-2</v>
      </c>
    </row>
    <row r="50" spans="1:7" x14ac:dyDescent="0.25">
      <c r="A50" s="12" t="s">
        <v>2838</v>
      </c>
      <c r="B50" s="30" t="s">
        <v>2839</v>
      </c>
      <c r="C50" s="30" t="s">
        <v>130</v>
      </c>
      <c r="D50" s="13">
        <v>10000000</v>
      </c>
      <c r="E50" s="14">
        <v>9892.5</v>
      </c>
      <c r="F50" s="15">
        <v>1.83E-2</v>
      </c>
      <c r="G50" s="15">
        <v>7.7775999999999998E-2</v>
      </c>
    </row>
    <row r="51" spans="1:7" x14ac:dyDescent="0.25">
      <c r="A51" s="12" t="s">
        <v>2840</v>
      </c>
      <c r="B51" s="30" t="s">
        <v>2841</v>
      </c>
      <c r="C51" s="30" t="s">
        <v>130</v>
      </c>
      <c r="D51" s="13">
        <v>10000000</v>
      </c>
      <c r="E51" s="14">
        <v>9889.32</v>
      </c>
      <c r="F51" s="15">
        <v>1.83E-2</v>
      </c>
      <c r="G51" s="15">
        <v>7.7076000000000006E-2</v>
      </c>
    </row>
    <row r="52" spans="1:7" x14ac:dyDescent="0.25">
      <c r="A52" s="12" t="s">
        <v>2842</v>
      </c>
      <c r="B52" s="30" t="s">
        <v>2843</v>
      </c>
      <c r="C52" s="30" t="s">
        <v>130</v>
      </c>
      <c r="D52" s="13">
        <v>10000000</v>
      </c>
      <c r="E52" s="14">
        <v>9877.9599999999991</v>
      </c>
      <c r="F52" s="15">
        <v>1.8200000000000001E-2</v>
      </c>
      <c r="G52" s="15">
        <v>7.775E-2</v>
      </c>
    </row>
    <row r="53" spans="1:7" x14ac:dyDescent="0.25">
      <c r="A53" s="12" t="s">
        <v>2844</v>
      </c>
      <c r="B53" s="30" t="s">
        <v>2845</v>
      </c>
      <c r="C53" s="30" t="s">
        <v>130</v>
      </c>
      <c r="D53" s="13">
        <v>10000000</v>
      </c>
      <c r="E53" s="14">
        <v>9867.66</v>
      </c>
      <c r="F53" s="15">
        <v>1.8200000000000001E-2</v>
      </c>
      <c r="G53" s="15">
        <v>7.7701000000000006E-2</v>
      </c>
    </row>
    <row r="54" spans="1:7" x14ac:dyDescent="0.25">
      <c r="A54" s="12" t="s">
        <v>2846</v>
      </c>
      <c r="B54" s="30" t="s">
        <v>2847</v>
      </c>
      <c r="C54" s="30" t="s">
        <v>130</v>
      </c>
      <c r="D54" s="13">
        <v>10000000</v>
      </c>
      <c r="E54" s="14">
        <v>9866.3799999999992</v>
      </c>
      <c r="F54" s="15">
        <v>1.8200000000000001E-2</v>
      </c>
      <c r="G54" s="15">
        <v>7.6051999999999995E-2</v>
      </c>
    </row>
    <row r="55" spans="1:7" x14ac:dyDescent="0.25">
      <c r="A55" s="12" t="s">
        <v>2848</v>
      </c>
      <c r="B55" s="30" t="s">
        <v>2849</v>
      </c>
      <c r="C55" s="30" t="s">
        <v>130</v>
      </c>
      <c r="D55" s="13">
        <v>10000000</v>
      </c>
      <c r="E55" s="14">
        <v>9860.5300000000007</v>
      </c>
      <c r="F55" s="15">
        <v>1.8200000000000001E-2</v>
      </c>
      <c r="G55" s="15">
        <v>8.1947000000000006E-2</v>
      </c>
    </row>
    <row r="56" spans="1:7" x14ac:dyDescent="0.25">
      <c r="A56" s="12" t="s">
        <v>2850</v>
      </c>
      <c r="B56" s="30" t="s">
        <v>2851</v>
      </c>
      <c r="C56" s="30" t="s">
        <v>130</v>
      </c>
      <c r="D56" s="13">
        <v>10000000</v>
      </c>
      <c r="E56" s="14">
        <v>9857.23</v>
      </c>
      <c r="F56" s="15">
        <v>1.8200000000000001E-2</v>
      </c>
      <c r="G56" s="15">
        <v>8.0100000000000005E-2</v>
      </c>
    </row>
    <row r="57" spans="1:7" x14ac:dyDescent="0.25">
      <c r="A57" s="12" t="s">
        <v>2852</v>
      </c>
      <c r="B57" s="30" t="s">
        <v>2853</v>
      </c>
      <c r="C57" s="30" t="s">
        <v>130</v>
      </c>
      <c r="D57" s="13">
        <v>10000000</v>
      </c>
      <c r="E57" s="14">
        <v>9844.6</v>
      </c>
      <c r="F57" s="15">
        <v>1.8200000000000001E-2</v>
      </c>
      <c r="G57" s="15">
        <v>8.7298000000000001E-2</v>
      </c>
    </row>
    <row r="58" spans="1:7" x14ac:dyDescent="0.25">
      <c r="A58" s="12" t="s">
        <v>2854</v>
      </c>
      <c r="B58" s="30" t="s">
        <v>2855</v>
      </c>
      <c r="C58" s="30" t="s">
        <v>130</v>
      </c>
      <c r="D58" s="13">
        <v>7500000</v>
      </c>
      <c r="E58" s="14">
        <v>7485.88</v>
      </c>
      <c r="F58" s="15">
        <v>1.38E-2</v>
      </c>
      <c r="G58" s="15">
        <v>7.6509999999999995E-2</v>
      </c>
    </row>
    <row r="59" spans="1:7" x14ac:dyDescent="0.25">
      <c r="A59" s="12" t="s">
        <v>2856</v>
      </c>
      <c r="B59" s="30" t="s">
        <v>2857</v>
      </c>
      <c r="C59" s="30" t="s">
        <v>130</v>
      </c>
      <c r="D59" s="13">
        <v>7500000</v>
      </c>
      <c r="E59" s="14">
        <v>7434.12</v>
      </c>
      <c r="F59" s="15">
        <v>1.37E-2</v>
      </c>
      <c r="G59" s="15">
        <v>8.7426000000000004E-2</v>
      </c>
    </row>
    <row r="60" spans="1:7" x14ac:dyDescent="0.25">
      <c r="A60" s="12" t="s">
        <v>2858</v>
      </c>
      <c r="B60" s="30" t="s">
        <v>2859</v>
      </c>
      <c r="C60" s="30" t="s">
        <v>148</v>
      </c>
      <c r="D60" s="13">
        <v>7500000</v>
      </c>
      <c r="E60" s="14">
        <v>7432.5</v>
      </c>
      <c r="F60" s="15">
        <v>1.37E-2</v>
      </c>
      <c r="G60" s="15">
        <v>7.8928999999999999E-2</v>
      </c>
    </row>
    <row r="61" spans="1:7" x14ac:dyDescent="0.25">
      <c r="A61" s="12" t="s">
        <v>2860</v>
      </c>
      <c r="B61" s="30" t="s">
        <v>2861</v>
      </c>
      <c r="C61" s="30" t="s">
        <v>130</v>
      </c>
      <c r="D61" s="13">
        <v>7500000</v>
      </c>
      <c r="E61" s="14">
        <v>7387.64</v>
      </c>
      <c r="F61" s="15">
        <v>1.3599999999999999E-2</v>
      </c>
      <c r="G61" s="15">
        <v>7.6051999999999995E-2</v>
      </c>
    </row>
    <row r="62" spans="1:7" x14ac:dyDescent="0.25">
      <c r="A62" s="12" t="s">
        <v>2862</v>
      </c>
      <c r="B62" s="30" t="s">
        <v>2863</v>
      </c>
      <c r="C62" s="30" t="s">
        <v>130</v>
      </c>
      <c r="D62" s="13">
        <v>5000000</v>
      </c>
      <c r="E62" s="14">
        <v>4977.37</v>
      </c>
      <c r="F62" s="15">
        <v>9.1999999999999998E-3</v>
      </c>
      <c r="G62" s="15">
        <v>7.9049999999999995E-2</v>
      </c>
    </row>
    <row r="63" spans="1:7" x14ac:dyDescent="0.25">
      <c r="A63" s="12" t="s">
        <v>2864</v>
      </c>
      <c r="B63" s="30" t="s">
        <v>2865</v>
      </c>
      <c r="C63" s="30" t="s">
        <v>130</v>
      </c>
      <c r="D63" s="13">
        <v>5000000</v>
      </c>
      <c r="E63" s="14">
        <v>4953.24</v>
      </c>
      <c r="F63" s="15">
        <v>9.1000000000000004E-3</v>
      </c>
      <c r="G63" s="15">
        <v>7.8324000000000005E-2</v>
      </c>
    </row>
    <row r="64" spans="1:7" x14ac:dyDescent="0.25">
      <c r="A64" s="12" t="s">
        <v>2866</v>
      </c>
      <c r="B64" s="30" t="s">
        <v>2867</v>
      </c>
      <c r="C64" s="30" t="s">
        <v>130</v>
      </c>
      <c r="D64" s="13">
        <v>5000000</v>
      </c>
      <c r="E64" s="14">
        <v>4941.04</v>
      </c>
      <c r="F64" s="15">
        <v>9.1000000000000004E-3</v>
      </c>
      <c r="G64" s="15">
        <v>7.7775999999999998E-2</v>
      </c>
    </row>
    <row r="65" spans="1:7" x14ac:dyDescent="0.25">
      <c r="A65" s="12" t="s">
        <v>2868</v>
      </c>
      <c r="B65" s="30" t="s">
        <v>2869</v>
      </c>
      <c r="C65" s="30" t="s">
        <v>130</v>
      </c>
      <c r="D65" s="13">
        <v>2500000</v>
      </c>
      <c r="E65" s="14">
        <v>2476.86</v>
      </c>
      <c r="F65" s="15">
        <v>4.5999999999999999E-3</v>
      </c>
      <c r="G65" s="15">
        <v>8.7426000000000004E-2</v>
      </c>
    </row>
    <row r="66" spans="1:7" x14ac:dyDescent="0.25">
      <c r="A66" s="12" t="s">
        <v>2870</v>
      </c>
      <c r="B66" s="30" t="s">
        <v>2871</v>
      </c>
      <c r="C66" s="30" t="s">
        <v>130</v>
      </c>
      <c r="D66" s="13">
        <v>2500000</v>
      </c>
      <c r="E66" s="14">
        <v>2459.63</v>
      </c>
      <c r="F66" s="15">
        <v>4.4999999999999997E-3</v>
      </c>
      <c r="G66" s="15">
        <v>8.0950999999999995E-2</v>
      </c>
    </row>
    <row r="67" spans="1:7" x14ac:dyDescent="0.25">
      <c r="A67" s="16" t="s">
        <v>126</v>
      </c>
      <c r="B67" s="31"/>
      <c r="C67" s="31"/>
      <c r="D67" s="17"/>
      <c r="E67" s="18">
        <v>326458.93</v>
      </c>
      <c r="F67" s="19">
        <v>0.60250000000000004</v>
      </c>
      <c r="G67" s="20"/>
    </row>
    <row r="68" spans="1:7" x14ac:dyDescent="0.25">
      <c r="A68" s="12"/>
      <c r="B68" s="30"/>
      <c r="C68" s="30"/>
      <c r="D68" s="13"/>
      <c r="E68" s="14"/>
      <c r="F68" s="15"/>
      <c r="G68" s="15"/>
    </row>
    <row r="69" spans="1:7" x14ac:dyDescent="0.25">
      <c r="A69" s="21" t="s">
        <v>162</v>
      </c>
      <c r="B69" s="32"/>
      <c r="C69" s="32"/>
      <c r="D69" s="22"/>
      <c r="E69" s="18">
        <v>608609.92000000004</v>
      </c>
      <c r="F69" s="19">
        <v>1.1233</v>
      </c>
      <c r="G69" s="20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16" t="s">
        <v>163</v>
      </c>
      <c r="B72" s="30"/>
      <c r="C72" s="30"/>
      <c r="D72" s="13"/>
      <c r="E72" s="14"/>
      <c r="F72" s="15"/>
      <c r="G72" s="15"/>
    </row>
    <row r="73" spans="1:7" x14ac:dyDescent="0.25">
      <c r="A73" s="12" t="s">
        <v>164</v>
      </c>
      <c r="B73" s="30" t="s">
        <v>165</v>
      </c>
      <c r="C73" s="30"/>
      <c r="D73" s="13">
        <v>13229.966</v>
      </c>
      <c r="E73" s="14">
        <v>1347.55</v>
      </c>
      <c r="F73" s="15">
        <v>2.5000000000000001E-3</v>
      </c>
      <c r="G73" s="15"/>
    </row>
    <row r="74" spans="1:7" x14ac:dyDescent="0.25">
      <c r="A74" s="12"/>
      <c r="B74" s="30"/>
      <c r="C74" s="30"/>
      <c r="D74" s="13"/>
      <c r="E74" s="14"/>
      <c r="F74" s="15"/>
      <c r="G74" s="15"/>
    </row>
    <row r="75" spans="1:7" x14ac:dyDescent="0.25">
      <c r="A75" s="21" t="s">
        <v>162</v>
      </c>
      <c r="B75" s="32"/>
      <c r="C75" s="32"/>
      <c r="D75" s="22"/>
      <c r="E75" s="18">
        <v>1347.55</v>
      </c>
      <c r="F75" s="19">
        <v>2.5000000000000001E-3</v>
      </c>
      <c r="G75" s="20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6" t="s">
        <v>166</v>
      </c>
      <c r="B77" s="30"/>
      <c r="C77" s="30"/>
      <c r="D77" s="13"/>
      <c r="E77" s="14"/>
      <c r="F77" s="15"/>
      <c r="G77" s="15"/>
    </row>
    <row r="78" spans="1:7" x14ac:dyDescent="0.25">
      <c r="A78" s="12" t="s">
        <v>167</v>
      </c>
      <c r="B78" s="30"/>
      <c r="C78" s="30"/>
      <c r="D78" s="13"/>
      <c r="E78" s="14">
        <v>49.95</v>
      </c>
      <c r="F78" s="15">
        <v>1E-4</v>
      </c>
      <c r="G78" s="15">
        <v>7.0182999999999995E-2</v>
      </c>
    </row>
    <row r="79" spans="1:7" x14ac:dyDescent="0.25">
      <c r="A79" s="16" t="s">
        <v>126</v>
      </c>
      <c r="B79" s="31"/>
      <c r="C79" s="31"/>
      <c r="D79" s="17"/>
      <c r="E79" s="18">
        <v>49.95</v>
      </c>
      <c r="F79" s="19">
        <v>1E-4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21" t="s">
        <v>162</v>
      </c>
      <c r="B81" s="32"/>
      <c r="C81" s="32"/>
      <c r="D81" s="22"/>
      <c r="E81" s="18">
        <v>49.95</v>
      </c>
      <c r="F81" s="19">
        <v>1E-4</v>
      </c>
      <c r="G81" s="20"/>
    </row>
    <row r="82" spans="1:7" x14ac:dyDescent="0.25">
      <c r="A82" s="12" t="s">
        <v>168</v>
      </c>
      <c r="B82" s="30"/>
      <c r="C82" s="30"/>
      <c r="D82" s="13"/>
      <c r="E82" s="14">
        <v>3.8419500000000002E-2</v>
      </c>
      <c r="F82" s="15">
        <v>0</v>
      </c>
      <c r="G82" s="15"/>
    </row>
    <row r="83" spans="1:7" x14ac:dyDescent="0.25">
      <c r="A83" s="12" t="s">
        <v>169</v>
      </c>
      <c r="B83" s="30"/>
      <c r="C83" s="30"/>
      <c r="D83" s="13"/>
      <c r="E83" s="23">
        <v>-68319.848419500006</v>
      </c>
      <c r="F83" s="24">
        <v>-0.12590000000000001</v>
      </c>
      <c r="G83" s="15">
        <v>7.0182999999999995E-2</v>
      </c>
    </row>
    <row r="84" spans="1:7" x14ac:dyDescent="0.25">
      <c r="A84" s="25" t="s">
        <v>170</v>
      </c>
      <c r="B84" s="33"/>
      <c r="C84" s="33"/>
      <c r="D84" s="26"/>
      <c r="E84" s="27">
        <v>541687.61</v>
      </c>
      <c r="F84" s="28">
        <v>1</v>
      </c>
      <c r="G84" s="28"/>
    </row>
    <row r="86" spans="1:7" x14ac:dyDescent="0.25">
      <c r="A86" s="1" t="s">
        <v>171</v>
      </c>
    </row>
    <row r="87" spans="1:7" x14ac:dyDescent="0.25">
      <c r="A87" s="1" t="s">
        <v>172</v>
      </c>
    </row>
    <row r="89" spans="1:7" x14ac:dyDescent="0.25">
      <c r="A89" s="1" t="s">
        <v>173</v>
      </c>
    </row>
    <row r="90" spans="1:7" x14ac:dyDescent="0.25">
      <c r="A90" s="47" t="s">
        <v>174</v>
      </c>
      <c r="B90" s="34" t="s">
        <v>120</v>
      </c>
    </row>
    <row r="91" spans="1:7" x14ac:dyDescent="0.25">
      <c r="A91" t="s">
        <v>175</v>
      </c>
    </row>
    <row r="92" spans="1:7" x14ac:dyDescent="0.25">
      <c r="A92" t="s">
        <v>304</v>
      </c>
      <c r="B92" t="s">
        <v>177</v>
      </c>
      <c r="C92" t="s">
        <v>177</v>
      </c>
    </row>
    <row r="93" spans="1:7" x14ac:dyDescent="0.25">
      <c r="B93" s="48">
        <v>45351</v>
      </c>
      <c r="C93" s="48">
        <v>45382</v>
      </c>
    </row>
    <row r="94" spans="1:7" x14ac:dyDescent="0.25">
      <c r="A94" t="s">
        <v>178</v>
      </c>
      <c r="B94">
        <v>3097.7638000000002</v>
      </c>
      <c r="C94">
        <v>3118.3326000000002</v>
      </c>
      <c r="E94" s="2"/>
    </row>
    <row r="95" spans="1:7" x14ac:dyDescent="0.25">
      <c r="A95" t="s">
        <v>179</v>
      </c>
      <c r="B95">
        <v>1802.2361000000001</v>
      </c>
      <c r="C95">
        <v>1814.2029</v>
      </c>
      <c r="E95" s="2"/>
    </row>
    <row r="96" spans="1:7" x14ac:dyDescent="0.25">
      <c r="A96" t="s">
        <v>1150</v>
      </c>
      <c r="B96">
        <v>1059.0962</v>
      </c>
      <c r="C96">
        <v>1066.1284000000001</v>
      </c>
      <c r="E96" s="2"/>
    </row>
    <row r="97" spans="1:5" x14ac:dyDescent="0.25">
      <c r="A97" t="s">
        <v>657</v>
      </c>
      <c r="B97">
        <v>2448.3035</v>
      </c>
      <c r="C97">
        <v>2464.56</v>
      </c>
      <c r="E97" s="2"/>
    </row>
    <row r="98" spans="1:5" x14ac:dyDescent="0.25">
      <c r="A98" t="s">
        <v>181</v>
      </c>
      <c r="B98">
        <v>3097.7845000000002</v>
      </c>
      <c r="C98">
        <v>3118.3534</v>
      </c>
      <c r="E98" s="2"/>
    </row>
    <row r="99" spans="1:5" x14ac:dyDescent="0.25">
      <c r="A99" t="s">
        <v>182</v>
      </c>
      <c r="B99">
        <v>3097.7887000000001</v>
      </c>
      <c r="C99">
        <v>3118.3575999999998</v>
      </c>
      <c r="E99" s="2"/>
    </row>
    <row r="100" spans="1:5" x14ac:dyDescent="0.25">
      <c r="A100" t="s">
        <v>658</v>
      </c>
      <c r="B100">
        <v>1005.1396</v>
      </c>
      <c r="C100">
        <v>1005.9015000000001</v>
      </c>
      <c r="E100" s="2"/>
    </row>
    <row r="101" spans="1:5" x14ac:dyDescent="0.25">
      <c r="A101" t="s">
        <v>659</v>
      </c>
      <c r="B101">
        <v>2173.8013000000001</v>
      </c>
      <c r="C101">
        <v>2176.1642000000002</v>
      </c>
      <c r="E101" s="2"/>
    </row>
    <row r="102" spans="1:5" x14ac:dyDescent="0.25">
      <c r="A102" t="s">
        <v>2872</v>
      </c>
      <c r="B102">
        <v>2104.1210999999998</v>
      </c>
      <c r="C102">
        <v>2117.6817999999998</v>
      </c>
      <c r="E102" s="2"/>
    </row>
    <row r="103" spans="1:5" x14ac:dyDescent="0.25">
      <c r="A103" t="s">
        <v>190</v>
      </c>
      <c r="B103">
        <v>1771.2823000000001</v>
      </c>
      <c r="C103">
        <v>1782.7141999999999</v>
      </c>
      <c r="E103" s="2"/>
    </row>
    <row r="104" spans="1:5" x14ac:dyDescent="0.25">
      <c r="A104" t="s">
        <v>2873</v>
      </c>
      <c r="B104">
        <v>1126.0062</v>
      </c>
      <c r="C104">
        <v>1133.2628999999999</v>
      </c>
      <c r="E104" s="2"/>
    </row>
    <row r="105" spans="1:5" x14ac:dyDescent="0.25">
      <c r="A105" t="s">
        <v>673</v>
      </c>
      <c r="B105">
        <v>2153.1624999999999</v>
      </c>
      <c r="C105">
        <v>2153.9553999999998</v>
      </c>
      <c r="E105" s="2"/>
    </row>
    <row r="106" spans="1:5" x14ac:dyDescent="0.25">
      <c r="A106" t="s">
        <v>2874</v>
      </c>
      <c r="B106">
        <v>3041.0320999999999</v>
      </c>
      <c r="C106">
        <v>3060.6302000000001</v>
      </c>
      <c r="E106" s="2"/>
    </row>
    <row r="107" spans="1:5" x14ac:dyDescent="0.25">
      <c r="A107" t="s">
        <v>1874</v>
      </c>
      <c r="B107">
        <v>3041.0338000000002</v>
      </c>
      <c r="C107">
        <v>3060.6322</v>
      </c>
      <c r="E107" s="2"/>
    </row>
    <row r="108" spans="1:5" x14ac:dyDescent="0.25">
      <c r="A108" t="s">
        <v>674</v>
      </c>
      <c r="B108">
        <v>1074.6643999999999</v>
      </c>
      <c r="C108">
        <v>1075.9350999999999</v>
      </c>
      <c r="E108" s="2"/>
    </row>
    <row r="109" spans="1:5" x14ac:dyDescent="0.25">
      <c r="A109" t="s">
        <v>675</v>
      </c>
      <c r="B109">
        <v>1141.3036999999999</v>
      </c>
      <c r="C109">
        <v>1148.6590000000001</v>
      </c>
      <c r="E109" s="2"/>
    </row>
    <row r="110" spans="1:5" x14ac:dyDescent="0.25">
      <c r="A110" t="s">
        <v>2875</v>
      </c>
      <c r="B110" t="s">
        <v>180</v>
      </c>
      <c r="C110" t="s">
        <v>180</v>
      </c>
      <c r="E110" s="2"/>
    </row>
    <row r="111" spans="1:5" x14ac:dyDescent="0.25">
      <c r="A111" t="s">
        <v>2876</v>
      </c>
      <c r="B111" t="s">
        <v>180</v>
      </c>
      <c r="C111" t="s">
        <v>180</v>
      </c>
      <c r="E111" s="2"/>
    </row>
    <row r="112" spans="1:5" x14ac:dyDescent="0.25">
      <c r="A112" t="s">
        <v>2877</v>
      </c>
      <c r="B112">
        <v>1057.5048999999999</v>
      </c>
      <c r="C112">
        <v>1057.6280999999999</v>
      </c>
      <c r="E112" s="2"/>
    </row>
    <row r="113" spans="1:5" x14ac:dyDescent="0.25">
      <c r="A113" t="s">
        <v>2878</v>
      </c>
      <c r="B113" t="s">
        <v>180</v>
      </c>
      <c r="C113" t="s">
        <v>180</v>
      </c>
      <c r="E113" s="2"/>
    </row>
    <row r="114" spans="1:5" x14ac:dyDescent="0.25">
      <c r="A114" t="s">
        <v>2879</v>
      </c>
      <c r="B114">
        <v>2765.5664000000002</v>
      </c>
      <c r="C114">
        <v>2783.3895000000002</v>
      </c>
      <c r="E114" s="2"/>
    </row>
    <row r="115" spans="1:5" x14ac:dyDescent="0.25">
      <c r="A115" t="s">
        <v>2880</v>
      </c>
      <c r="B115" t="s">
        <v>180</v>
      </c>
      <c r="C115" t="s">
        <v>180</v>
      </c>
      <c r="E115" s="2"/>
    </row>
    <row r="116" spans="1:5" x14ac:dyDescent="0.25">
      <c r="A116" t="s">
        <v>2881</v>
      </c>
      <c r="B116">
        <v>1244.6204</v>
      </c>
      <c r="C116">
        <v>1245.5479</v>
      </c>
      <c r="E116" s="2"/>
    </row>
    <row r="117" spans="1:5" x14ac:dyDescent="0.25">
      <c r="A117" t="s">
        <v>2882</v>
      </c>
      <c r="B117">
        <v>1231.4944</v>
      </c>
      <c r="C117">
        <v>1232.81</v>
      </c>
      <c r="E117" s="2"/>
    </row>
    <row r="118" spans="1:5" x14ac:dyDescent="0.25">
      <c r="A118" t="s">
        <v>1153</v>
      </c>
      <c r="B118" t="s">
        <v>180</v>
      </c>
      <c r="C118" t="s">
        <v>180</v>
      </c>
      <c r="E118" s="2"/>
    </row>
    <row r="119" spans="1:5" x14ac:dyDescent="0.25">
      <c r="A119" t="s">
        <v>1154</v>
      </c>
      <c r="B119" t="s">
        <v>180</v>
      </c>
      <c r="C119" t="s">
        <v>180</v>
      </c>
      <c r="E119" s="2"/>
    </row>
    <row r="120" spans="1:5" x14ac:dyDescent="0.25">
      <c r="A120" t="s">
        <v>1155</v>
      </c>
      <c r="B120" t="s">
        <v>180</v>
      </c>
      <c r="C120" t="s">
        <v>180</v>
      </c>
      <c r="E120" s="2"/>
    </row>
    <row r="121" spans="1:5" x14ac:dyDescent="0.25">
      <c r="A121" t="s">
        <v>1156</v>
      </c>
      <c r="B121" t="s">
        <v>180</v>
      </c>
      <c r="C121" t="s">
        <v>180</v>
      </c>
      <c r="E121" s="2"/>
    </row>
    <row r="122" spans="1:5" x14ac:dyDescent="0.25">
      <c r="A122" t="s">
        <v>191</v>
      </c>
      <c r="E122" s="2"/>
    </row>
    <row r="124" spans="1:5" x14ac:dyDescent="0.25">
      <c r="A124" t="s">
        <v>665</v>
      </c>
    </row>
    <row r="126" spans="1:5" x14ac:dyDescent="0.25">
      <c r="A126" s="50" t="s">
        <v>666</v>
      </c>
      <c r="B126" s="50" t="s">
        <v>667</v>
      </c>
      <c r="C126" s="50" t="s">
        <v>668</v>
      </c>
      <c r="D126" s="50" t="s">
        <v>669</v>
      </c>
    </row>
    <row r="127" spans="1:5" x14ac:dyDescent="0.25">
      <c r="A127" s="50" t="s">
        <v>671</v>
      </c>
      <c r="B127" s="50"/>
      <c r="C127" s="50">
        <v>5.9024187000000001</v>
      </c>
      <c r="D127" s="50">
        <v>5.9024187000000001</v>
      </c>
    </row>
    <row r="128" spans="1:5" x14ac:dyDescent="0.25">
      <c r="A128" s="50" t="s">
        <v>672</v>
      </c>
      <c r="B128" s="50"/>
      <c r="C128" s="50">
        <v>12.027457500000001</v>
      </c>
      <c r="D128" s="50">
        <v>12.027457500000001</v>
      </c>
    </row>
    <row r="129" spans="1:4" x14ac:dyDescent="0.25">
      <c r="A129" s="50" t="s">
        <v>673</v>
      </c>
      <c r="B129" s="50"/>
      <c r="C129" s="50">
        <v>13.0558117</v>
      </c>
      <c r="D129" s="50">
        <v>13.0558117</v>
      </c>
    </row>
    <row r="130" spans="1:4" x14ac:dyDescent="0.25">
      <c r="A130" s="50" t="s">
        <v>674</v>
      </c>
      <c r="B130" s="50"/>
      <c r="C130" s="50">
        <v>5.6463254999999997</v>
      </c>
      <c r="D130" s="50">
        <v>5.6463254999999997</v>
      </c>
    </row>
    <row r="131" spans="1:4" x14ac:dyDescent="0.25">
      <c r="A131" s="50" t="s">
        <v>2883</v>
      </c>
      <c r="B131" s="50"/>
      <c r="C131" s="50">
        <v>6.6714700000000002</v>
      </c>
      <c r="D131" s="50">
        <v>6.6714700000000002</v>
      </c>
    </row>
    <row r="132" spans="1:4" x14ac:dyDescent="0.25">
      <c r="A132" s="50" t="s">
        <v>2884</v>
      </c>
      <c r="B132" s="50"/>
      <c r="C132" s="50">
        <v>7.0815789000000002</v>
      </c>
      <c r="D132" s="50">
        <v>7.0815789000000002</v>
      </c>
    </row>
    <row r="133" spans="1:4" x14ac:dyDescent="0.25">
      <c r="A133" s="50" t="s">
        <v>2885</v>
      </c>
      <c r="B133" s="50"/>
      <c r="C133" s="50">
        <v>6.5984037999999998</v>
      </c>
      <c r="D133" s="50">
        <v>6.5984037999999998</v>
      </c>
    </row>
    <row r="135" spans="1:4" x14ac:dyDescent="0.25">
      <c r="A135" t="s">
        <v>193</v>
      </c>
      <c r="B135" s="34" t="s">
        <v>120</v>
      </c>
    </row>
    <row r="136" spans="1:4" ht="30" customHeight="1" x14ac:dyDescent="0.25">
      <c r="A136" s="47" t="s">
        <v>194</v>
      </c>
      <c r="B136" s="34" t="s">
        <v>120</v>
      </c>
    </row>
    <row r="137" spans="1:4" ht="30" customHeight="1" x14ac:dyDescent="0.25">
      <c r="A137" s="47" t="s">
        <v>195</v>
      </c>
      <c r="B137" s="34" t="s">
        <v>120</v>
      </c>
    </row>
    <row r="138" spans="1:4" x14ac:dyDescent="0.25">
      <c r="A138" t="s">
        <v>196</v>
      </c>
      <c r="B138" s="49">
        <f>+B152</f>
        <v>0.15648028019587429</v>
      </c>
    </row>
    <row r="139" spans="1:4" ht="45" customHeight="1" x14ac:dyDescent="0.25">
      <c r="A139" s="47" t="s">
        <v>197</v>
      </c>
      <c r="B139" s="34" t="s">
        <v>120</v>
      </c>
    </row>
    <row r="140" spans="1:4" ht="30" customHeight="1" x14ac:dyDescent="0.25">
      <c r="A140" s="47" t="s">
        <v>198</v>
      </c>
      <c r="B140" s="34" t="s">
        <v>120</v>
      </c>
    </row>
    <row r="141" spans="1:4" ht="30" customHeight="1" x14ac:dyDescent="0.25">
      <c r="A141" s="47" t="s">
        <v>199</v>
      </c>
      <c r="B141" s="49">
        <v>92991.757499500003</v>
      </c>
    </row>
    <row r="142" spans="1:4" x14ac:dyDescent="0.25">
      <c r="A142" t="s">
        <v>200</v>
      </c>
    </row>
    <row r="143" spans="1:4" x14ac:dyDescent="0.25">
      <c r="A143" t="s">
        <v>201</v>
      </c>
    </row>
    <row r="145" spans="1:6" x14ac:dyDescent="0.25">
      <c r="A145" t="s">
        <v>202</v>
      </c>
    </row>
    <row r="146" spans="1:6" ht="30" customHeight="1" x14ac:dyDescent="0.25">
      <c r="A146" s="55" t="s">
        <v>203</v>
      </c>
      <c r="B146" s="56" t="s">
        <v>2886</v>
      </c>
    </row>
    <row r="147" spans="1:6" x14ac:dyDescent="0.25">
      <c r="A147" s="55" t="s">
        <v>205</v>
      </c>
      <c r="B147" s="55" t="s">
        <v>2887</v>
      </c>
    </row>
    <row r="148" spans="1:6" x14ac:dyDescent="0.25">
      <c r="A148" s="55"/>
      <c r="B148" s="55"/>
    </row>
    <row r="149" spans="1:6" x14ac:dyDescent="0.25">
      <c r="A149" s="55" t="s">
        <v>207</v>
      </c>
      <c r="B149" s="57">
        <v>7.586292571606994</v>
      </c>
    </row>
    <row r="150" spans="1:6" x14ac:dyDescent="0.25">
      <c r="A150" s="55"/>
      <c r="B150" s="55"/>
    </row>
    <row r="151" spans="1:6" x14ac:dyDescent="0.25">
      <c r="A151" s="55" t="s">
        <v>208</v>
      </c>
      <c r="B151" s="58">
        <v>0.15959999999999999</v>
      </c>
    </row>
    <row r="152" spans="1:6" x14ac:dyDescent="0.25">
      <c r="A152" s="55" t="s">
        <v>209</v>
      </c>
      <c r="B152" s="58">
        <v>0.15648028019587429</v>
      </c>
    </row>
    <row r="153" spans="1:6" x14ac:dyDescent="0.25">
      <c r="A153" s="55"/>
      <c r="B153" s="55"/>
    </row>
    <row r="154" spans="1:6" x14ac:dyDescent="0.25">
      <c r="A154" s="55" t="s">
        <v>210</v>
      </c>
      <c r="B154" s="59">
        <v>45382</v>
      </c>
    </row>
    <row r="156" spans="1:6" ht="69.95" customHeight="1" x14ac:dyDescent="0.25">
      <c r="A156" s="74" t="s">
        <v>211</v>
      </c>
      <c r="B156" s="74" t="s">
        <v>212</v>
      </c>
      <c r="C156" s="74" t="s">
        <v>5</v>
      </c>
      <c r="D156" s="74" t="s">
        <v>6</v>
      </c>
      <c r="E156" s="74" t="s">
        <v>5</v>
      </c>
      <c r="F156" s="74" t="s">
        <v>6</v>
      </c>
    </row>
    <row r="157" spans="1:6" ht="69.95" customHeight="1" x14ac:dyDescent="0.25">
      <c r="A157" s="74" t="s">
        <v>2886</v>
      </c>
      <c r="B157" s="74"/>
      <c r="C157" s="74" t="s">
        <v>92</v>
      </c>
      <c r="D157" s="74"/>
      <c r="E157" s="74" t="s">
        <v>93</v>
      </c>
      <c r="F157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5"/>
  <sheetViews>
    <sheetView showGridLines="0" workbookViewId="0">
      <pane ySplit="4" topLeftCell="A36" activePane="bottomLeft" state="frozen"/>
      <selection pane="bottomLeft" activeCell="A39" sqref="A3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2888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2889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2890</v>
      </c>
      <c r="B7" s="30"/>
      <c r="C7" s="30"/>
      <c r="D7" s="13"/>
      <c r="E7" s="14"/>
      <c r="F7" s="15"/>
      <c r="G7" s="15"/>
    </row>
    <row r="8" spans="1:8" x14ac:dyDescent="0.25">
      <c r="A8" s="16" t="s">
        <v>2891</v>
      </c>
      <c r="B8" s="31"/>
      <c r="C8" s="31"/>
      <c r="D8" s="17"/>
      <c r="E8" s="46"/>
      <c r="F8" s="20"/>
      <c r="G8" s="20"/>
    </row>
    <row r="9" spans="1:8" x14ac:dyDescent="0.25">
      <c r="A9" s="12" t="s">
        <v>2892</v>
      </c>
      <c r="B9" s="30" t="s">
        <v>2893</v>
      </c>
      <c r="C9" s="30"/>
      <c r="D9" s="13">
        <v>43076.237999999998</v>
      </c>
      <c r="E9" s="14">
        <v>6091.79</v>
      </c>
      <c r="F9" s="15">
        <v>0.99080000000000001</v>
      </c>
      <c r="G9" s="15"/>
    </row>
    <row r="10" spans="1:8" x14ac:dyDescent="0.25">
      <c r="A10" s="16" t="s">
        <v>126</v>
      </c>
      <c r="B10" s="31"/>
      <c r="C10" s="31"/>
      <c r="D10" s="17"/>
      <c r="E10" s="18">
        <v>6091.79</v>
      </c>
      <c r="F10" s="19">
        <v>0.99080000000000001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162</v>
      </c>
      <c r="B12" s="32"/>
      <c r="C12" s="32"/>
      <c r="D12" s="22"/>
      <c r="E12" s="18">
        <v>6091.79</v>
      </c>
      <c r="F12" s="19">
        <v>0.99080000000000001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166</v>
      </c>
      <c r="B14" s="30"/>
      <c r="C14" s="30"/>
      <c r="D14" s="13"/>
      <c r="E14" s="14"/>
      <c r="F14" s="15"/>
      <c r="G14" s="15"/>
    </row>
    <row r="15" spans="1:8" x14ac:dyDescent="0.25">
      <c r="A15" s="12" t="s">
        <v>167</v>
      </c>
      <c r="B15" s="30"/>
      <c r="C15" s="30"/>
      <c r="D15" s="13"/>
      <c r="E15" s="14">
        <v>86.92</v>
      </c>
      <c r="F15" s="15">
        <v>1.41E-2</v>
      </c>
      <c r="G15" s="15">
        <v>7.0182999999999995E-2</v>
      </c>
    </row>
    <row r="16" spans="1:8" x14ac:dyDescent="0.25">
      <c r="A16" s="16" t="s">
        <v>126</v>
      </c>
      <c r="B16" s="31"/>
      <c r="C16" s="31"/>
      <c r="D16" s="17"/>
      <c r="E16" s="18">
        <v>86.92</v>
      </c>
      <c r="F16" s="19">
        <v>1.41E-2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162</v>
      </c>
      <c r="B18" s="32"/>
      <c r="C18" s="32"/>
      <c r="D18" s="22"/>
      <c r="E18" s="18">
        <v>86.92</v>
      </c>
      <c r="F18" s="19">
        <v>1.41E-2</v>
      </c>
      <c r="G18" s="20"/>
    </row>
    <row r="19" spans="1:7" x14ac:dyDescent="0.25">
      <c r="A19" s="12" t="s">
        <v>168</v>
      </c>
      <c r="B19" s="30"/>
      <c r="C19" s="30"/>
      <c r="D19" s="13"/>
      <c r="E19" s="14">
        <v>6.6849900000000004E-2</v>
      </c>
      <c r="F19" s="15">
        <v>1.0000000000000001E-5</v>
      </c>
      <c r="G19" s="15"/>
    </row>
    <row r="20" spans="1:7" x14ac:dyDescent="0.25">
      <c r="A20" s="12" t="s">
        <v>169</v>
      </c>
      <c r="B20" s="30"/>
      <c r="C20" s="30"/>
      <c r="D20" s="13"/>
      <c r="E20" s="23">
        <v>-30.326849899999999</v>
      </c>
      <c r="F20" s="24">
        <v>-4.9100000000000003E-3</v>
      </c>
      <c r="G20" s="15">
        <v>7.0182999999999995E-2</v>
      </c>
    </row>
    <row r="21" spans="1:7" x14ac:dyDescent="0.25">
      <c r="A21" s="25" t="s">
        <v>170</v>
      </c>
      <c r="B21" s="33"/>
      <c r="C21" s="33"/>
      <c r="D21" s="26"/>
      <c r="E21" s="27">
        <v>6148.45</v>
      </c>
      <c r="F21" s="28">
        <v>1</v>
      </c>
      <c r="G21" s="28"/>
    </row>
    <row r="26" spans="1:7" x14ac:dyDescent="0.25">
      <c r="A26" s="1" t="s">
        <v>173</v>
      </c>
    </row>
    <row r="27" spans="1:7" x14ac:dyDescent="0.25">
      <c r="A27" s="47" t="s">
        <v>174</v>
      </c>
      <c r="B27" s="34" t="s">
        <v>120</v>
      </c>
    </row>
    <row r="28" spans="1:7" x14ac:dyDescent="0.25">
      <c r="A28" t="s">
        <v>175</v>
      </c>
    </row>
    <row r="29" spans="1:7" x14ac:dyDescent="0.25">
      <c r="A29" t="s">
        <v>176</v>
      </c>
      <c r="B29" t="s">
        <v>177</v>
      </c>
      <c r="C29" t="s">
        <v>177</v>
      </c>
    </row>
    <row r="30" spans="1:7" x14ac:dyDescent="0.25">
      <c r="B30" s="48">
        <v>45351</v>
      </c>
      <c r="C30" s="48">
        <v>45382</v>
      </c>
    </row>
    <row r="31" spans="1:7" x14ac:dyDescent="0.25">
      <c r="A31" t="s">
        <v>181</v>
      </c>
      <c r="B31">
        <v>26.632999999999999</v>
      </c>
      <c r="C31">
        <v>27.184000000000001</v>
      </c>
      <c r="E31" s="2"/>
    </row>
    <row r="32" spans="1:7" x14ac:dyDescent="0.25">
      <c r="A32" t="s">
        <v>661</v>
      </c>
      <c r="B32">
        <v>24.094999999999999</v>
      </c>
      <c r="C32">
        <v>24.577999999999999</v>
      </c>
      <c r="E32" s="2"/>
    </row>
    <row r="33" spans="1:5" x14ac:dyDescent="0.25">
      <c r="E33" s="2"/>
    </row>
    <row r="34" spans="1:5" x14ac:dyDescent="0.25">
      <c r="A34" t="s">
        <v>192</v>
      </c>
      <c r="B34" s="34" t="s">
        <v>120</v>
      </c>
    </row>
    <row r="35" spans="1:5" x14ac:dyDescent="0.25">
      <c r="A35" t="s">
        <v>193</v>
      </c>
      <c r="B35" s="34" t="s">
        <v>120</v>
      </c>
    </row>
    <row r="36" spans="1:5" ht="30" customHeight="1" x14ac:dyDescent="0.25">
      <c r="A36" s="47" t="s">
        <v>194</v>
      </c>
      <c r="B36" s="34" t="s">
        <v>120</v>
      </c>
    </row>
    <row r="37" spans="1:5" ht="30" customHeight="1" x14ac:dyDescent="0.25">
      <c r="A37" s="47" t="s">
        <v>195</v>
      </c>
      <c r="B37" s="49">
        <v>6091.7902823000004</v>
      </c>
    </row>
    <row r="38" spans="1:5" ht="45" customHeight="1" x14ac:dyDescent="0.25">
      <c r="A38" s="47" t="s">
        <v>849</v>
      </c>
      <c r="B38" s="34" t="s">
        <v>120</v>
      </c>
    </row>
    <row r="39" spans="1:5" ht="30" customHeight="1" x14ac:dyDescent="0.25">
      <c r="A39" s="47" t="s">
        <v>850</v>
      </c>
      <c r="B39" s="34" t="s">
        <v>120</v>
      </c>
    </row>
    <row r="40" spans="1:5" ht="30" customHeight="1" x14ac:dyDescent="0.25">
      <c r="A40" s="47" t="s">
        <v>851</v>
      </c>
      <c r="B40" s="34" t="s">
        <v>120</v>
      </c>
    </row>
    <row r="41" spans="1:5" x14ac:dyDescent="0.25">
      <c r="A41" t="s">
        <v>2894</v>
      </c>
    </row>
    <row r="42" spans="1:5" x14ac:dyDescent="0.25">
      <c r="A42" t="s">
        <v>2895</v>
      </c>
    </row>
    <row r="44" spans="1:5" ht="69.95" customHeight="1" x14ac:dyDescent="0.25">
      <c r="A44" s="74" t="s">
        <v>211</v>
      </c>
      <c r="B44" s="74" t="s">
        <v>212</v>
      </c>
      <c r="C44" s="74" t="s">
        <v>5</v>
      </c>
      <c r="D44" s="74" t="s">
        <v>6</v>
      </c>
    </row>
    <row r="45" spans="1:5" ht="69.95" customHeight="1" x14ac:dyDescent="0.25">
      <c r="A45" s="74" t="s">
        <v>2896</v>
      </c>
      <c r="B45" s="74"/>
      <c r="C45" s="74" t="s">
        <v>95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5"/>
  <sheetViews>
    <sheetView showGridLines="0" workbookViewId="0">
      <pane ySplit="4" topLeftCell="A36" activePane="bottomLeft" state="frozen"/>
      <selection pane="bottomLeft" activeCell="A39" sqref="A3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2897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2898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2890</v>
      </c>
      <c r="B7" s="30"/>
      <c r="C7" s="30"/>
      <c r="D7" s="13"/>
      <c r="E7" s="14"/>
      <c r="F7" s="15"/>
      <c r="G7" s="15"/>
    </row>
    <row r="8" spans="1:8" x14ac:dyDescent="0.25">
      <c r="A8" s="16" t="s">
        <v>2891</v>
      </c>
      <c r="B8" s="31"/>
      <c r="C8" s="31"/>
      <c r="D8" s="17"/>
      <c r="E8" s="46"/>
      <c r="F8" s="20"/>
      <c r="G8" s="20"/>
    </row>
    <row r="9" spans="1:8" x14ac:dyDescent="0.25">
      <c r="A9" s="12" t="s">
        <v>2899</v>
      </c>
      <c r="B9" s="30" t="s">
        <v>2900</v>
      </c>
      <c r="C9" s="30"/>
      <c r="D9" s="13">
        <v>1156385.1329999999</v>
      </c>
      <c r="E9" s="14">
        <v>125528.86</v>
      </c>
      <c r="F9" s="15">
        <v>1.0097</v>
      </c>
      <c r="G9" s="15"/>
    </row>
    <row r="10" spans="1:8" x14ac:dyDescent="0.25">
      <c r="A10" s="16" t="s">
        <v>126</v>
      </c>
      <c r="B10" s="31"/>
      <c r="C10" s="31"/>
      <c r="D10" s="17"/>
      <c r="E10" s="18">
        <v>125528.86</v>
      </c>
      <c r="F10" s="19">
        <v>1.0097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162</v>
      </c>
      <c r="B12" s="32"/>
      <c r="C12" s="32"/>
      <c r="D12" s="22"/>
      <c r="E12" s="18">
        <v>125528.86</v>
      </c>
      <c r="F12" s="19">
        <v>1.0097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166</v>
      </c>
      <c r="B14" s="30"/>
      <c r="C14" s="30"/>
      <c r="D14" s="13"/>
      <c r="E14" s="14"/>
      <c r="F14" s="15"/>
      <c r="G14" s="15"/>
    </row>
    <row r="15" spans="1:8" x14ac:dyDescent="0.25">
      <c r="A15" s="12" t="s">
        <v>167</v>
      </c>
      <c r="B15" s="30"/>
      <c r="C15" s="30"/>
      <c r="D15" s="13"/>
      <c r="E15" s="14">
        <v>1155.8900000000001</v>
      </c>
      <c r="F15" s="15">
        <v>9.2999999999999992E-3</v>
      </c>
      <c r="G15" s="15">
        <v>7.0182999999999995E-2</v>
      </c>
    </row>
    <row r="16" spans="1:8" x14ac:dyDescent="0.25">
      <c r="A16" s="16" t="s">
        <v>126</v>
      </c>
      <c r="B16" s="31"/>
      <c r="C16" s="31"/>
      <c r="D16" s="17"/>
      <c r="E16" s="18">
        <v>1155.8900000000001</v>
      </c>
      <c r="F16" s="19">
        <v>9.2999999999999992E-3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162</v>
      </c>
      <c r="B18" s="32"/>
      <c r="C18" s="32"/>
      <c r="D18" s="22"/>
      <c r="E18" s="18">
        <v>1155.8900000000001</v>
      </c>
      <c r="F18" s="19">
        <v>9.2999999999999992E-3</v>
      </c>
      <c r="G18" s="20"/>
    </row>
    <row r="19" spans="1:7" x14ac:dyDescent="0.25">
      <c r="A19" s="12" t="s">
        <v>168</v>
      </c>
      <c r="B19" s="30"/>
      <c r="C19" s="30"/>
      <c r="D19" s="13"/>
      <c r="E19" s="14">
        <v>0.88902729999999996</v>
      </c>
      <c r="F19" s="15">
        <v>6.9999999999999999E-6</v>
      </c>
      <c r="G19" s="15"/>
    </row>
    <row r="20" spans="1:7" x14ac:dyDescent="0.25">
      <c r="A20" s="12" t="s">
        <v>169</v>
      </c>
      <c r="B20" s="30"/>
      <c r="C20" s="30"/>
      <c r="D20" s="13"/>
      <c r="E20" s="23">
        <v>-2362.6290273</v>
      </c>
      <c r="F20" s="24">
        <v>-1.9007E-2</v>
      </c>
      <c r="G20" s="15">
        <v>7.0182999999999995E-2</v>
      </c>
    </row>
    <row r="21" spans="1:7" x14ac:dyDescent="0.25">
      <c r="A21" s="25" t="s">
        <v>170</v>
      </c>
      <c r="B21" s="33"/>
      <c r="C21" s="33"/>
      <c r="D21" s="26"/>
      <c r="E21" s="27">
        <v>124323.01</v>
      </c>
      <c r="F21" s="28">
        <v>1</v>
      </c>
      <c r="G21" s="28"/>
    </row>
    <row r="26" spans="1:7" x14ac:dyDescent="0.25">
      <c r="A26" s="1" t="s">
        <v>173</v>
      </c>
    </row>
    <row r="27" spans="1:7" x14ac:dyDescent="0.25">
      <c r="A27" s="47" t="s">
        <v>174</v>
      </c>
      <c r="B27" s="34" t="s">
        <v>120</v>
      </c>
    </row>
    <row r="28" spans="1:7" x14ac:dyDescent="0.25">
      <c r="A28" t="s">
        <v>175</v>
      </c>
    </row>
    <row r="29" spans="1:7" x14ac:dyDescent="0.25">
      <c r="A29" t="s">
        <v>176</v>
      </c>
      <c r="B29" t="s">
        <v>177</v>
      </c>
      <c r="C29" t="s">
        <v>177</v>
      </c>
    </row>
    <row r="30" spans="1:7" x14ac:dyDescent="0.25">
      <c r="B30" s="48">
        <v>45351</v>
      </c>
      <c r="C30" s="48">
        <v>45382</v>
      </c>
    </row>
    <row r="31" spans="1:7" x14ac:dyDescent="0.25">
      <c r="A31" t="s">
        <v>181</v>
      </c>
      <c r="B31">
        <v>35.835999999999999</v>
      </c>
      <c r="C31">
        <v>36.514000000000003</v>
      </c>
      <c r="E31" s="2"/>
    </row>
    <row r="32" spans="1:7" x14ac:dyDescent="0.25">
      <c r="A32" t="s">
        <v>661</v>
      </c>
      <c r="B32">
        <v>32.292000000000002</v>
      </c>
      <c r="C32">
        <v>32.877000000000002</v>
      </c>
      <c r="E32" s="2"/>
    </row>
    <row r="33" spans="1:5" x14ac:dyDescent="0.25">
      <c r="E33" s="2"/>
    </row>
    <row r="34" spans="1:5" x14ac:dyDescent="0.25">
      <c r="A34" t="s">
        <v>192</v>
      </c>
      <c r="B34" s="34" t="s">
        <v>120</v>
      </c>
    </row>
    <row r="35" spans="1:5" x14ac:dyDescent="0.25">
      <c r="A35" t="s">
        <v>193</v>
      </c>
      <c r="B35" s="34" t="s">
        <v>120</v>
      </c>
    </row>
    <row r="36" spans="1:5" ht="30" customHeight="1" x14ac:dyDescent="0.25">
      <c r="A36" s="47" t="s">
        <v>194</v>
      </c>
      <c r="B36" s="34" t="s">
        <v>120</v>
      </c>
    </row>
    <row r="37" spans="1:5" ht="30" customHeight="1" x14ac:dyDescent="0.25">
      <c r="A37" s="47" t="s">
        <v>195</v>
      </c>
      <c r="B37" s="49">
        <v>125528.864652</v>
      </c>
    </row>
    <row r="38" spans="1:5" ht="45" customHeight="1" x14ac:dyDescent="0.25">
      <c r="A38" s="47" t="s">
        <v>849</v>
      </c>
      <c r="B38" s="34" t="s">
        <v>120</v>
      </c>
    </row>
    <row r="39" spans="1:5" ht="30" customHeight="1" x14ac:dyDescent="0.25">
      <c r="A39" s="47" t="s">
        <v>850</v>
      </c>
      <c r="B39" s="34" t="s">
        <v>120</v>
      </c>
    </row>
    <row r="40" spans="1:5" ht="30" customHeight="1" x14ac:dyDescent="0.25">
      <c r="A40" s="47" t="s">
        <v>851</v>
      </c>
      <c r="B40" s="34" t="s">
        <v>120</v>
      </c>
    </row>
    <row r="41" spans="1:5" x14ac:dyDescent="0.25">
      <c r="A41" t="s">
        <v>2894</v>
      </c>
    </row>
    <row r="42" spans="1:5" x14ac:dyDescent="0.25">
      <c r="A42" t="s">
        <v>2895</v>
      </c>
    </row>
    <row r="44" spans="1:5" ht="69.95" customHeight="1" x14ac:dyDescent="0.25">
      <c r="A44" s="74" t="s">
        <v>211</v>
      </c>
      <c r="B44" s="74" t="s">
        <v>212</v>
      </c>
      <c r="C44" s="74" t="s">
        <v>5</v>
      </c>
      <c r="D44" s="74" t="s">
        <v>6</v>
      </c>
    </row>
    <row r="45" spans="1:5" ht="69.95" customHeight="1" x14ac:dyDescent="0.25">
      <c r="A45" s="74" t="s">
        <v>2901</v>
      </c>
      <c r="B45" s="74"/>
      <c r="C45" s="74" t="s">
        <v>97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95"/>
  <sheetViews>
    <sheetView showGridLines="0" workbookViewId="0">
      <pane ySplit="4" topLeftCell="A46" activePane="bottomLeft" state="frozen"/>
      <selection pane="bottomLeft" activeCell="E46" sqref="E4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2902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2903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119</v>
      </c>
      <c r="B6" s="30"/>
      <c r="C6" s="30"/>
      <c r="D6" s="13"/>
      <c r="E6" s="14"/>
      <c r="F6" s="15"/>
      <c r="G6" s="15"/>
    </row>
    <row r="7" spans="1:8" x14ac:dyDescent="0.25">
      <c r="A7" s="16" t="s">
        <v>1168</v>
      </c>
      <c r="B7" s="30"/>
      <c r="C7" s="30"/>
      <c r="D7" s="13"/>
      <c r="E7" s="14"/>
      <c r="F7" s="15"/>
      <c r="G7" s="15"/>
    </row>
    <row r="8" spans="1:8" x14ac:dyDescent="0.25">
      <c r="A8" s="12" t="s">
        <v>1489</v>
      </c>
      <c r="B8" s="30" t="s">
        <v>1490</v>
      </c>
      <c r="C8" s="30" t="s">
        <v>1251</v>
      </c>
      <c r="D8" s="13">
        <v>131214</v>
      </c>
      <c r="E8" s="14">
        <v>2126.39</v>
      </c>
      <c r="F8" s="15">
        <v>0.14849999999999999</v>
      </c>
      <c r="G8" s="15"/>
    </row>
    <row r="9" spans="1:8" x14ac:dyDescent="0.25">
      <c r="A9" s="12" t="s">
        <v>1314</v>
      </c>
      <c r="B9" s="30" t="s">
        <v>1315</v>
      </c>
      <c r="C9" s="30" t="s">
        <v>1251</v>
      </c>
      <c r="D9" s="13">
        <v>71748</v>
      </c>
      <c r="E9" s="14">
        <v>1074.03</v>
      </c>
      <c r="F9" s="15">
        <v>7.4999999999999997E-2</v>
      </c>
      <c r="G9" s="15"/>
    </row>
    <row r="10" spans="1:8" x14ac:dyDescent="0.25">
      <c r="A10" s="12" t="s">
        <v>1536</v>
      </c>
      <c r="B10" s="30" t="s">
        <v>1537</v>
      </c>
      <c r="C10" s="30" t="s">
        <v>1251</v>
      </c>
      <c r="D10" s="13">
        <v>15963</v>
      </c>
      <c r="E10" s="14">
        <v>982.99</v>
      </c>
      <c r="F10" s="15">
        <v>6.8699999999999997E-2</v>
      </c>
      <c r="G10" s="15"/>
    </row>
    <row r="11" spans="1:8" x14ac:dyDescent="0.25">
      <c r="A11" s="12" t="s">
        <v>1422</v>
      </c>
      <c r="B11" s="30" t="s">
        <v>1423</v>
      </c>
      <c r="C11" s="30" t="s">
        <v>1290</v>
      </c>
      <c r="D11" s="13">
        <v>13882</v>
      </c>
      <c r="E11" s="14">
        <v>882.45</v>
      </c>
      <c r="F11" s="15">
        <v>6.1600000000000002E-2</v>
      </c>
      <c r="G11" s="15"/>
    </row>
    <row r="12" spans="1:8" x14ac:dyDescent="0.25">
      <c r="A12" s="12" t="s">
        <v>1764</v>
      </c>
      <c r="B12" s="30" t="s">
        <v>1765</v>
      </c>
      <c r="C12" s="30" t="s">
        <v>1290</v>
      </c>
      <c r="D12" s="13">
        <v>106294</v>
      </c>
      <c r="E12" s="14">
        <v>871.5</v>
      </c>
      <c r="F12" s="15">
        <v>6.0900000000000003E-2</v>
      </c>
      <c r="G12" s="15"/>
    </row>
    <row r="13" spans="1:8" x14ac:dyDescent="0.25">
      <c r="A13" s="12" t="s">
        <v>1249</v>
      </c>
      <c r="B13" s="30" t="s">
        <v>1250</v>
      </c>
      <c r="C13" s="30" t="s">
        <v>1251</v>
      </c>
      <c r="D13" s="13">
        <v>16384</v>
      </c>
      <c r="E13" s="14">
        <v>564.48</v>
      </c>
      <c r="F13" s="15">
        <v>3.9399999999999998E-2</v>
      </c>
      <c r="G13" s="15"/>
    </row>
    <row r="14" spans="1:8" x14ac:dyDescent="0.25">
      <c r="A14" s="12" t="s">
        <v>1476</v>
      </c>
      <c r="B14" s="30" t="s">
        <v>1477</v>
      </c>
      <c r="C14" s="30" t="s">
        <v>1251</v>
      </c>
      <c r="D14" s="13">
        <v>31126</v>
      </c>
      <c r="E14" s="14">
        <v>503.25</v>
      </c>
      <c r="F14" s="15">
        <v>3.5099999999999999E-2</v>
      </c>
      <c r="G14" s="15"/>
    </row>
    <row r="15" spans="1:8" x14ac:dyDescent="0.25">
      <c r="A15" s="12" t="s">
        <v>1261</v>
      </c>
      <c r="B15" s="30" t="s">
        <v>1262</v>
      </c>
      <c r="C15" s="30" t="s">
        <v>1251</v>
      </c>
      <c r="D15" s="13">
        <v>36103</v>
      </c>
      <c r="E15" s="14">
        <v>393.07</v>
      </c>
      <c r="F15" s="15">
        <v>2.75E-2</v>
      </c>
      <c r="G15" s="15"/>
    </row>
    <row r="16" spans="1:8" x14ac:dyDescent="0.25">
      <c r="A16" s="12" t="s">
        <v>1530</v>
      </c>
      <c r="B16" s="30" t="s">
        <v>1531</v>
      </c>
      <c r="C16" s="30" t="s">
        <v>1251</v>
      </c>
      <c r="D16" s="13">
        <v>13882</v>
      </c>
      <c r="E16" s="14">
        <v>361.02</v>
      </c>
      <c r="F16" s="15">
        <v>2.52E-2</v>
      </c>
      <c r="G16" s="15"/>
    </row>
    <row r="17" spans="1:7" x14ac:dyDescent="0.25">
      <c r="A17" s="12" t="s">
        <v>1934</v>
      </c>
      <c r="B17" s="30" t="s">
        <v>1935</v>
      </c>
      <c r="C17" s="30" t="s">
        <v>1290</v>
      </c>
      <c r="D17" s="13">
        <v>62174</v>
      </c>
      <c r="E17" s="14">
        <v>261.26</v>
      </c>
      <c r="F17" s="15">
        <v>1.8200000000000001E-2</v>
      </c>
      <c r="G17" s="15"/>
    </row>
    <row r="18" spans="1:7" x14ac:dyDescent="0.25">
      <c r="A18" s="12" t="s">
        <v>1940</v>
      </c>
      <c r="B18" s="30" t="s">
        <v>1941</v>
      </c>
      <c r="C18" s="30" t="s">
        <v>1251</v>
      </c>
      <c r="D18" s="13">
        <v>19160</v>
      </c>
      <c r="E18" s="14">
        <v>237.09</v>
      </c>
      <c r="F18" s="15">
        <v>1.66E-2</v>
      </c>
      <c r="G18" s="15"/>
    </row>
    <row r="19" spans="1:7" x14ac:dyDescent="0.25">
      <c r="A19" s="12" t="s">
        <v>2086</v>
      </c>
      <c r="B19" s="30" t="s">
        <v>2087</v>
      </c>
      <c r="C19" s="30" t="s">
        <v>1251</v>
      </c>
      <c r="D19" s="13">
        <v>47897</v>
      </c>
      <c r="E19" s="14">
        <v>187.92</v>
      </c>
      <c r="F19" s="15">
        <v>1.3100000000000001E-2</v>
      </c>
      <c r="G19" s="15"/>
    </row>
    <row r="20" spans="1:7" x14ac:dyDescent="0.25">
      <c r="A20" s="12" t="s">
        <v>1346</v>
      </c>
      <c r="B20" s="30" t="s">
        <v>1347</v>
      </c>
      <c r="C20" s="30" t="s">
        <v>1251</v>
      </c>
      <c r="D20" s="13">
        <v>19350</v>
      </c>
      <c r="E20" s="14">
        <v>185.46</v>
      </c>
      <c r="F20" s="15">
        <v>1.2999999999999999E-2</v>
      </c>
      <c r="G20" s="15"/>
    </row>
    <row r="21" spans="1:7" x14ac:dyDescent="0.25">
      <c r="A21" s="12" t="s">
        <v>1518</v>
      </c>
      <c r="B21" s="30" t="s">
        <v>1519</v>
      </c>
      <c r="C21" s="30" t="s">
        <v>1290</v>
      </c>
      <c r="D21" s="13">
        <v>24800</v>
      </c>
      <c r="E21" s="14">
        <v>174.23</v>
      </c>
      <c r="F21" s="15">
        <v>1.2200000000000001E-2</v>
      </c>
      <c r="G21" s="15"/>
    </row>
    <row r="22" spans="1:7" x14ac:dyDescent="0.25">
      <c r="A22" s="12" t="s">
        <v>1882</v>
      </c>
      <c r="B22" s="30" t="s">
        <v>1883</v>
      </c>
      <c r="C22" s="30" t="s">
        <v>1251</v>
      </c>
      <c r="D22" s="13">
        <v>9607</v>
      </c>
      <c r="E22" s="14">
        <v>158.55000000000001</v>
      </c>
      <c r="F22" s="15">
        <v>1.11E-2</v>
      </c>
      <c r="G22" s="15"/>
    </row>
    <row r="23" spans="1:7" x14ac:dyDescent="0.25">
      <c r="A23" s="12" t="s">
        <v>1468</v>
      </c>
      <c r="B23" s="30" t="s">
        <v>1469</v>
      </c>
      <c r="C23" s="30" t="s">
        <v>1251</v>
      </c>
      <c r="D23" s="13">
        <v>57210</v>
      </c>
      <c r="E23" s="14">
        <v>151.12</v>
      </c>
      <c r="F23" s="15">
        <v>1.06E-2</v>
      </c>
      <c r="G23" s="15"/>
    </row>
    <row r="24" spans="1:7" x14ac:dyDescent="0.25">
      <c r="A24" s="12" t="s">
        <v>2100</v>
      </c>
      <c r="B24" s="30" t="s">
        <v>2101</v>
      </c>
      <c r="C24" s="30" t="s">
        <v>1251</v>
      </c>
      <c r="D24" s="13">
        <v>7903</v>
      </c>
      <c r="E24" s="14">
        <v>145.83000000000001</v>
      </c>
      <c r="F24" s="15">
        <v>1.0200000000000001E-2</v>
      </c>
      <c r="G24" s="15"/>
    </row>
    <row r="25" spans="1:7" x14ac:dyDescent="0.25">
      <c r="A25" s="12" t="s">
        <v>2216</v>
      </c>
      <c r="B25" s="30" t="s">
        <v>2217</v>
      </c>
      <c r="C25" s="30" t="s">
        <v>1290</v>
      </c>
      <c r="D25" s="13">
        <v>11010</v>
      </c>
      <c r="E25" s="14">
        <v>145.46</v>
      </c>
      <c r="F25" s="15">
        <v>1.0200000000000001E-2</v>
      </c>
      <c r="G25" s="15"/>
    </row>
    <row r="26" spans="1:7" x14ac:dyDescent="0.25">
      <c r="A26" s="12" t="s">
        <v>1919</v>
      </c>
      <c r="B26" s="30" t="s">
        <v>1920</v>
      </c>
      <c r="C26" s="30" t="s">
        <v>1251</v>
      </c>
      <c r="D26" s="13">
        <v>6069</v>
      </c>
      <c r="E26" s="14">
        <v>135.38999999999999</v>
      </c>
      <c r="F26" s="15">
        <v>9.4999999999999998E-3</v>
      </c>
      <c r="G26" s="15"/>
    </row>
    <row r="27" spans="1:7" x14ac:dyDescent="0.25">
      <c r="A27" s="12" t="s">
        <v>2327</v>
      </c>
      <c r="B27" s="30" t="s">
        <v>2328</v>
      </c>
      <c r="C27" s="30" t="s">
        <v>1290</v>
      </c>
      <c r="D27" s="13">
        <v>9778</v>
      </c>
      <c r="E27" s="14">
        <v>125.53</v>
      </c>
      <c r="F27" s="15">
        <v>8.8000000000000005E-3</v>
      </c>
      <c r="G27" s="15"/>
    </row>
    <row r="28" spans="1:7" x14ac:dyDescent="0.25">
      <c r="A28" s="12" t="s">
        <v>1288</v>
      </c>
      <c r="B28" s="30" t="s">
        <v>1289</v>
      </c>
      <c r="C28" s="30" t="s">
        <v>1290</v>
      </c>
      <c r="D28" s="13">
        <v>5201</v>
      </c>
      <c r="E28" s="14">
        <v>117.69</v>
      </c>
      <c r="F28" s="15">
        <v>8.2000000000000007E-3</v>
      </c>
      <c r="G28" s="15"/>
    </row>
    <row r="29" spans="1:7" x14ac:dyDescent="0.25">
      <c r="A29" s="12" t="s">
        <v>2134</v>
      </c>
      <c r="B29" s="30" t="s">
        <v>2135</v>
      </c>
      <c r="C29" s="30" t="s">
        <v>1251</v>
      </c>
      <c r="D29" s="13">
        <v>5790</v>
      </c>
      <c r="E29" s="14">
        <v>112.71</v>
      </c>
      <c r="F29" s="15">
        <v>7.9000000000000008E-3</v>
      </c>
      <c r="G29" s="15"/>
    </row>
    <row r="30" spans="1:7" x14ac:dyDescent="0.25">
      <c r="A30" s="12" t="s">
        <v>1984</v>
      </c>
      <c r="B30" s="30" t="s">
        <v>1985</v>
      </c>
      <c r="C30" s="30" t="s">
        <v>1251</v>
      </c>
      <c r="D30" s="13">
        <v>13922</v>
      </c>
      <c r="E30" s="14">
        <v>94.27</v>
      </c>
      <c r="F30" s="15">
        <v>6.6E-3</v>
      </c>
      <c r="G30" s="15"/>
    </row>
    <row r="31" spans="1:7" x14ac:dyDescent="0.25">
      <c r="A31" s="12" t="s">
        <v>2360</v>
      </c>
      <c r="B31" s="30" t="s">
        <v>2361</v>
      </c>
      <c r="C31" s="30" t="s">
        <v>1251</v>
      </c>
      <c r="D31" s="13">
        <v>1113</v>
      </c>
      <c r="E31" s="14">
        <v>90.31</v>
      </c>
      <c r="F31" s="15">
        <v>6.3E-3</v>
      </c>
      <c r="G31" s="15"/>
    </row>
    <row r="32" spans="1:7" x14ac:dyDescent="0.25">
      <c r="A32" s="12" t="s">
        <v>2904</v>
      </c>
      <c r="B32" s="30" t="s">
        <v>2905</v>
      </c>
      <c r="C32" s="30" t="s">
        <v>1251</v>
      </c>
      <c r="D32" s="13">
        <v>1876</v>
      </c>
      <c r="E32" s="14">
        <v>78.7</v>
      </c>
      <c r="F32" s="15">
        <v>5.4999999999999997E-3</v>
      </c>
      <c r="G32" s="15"/>
    </row>
    <row r="33" spans="1:7" x14ac:dyDescent="0.25">
      <c r="A33" s="16" t="s">
        <v>126</v>
      </c>
      <c r="B33" s="31"/>
      <c r="C33" s="31"/>
      <c r="D33" s="17"/>
      <c r="E33" s="37">
        <f>SUM(E8:E32)</f>
        <v>10160.699999999999</v>
      </c>
      <c r="F33" s="38">
        <f>SUM(F8:F32)</f>
        <v>0.70989999999999986</v>
      </c>
      <c r="G33" s="20"/>
    </row>
    <row r="34" spans="1:7" x14ac:dyDescent="0.25">
      <c r="A34" s="16" t="s">
        <v>1545</v>
      </c>
      <c r="B34" s="30"/>
      <c r="C34" s="30"/>
      <c r="D34" s="13"/>
      <c r="E34" s="14"/>
      <c r="F34" s="15"/>
      <c r="G34" s="15"/>
    </row>
    <row r="35" spans="1:7" x14ac:dyDescent="0.25">
      <c r="A35" s="16" t="s">
        <v>126</v>
      </c>
      <c r="B35" s="30"/>
      <c r="C35" s="30"/>
      <c r="D35" s="13"/>
      <c r="E35" s="39" t="s">
        <v>120</v>
      </c>
      <c r="F35" s="40" t="s">
        <v>120</v>
      </c>
      <c r="G35" s="15"/>
    </row>
    <row r="36" spans="1:7" x14ac:dyDescent="0.25">
      <c r="A36" s="16" t="s">
        <v>2654</v>
      </c>
      <c r="B36" s="30"/>
      <c r="C36" s="30"/>
      <c r="D36" s="13"/>
      <c r="E36" s="52"/>
      <c r="F36" s="53"/>
      <c r="G36" s="15"/>
    </row>
    <row r="37" spans="1:7" x14ac:dyDescent="0.25">
      <c r="A37" s="12" t="s">
        <v>2906</v>
      </c>
      <c r="B37" s="30" t="s">
        <v>2907</v>
      </c>
      <c r="C37" s="30" t="s">
        <v>2908</v>
      </c>
      <c r="D37" s="13">
        <v>1128</v>
      </c>
      <c r="E37" s="14">
        <v>731.64</v>
      </c>
      <c r="F37" s="15">
        <v>5.11E-2</v>
      </c>
      <c r="G37" s="15"/>
    </row>
    <row r="38" spans="1:7" x14ac:dyDescent="0.25">
      <c r="A38" s="12" t="s">
        <v>2909</v>
      </c>
      <c r="B38" s="30" t="s">
        <v>2910</v>
      </c>
      <c r="C38" s="30" t="s">
        <v>2908</v>
      </c>
      <c r="D38" s="13">
        <v>3366</v>
      </c>
      <c r="E38" s="14">
        <v>443.94</v>
      </c>
      <c r="F38" s="15">
        <v>3.1E-2</v>
      </c>
      <c r="G38" s="15"/>
    </row>
    <row r="39" spans="1:7" x14ac:dyDescent="0.25">
      <c r="A39" s="12" t="s">
        <v>2911</v>
      </c>
      <c r="B39" s="30" t="s">
        <v>2912</v>
      </c>
      <c r="C39" s="30" t="s">
        <v>2908</v>
      </c>
      <c r="D39" s="13">
        <v>3544</v>
      </c>
      <c r="E39" s="14">
        <v>389.88</v>
      </c>
      <c r="F39" s="15">
        <v>2.7199999999999998E-2</v>
      </c>
      <c r="G39" s="15"/>
    </row>
    <row r="40" spans="1:7" x14ac:dyDescent="0.25">
      <c r="A40" s="12" t="s">
        <v>2913</v>
      </c>
      <c r="B40" s="30" t="s">
        <v>2914</v>
      </c>
      <c r="C40" s="30" t="s">
        <v>2915</v>
      </c>
      <c r="D40" s="13">
        <v>2469</v>
      </c>
      <c r="E40" s="14">
        <v>374.85</v>
      </c>
      <c r="F40" s="15">
        <v>2.6200000000000001E-2</v>
      </c>
      <c r="G40" s="15"/>
    </row>
    <row r="41" spans="1:7" x14ac:dyDescent="0.25">
      <c r="A41" s="12" t="s">
        <v>2916</v>
      </c>
      <c r="B41" s="30" t="s">
        <v>2917</v>
      </c>
      <c r="C41" s="30" t="s">
        <v>2918</v>
      </c>
      <c r="D41" s="13">
        <v>541</v>
      </c>
      <c r="E41" s="14">
        <v>262.16000000000003</v>
      </c>
      <c r="F41" s="15">
        <v>1.83E-2</v>
      </c>
      <c r="G41" s="15"/>
    </row>
    <row r="42" spans="1:7" x14ac:dyDescent="0.25">
      <c r="A42" s="12" t="s">
        <v>2919</v>
      </c>
      <c r="B42" s="30" t="s">
        <v>2920</v>
      </c>
      <c r="C42" s="30" t="s">
        <v>2908</v>
      </c>
      <c r="D42" s="13">
        <v>2868</v>
      </c>
      <c r="E42" s="14">
        <v>231.3</v>
      </c>
      <c r="F42" s="15">
        <v>1.6199999999999999E-2</v>
      </c>
      <c r="G42" s="15"/>
    </row>
    <row r="43" spans="1:7" x14ac:dyDescent="0.25">
      <c r="A43" s="12" t="s">
        <v>2921</v>
      </c>
      <c r="B43" s="30" t="s">
        <v>2922</v>
      </c>
      <c r="C43" s="30" t="s">
        <v>2923</v>
      </c>
      <c r="D43" s="13">
        <v>2429</v>
      </c>
      <c r="E43" s="14">
        <v>230.18</v>
      </c>
      <c r="F43" s="15">
        <v>1.61E-2</v>
      </c>
      <c r="G43" s="15"/>
    </row>
    <row r="44" spans="1:7" x14ac:dyDescent="0.25">
      <c r="A44" s="12" t="s">
        <v>2924</v>
      </c>
      <c r="B44" s="30" t="s">
        <v>2925</v>
      </c>
      <c r="C44" s="30" t="s">
        <v>2923</v>
      </c>
      <c r="D44" s="13">
        <v>982</v>
      </c>
      <c r="E44" s="14">
        <v>204.45</v>
      </c>
      <c r="F44" s="15">
        <v>1.43E-2</v>
      </c>
      <c r="G44" s="15"/>
    </row>
    <row r="45" spans="1:7" x14ac:dyDescent="0.25">
      <c r="A45" s="12" t="s">
        <v>2926</v>
      </c>
      <c r="B45" s="30" t="s">
        <v>2927</v>
      </c>
      <c r="C45" s="30" t="s">
        <v>2915</v>
      </c>
      <c r="D45" s="13">
        <v>748</v>
      </c>
      <c r="E45" s="14">
        <v>177.31</v>
      </c>
      <c r="F45" s="15">
        <v>1.24E-2</v>
      </c>
      <c r="G45" s="15"/>
    </row>
    <row r="46" spans="1:7" x14ac:dyDescent="0.25">
      <c r="A46" s="12" t="s">
        <v>2928</v>
      </c>
      <c r="B46" s="30" t="s">
        <v>2929</v>
      </c>
      <c r="C46" s="30" t="s">
        <v>2923</v>
      </c>
      <c r="D46" s="13">
        <v>493</v>
      </c>
      <c r="E46" s="14">
        <v>164.04</v>
      </c>
      <c r="F46" s="15">
        <v>1.15E-2</v>
      </c>
      <c r="G46" s="15"/>
    </row>
    <row r="47" spans="1:7" x14ac:dyDescent="0.25">
      <c r="A47" s="12" t="s">
        <v>2930</v>
      </c>
      <c r="B47" s="30" t="s">
        <v>2931</v>
      </c>
      <c r="C47" s="30" t="s">
        <v>2923</v>
      </c>
      <c r="D47" s="13">
        <v>479</v>
      </c>
      <c r="E47" s="14">
        <v>142.91999999999999</v>
      </c>
      <c r="F47" s="15">
        <v>0.01</v>
      </c>
      <c r="G47" s="15"/>
    </row>
    <row r="48" spans="1:7" x14ac:dyDescent="0.25">
      <c r="A48" s="12" t="s">
        <v>2932</v>
      </c>
      <c r="B48" s="30" t="s">
        <v>2933</v>
      </c>
      <c r="C48" s="30" t="s">
        <v>2923</v>
      </c>
      <c r="D48" s="13">
        <v>1861</v>
      </c>
      <c r="E48" s="14">
        <v>135.22</v>
      </c>
      <c r="F48" s="15">
        <v>9.4000000000000004E-3</v>
      </c>
      <c r="G48" s="15"/>
    </row>
    <row r="49" spans="1:10" x14ac:dyDescent="0.25">
      <c r="A49" s="12" t="s">
        <v>2934</v>
      </c>
      <c r="B49" s="30" t="s">
        <v>2935</v>
      </c>
      <c r="C49" s="30" t="s">
        <v>2915</v>
      </c>
      <c r="D49" s="13">
        <v>360</v>
      </c>
      <c r="E49" s="14">
        <v>125.46</v>
      </c>
      <c r="F49" s="15">
        <v>8.8000000000000005E-3</v>
      </c>
      <c r="G49" s="15"/>
    </row>
    <row r="50" spans="1:10" x14ac:dyDescent="0.25">
      <c r="A50" s="12" t="s">
        <v>2936</v>
      </c>
      <c r="B50" s="30" t="s">
        <v>2937</v>
      </c>
      <c r="C50" s="30" t="s">
        <v>2915</v>
      </c>
      <c r="D50" s="13">
        <v>1743</v>
      </c>
      <c r="E50" s="14">
        <v>106.45</v>
      </c>
      <c r="F50" s="15">
        <v>7.4000000000000003E-3</v>
      </c>
      <c r="G50" s="15"/>
    </row>
    <row r="51" spans="1:10" x14ac:dyDescent="0.25">
      <c r="A51" s="12" t="s">
        <v>2938</v>
      </c>
      <c r="B51" s="30" t="s">
        <v>2939</v>
      </c>
      <c r="C51" s="30" t="s">
        <v>2923</v>
      </c>
      <c r="D51" s="13">
        <v>405</v>
      </c>
      <c r="E51" s="14">
        <v>83.56</v>
      </c>
      <c r="F51" s="15">
        <v>5.7999999999999996E-3</v>
      </c>
      <c r="G51" s="15"/>
    </row>
    <row r="52" spans="1:10" x14ac:dyDescent="0.25">
      <c r="A52" s="12" t="s">
        <v>2940</v>
      </c>
      <c r="B52" s="30" t="s">
        <v>2941</v>
      </c>
      <c r="C52" s="30" t="s">
        <v>2918</v>
      </c>
      <c r="D52" s="13">
        <v>256</v>
      </c>
      <c r="E52" s="14">
        <v>53.98</v>
      </c>
      <c r="F52" s="15">
        <v>3.8E-3</v>
      </c>
      <c r="G52" s="15"/>
    </row>
    <row r="53" spans="1:10" x14ac:dyDescent="0.25">
      <c r="A53" s="12" t="s">
        <v>2942</v>
      </c>
      <c r="B53" s="30" t="s">
        <v>2943</v>
      </c>
      <c r="C53" s="30" t="s">
        <v>2918</v>
      </c>
      <c r="D53" s="13">
        <v>411</v>
      </c>
      <c r="E53" s="14">
        <v>49.86</v>
      </c>
      <c r="F53" s="15">
        <v>3.5000000000000001E-3</v>
      </c>
      <c r="G53" s="15"/>
    </row>
    <row r="54" spans="1:10" x14ac:dyDescent="0.25">
      <c r="A54" s="12" t="s">
        <v>2944</v>
      </c>
      <c r="B54" s="30" t="s">
        <v>2945</v>
      </c>
      <c r="C54" s="30" t="s">
        <v>2946</v>
      </c>
      <c r="D54" s="13">
        <v>454</v>
      </c>
      <c r="E54" s="14">
        <v>40.33</v>
      </c>
      <c r="F54" s="15">
        <v>2.8E-3</v>
      </c>
      <c r="G54" s="15"/>
    </row>
    <row r="55" spans="1:10" x14ac:dyDescent="0.25">
      <c r="A55" s="12" t="s">
        <v>2947</v>
      </c>
      <c r="B55" s="30" t="s">
        <v>2948</v>
      </c>
      <c r="C55" s="30" t="s">
        <v>2918</v>
      </c>
      <c r="D55" s="13">
        <v>222</v>
      </c>
      <c r="E55" s="14">
        <v>25.42</v>
      </c>
      <c r="F55" s="15">
        <v>1.8E-3</v>
      </c>
      <c r="G55" s="15"/>
    </row>
    <row r="56" spans="1:10" x14ac:dyDescent="0.25">
      <c r="A56" s="12" t="s">
        <v>2949</v>
      </c>
      <c r="B56" s="30" t="s">
        <v>2950</v>
      </c>
      <c r="C56" s="30"/>
      <c r="D56" s="13">
        <v>10</v>
      </c>
      <c r="E56" s="14">
        <v>1.07</v>
      </c>
      <c r="F56" s="15">
        <v>1E-4</v>
      </c>
      <c r="G56" s="15"/>
    </row>
    <row r="57" spans="1:10" x14ac:dyDescent="0.25">
      <c r="A57" s="16" t="s">
        <v>126</v>
      </c>
      <c r="B57" s="31"/>
      <c r="C57" s="31"/>
      <c r="D57" s="17"/>
      <c r="E57" s="37">
        <f>SUM(E37:E56)</f>
        <v>3974.0199999999995</v>
      </c>
      <c r="F57" s="38">
        <f>SUM(F37:F56)</f>
        <v>0.27770000000000011</v>
      </c>
      <c r="G57" s="20"/>
    </row>
    <row r="58" spans="1:10" x14ac:dyDescent="0.25">
      <c r="A58" s="16"/>
      <c r="B58" s="30"/>
      <c r="C58" s="30"/>
      <c r="D58" s="13"/>
      <c r="E58" s="52"/>
      <c r="F58" s="53"/>
      <c r="G58" s="15"/>
    </row>
    <row r="59" spans="1:10" x14ac:dyDescent="0.25">
      <c r="A59" s="21" t="s">
        <v>162</v>
      </c>
      <c r="B59" s="32"/>
      <c r="C59" s="32"/>
      <c r="D59" s="22"/>
      <c r="E59" s="27">
        <v>14134.72</v>
      </c>
      <c r="F59" s="28">
        <v>0.98760000000000003</v>
      </c>
      <c r="G59" s="20"/>
      <c r="J59" s="54"/>
    </row>
    <row r="60" spans="1:10" x14ac:dyDescent="0.25">
      <c r="A60" s="12"/>
      <c r="B60" s="30"/>
      <c r="C60" s="30"/>
      <c r="D60" s="13"/>
      <c r="E60" s="14"/>
      <c r="F60" s="15"/>
      <c r="G60" s="15"/>
    </row>
    <row r="61" spans="1:10" x14ac:dyDescent="0.25">
      <c r="A61" s="12"/>
      <c r="B61" s="30"/>
      <c r="C61" s="30"/>
      <c r="D61" s="13"/>
      <c r="E61" s="14"/>
      <c r="F61" s="15"/>
      <c r="G61" s="15"/>
    </row>
    <row r="62" spans="1:10" x14ac:dyDescent="0.25">
      <c r="A62" s="16" t="s">
        <v>166</v>
      </c>
      <c r="B62" s="30"/>
      <c r="C62" s="30"/>
      <c r="D62" s="13"/>
      <c r="E62" s="14"/>
      <c r="F62" s="15"/>
      <c r="G62" s="15"/>
    </row>
    <row r="63" spans="1:10" x14ac:dyDescent="0.25">
      <c r="A63" s="12" t="s">
        <v>167</v>
      </c>
      <c r="B63" s="30"/>
      <c r="C63" s="30"/>
      <c r="D63" s="13"/>
      <c r="E63" s="14">
        <v>16.98</v>
      </c>
      <c r="F63" s="15">
        <v>1.1999999999999999E-3</v>
      </c>
      <c r="G63" s="15">
        <v>7.0182999999999995E-2</v>
      </c>
    </row>
    <row r="64" spans="1:10" x14ac:dyDescent="0.25">
      <c r="A64" s="16" t="s">
        <v>126</v>
      </c>
      <c r="B64" s="31"/>
      <c r="C64" s="31"/>
      <c r="D64" s="17"/>
      <c r="E64" s="37">
        <v>16.98</v>
      </c>
      <c r="F64" s="38">
        <v>1.1999999999999999E-3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21" t="s">
        <v>162</v>
      </c>
      <c r="B66" s="32"/>
      <c r="C66" s="32"/>
      <c r="D66" s="22"/>
      <c r="E66" s="18">
        <v>16.98</v>
      </c>
      <c r="F66" s="19">
        <v>1.1999999999999999E-3</v>
      </c>
      <c r="G66" s="20"/>
    </row>
    <row r="67" spans="1:7" x14ac:dyDescent="0.25">
      <c r="A67" s="12" t="s">
        <v>168</v>
      </c>
      <c r="B67" s="30"/>
      <c r="C67" s="30"/>
      <c r="D67" s="13"/>
      <c r="E67" s="14">
        <v>1.3062600000000001E-2</v>
      </c>
      <c r="F67" s="15">
        <v>0</v>
      </c>
      <c r="G67" s="15"/>
    </row>
    <row r="68" spans="1:7" x14ac:dyDescent="0.25">
      <c r="A68" s="12" t="s">
        <v>169</v>
      </c>
      <c r="B68" s="30"/>
      <c r="C68" s="30"/>
      <c r="D68" s="13"/>
      <c r="E68" s="14">
        <v>165.8169374</v>
      </c>
      <c r="F68" s="15">
        <v>1.12E-2</v>
      </c>
      <c r="G68" s="15">
        <v>7.0182999999999995E-2</v>
      </c>
    </row>
    <row r="69" spans="1:7" x14ac:dyDescent="0.25">
      <c r="A69" s="25" t="s">
        <v>170</v>
      </c>
      <c r="B69" s="33"/>
      <c r="C69" s="33"/>
      <c r="D69" s="26"/>
      <c r="E69" s="27">
        <v>14317.53</v>
      </c>
      <c r="F69" s="28">
        <v>1</v>
      </c>
      <c r="G69" s="28"/>
    </row>
    <row r="74" spans="1:7" x14ac:dyDescent="0.25">
      <c r="A74" s="1" t="s">
        <v>173</v>
      </c>
    </row>
    <row r="75" spans="1:7" x14ac:dyDescent="0.25">
      <c r="A75" s="47" t="s">
        <v>174</v>
      </c>
      <c r="B75" s="34" t="s">
        <v>120</v>
      </c>
    </row>
    <row r="76" spans="1:7" x14ac:dyDescent="0.25">
      <c r="A76" t="s">
        <v>175</v>
      </c>
    </row>
    <row r="77" spans="1:7" x14ac:dyDescent="0.25">
      <c r="A77" t="s">
        <v>176</v>
      </c>
      <c r="B77" t="s">
        <v>177</v>
      </c>
      <c r="C77" t="s">
        <v>177</v>
      </c>
    </row>
    <row r="78" spans="1:7" x14ac:dyDescent="0.25">
      <c r="B78" s="48">
        <v>45351</v>
      </c>
      <c r="C78" s="48">
        <v>45382</v>
      </c>
    </row>
    <row r="79" spans="1:7" x14ac:dyDescent="0.25">
      <c r="A79" t="s">
        <v>181</v>
      </c>
      <c r="B79">
        <v>17.2959</v>
      </c>
      <c r="C79">
        <v>17.511199999999999</v>
      </c>
      <c r="E79" s="2"/>
    </row>
    <row r="80" spans="1:7" x14ac:dyDescent="0.25">
      <c r="A80" t="s">
        <v>182</v>
      </c>
      <c r="B80">
        <v>17.2959</v>
      </c>
      <c r="C80">
        <v>17.511199999999999</v>
      </c>
      <c r="E80" s="2"/>
    </row>
    <row r="81" spans="1:5" x14ac:dyDescent="0.25">
      <c r="A81" t="s">
        <v>661</v>
      </c>
      <c r="B81">
        <v>16.960899999999999</v>
      </c>
      <c r="C81">
        <v>17.164100000000001</v>
      </c>
      <c r="E81" s="2"/>
    </row>
    <row r="82" spans="1:5" x14ac:dyDescent="0.25">
      <c r="A82" t="s">
        <v>662</v>
      </c>
      <c r="B82">
        <v>16.960899999999999</v>
      </c>
      <c r="C82">
        <v>17.164100000000001</v>
      </c>
      <c r="E82" s="2"/>
    </row>
    <row r="83" spans="1:5" x14ac:dyDescent="0.25">
      <c r="E83" s="2"/>
    </row>
    <row r="84" spans="1:5" x14ac:dyDescent="0.25">
      <c r="A84" t="s">
        <v>192</v>
      </c>
      <c r="B84" s="34" t="s">
        <v>120</v>
      </c>
    </row>
    <row r="85" spans="1:5" x14ac:dyDescent="0.25">
      <c r="A85" t="s">
        <v>193</v>
      </c>
      <c r="B85" s="34" t="s">
        <v>120</v>
      </c>
    </row>
    <row r="86" spans="1:5" ht="30" customHeight="1" x14ac:dyDescent="0.25">
      <c r="A86" s="47" t="s">
        <v>194</v>
      </c>
      <c r="B86" s="34" t="s">
        <v>120</v>
      </c>
    </row>
    <row r="87" spans="1:5" ht="30" customHeight="1" x14ac:dyDescent="0.25">
      <c r="A87" s="47" t="s">
        <v>195</v>
      </c>
      <c r="B87" s="49">
        <f>+E57</f>
        <v>3974.0199999999995</v>
      </c>
    </row>
    <row r="88" spans="1:5" ht="45" customHeight="1" x14ac:dyDescent="0.25">
      <c r="A88" s="47" t="s">
        <v>849</v>
      </c>
      <c r="B88" s="34" t="s">
        <v>120</v>
      </c>
    </row>
    <row r="89" spans="1:5" ht="30" customHeight="1" x14ac:dyDescent="0.25">
      <c r="A89" s="47" t="s">
        <v>850</v>
      </c>
      <c r="B89" s="34" t="s">
        <v>120</v>
      </c>
    </row>
    <row r="90" spans="1:5" ht="30" customHeight="1" x14ac:dyDescent="0.25">
      <c r="A90" s="47" t="s">
        <v>851</v>
      </c>
      <c r="B90" s="34" t="s">
        <v>120</v>
      </c>
    </row>
    <row r="91" spans="1:5" x14ac:dyDescent="0.25">
      <c r="A91" t="s">
        <v>2894</v>
      </c>
    </row>
    <row r="92" spans="1:5" x14ac:dyDescent="0.25">
      <c r="A92" t="s">
        <v>2895</v>
      </c>
    </row>
    <row r="94" spans="1:5" ht="69.95" customHeight="1" x14ac:dyDescent="0.25">
      <c r="A94" s="74" t="s">
        <v>211</v>
      </c>
      <c r="B94" s="74" t="s">
        <v>212</v>
      </c>
      <c r="C94" s="74" t="s">
        <v>5</v>
      </c>
      <c r="D94" s="74" t="s">
        <v>6</v>
      </c>
    </row>
    <row r="95" spans="1:5" ht="69.95" customHeight="1" x14ac:dyDescent="0.25">
      <c r="A95" s="74" t="s">
        <v>2951</v>
      </c>
      <c r="B95" s="74"/>
      <c r="C95" s="74" t="s">
        <v>99</v>
      </c>
      <c r="D9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9"/>
  <sheetViews>
    <sheetView showGridLines="0" workbookViewId="0">
      <pane ySplit="4" topLeftCell="A100" activePane="bottomLeft" state="frozen"/>
      <selection pane="bottomLeft" activeCell="B101" sqref="B10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452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453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215</v>
      </c>
      <c r="B9" s="30"/>
      <c r="C9" s="30"/>
      <c r="D9" s="13"/>
      <c r="E9" s="14"/>
      <c r="F9" s="15"/>
      <c r="G9" s="15"/>
    </row>
    <row r="10" spans="1:8" x14ac:dyDescent="0.25">
      <c r="A10" s="16" t="s">
        <v>216</v>
      </c>
      <c r="B10" s="30"/>
      <c r="C10" s="30"/>
      <c r="D10" s="13"/>
      <c r="E10" s="14"/>
      <c r="F10" s="15"/>
      <c r="G10" s="15"/>
    </row>
    <row r="11" spans="1:8" x14ac:dyDescent="0.25">
      <c r="A11" s="12" t="s">
        <v>454</v>
      </c>
      <c r="B11" s="30" t="s">
        <v>455</v>
      </c>
      <c r="C11" s="30" t="s">
        <v>222</v>
      </c>
      <c r="D11" s="13">
        <v>102000000</v>
      </c>
      <c r="E11" s="14">
        <v>96086.35</v>
      </c>
      <c r="F11" s="15">
        <v>7.1300000000000002E-2</v>
      </c>
      <c r="G11" s="15">
        <v>7.4999999999999997E-2</v>
      </c>
    </row>
    <row r="12" spans="1:8" x14ac:dyDescent="0.25">
      <c r="A12" s="12" t="s">
        <v>456</v>
      </c>
      <c r="B12" s="30" t="s">
        <v>457</v>
      </c>
      <c r="C12" s="30" t="s">
        <v>233</v>
      </c>
      <c r="D12" s="13">
        <v>100000000</v>
      </c>
      <c r="E12" s="14">
        <v>94492.5</v>
      </c>
      <c r="F12" s="15">
        <v>7.0099999999999996E-2</v>
      </c>
      <c r="G12" s="15">
        <v>7.485E-2</v>
      </c>
    </row>
    <row r="13" spans="1:8" x14ac:dyDescent="0.25">
      <c r="A13" s="12" t="s">
        <v>458</v>
      </c>
      <c r="B13" s="30" t="s">
        <v>459</v>
      </c>
      <c r="C13" s="30" t="s">
        <v>222</v>
      </c>
      <c r="D13" s="13">
        <v>97500000</v>
      </c>
      <c r="E13" s="14">
        <v>94343.54</v>
      </c>
      <c r="F13" s="15">
        <v>7.0000000000000007E-2</v>
      </c>
      <c r="G13" s="15">
        <v>7.5075000000000003E-2</v>
      </c>
    </row>
    <row r="14" spans="1:8" x14ac:dyDescent="0.25">
      <c r="A14" s="12" t="s">
        <v>460</v>
      </c>
      <c r="B14" s="30" t="s">
        <v>461</v>
      </c>
      <c r="C14" s="30" t="s">
        <v>222</v>
      </c>
      <c r="D14" s="13">
        <v>98500000</v>
      </c>
      <c r="E14" s="14">
        <v>93893.55</v>
      </c>
      <c r="F14" s="15">
        <v>6.9599999999999995E-2</v>
      </c>
      <c r="G14" s="15">
        <v>7.3723999999999998E-2</v>
      </c>
    </row>
    <row r="15" spans="1:8" x14ac:dyDescent="0.25">
      <c r="A15" s="12" t="s">
        <v>462</v>
      </c>
      <c r="B15" s="30" t="s">
        <v>463</v>
      </c>
      <c r="C15" s="30" t="s">
        <v>233</v>
      </c>
      <c r="D15" s="13">
        <v>96000000</v>
      </c>
      <c r="E15" s="14">
        <v>93116.26</v>
      </c>
      <c r="F15" s="15">
        <v>6.9099999999999995E-2</v>
      </c>
      <c r="G15" s="15">
        <v>7.3654999999999998E-2</v>
      </c>
    </row>
    <row r="16" spans="1:8" x14ac:dyDescent="0.25">
      <c r="A16" s="12" t="s">
        <v>464</v>
      </c>
      <c r="B16" s="30" t="s">
        <v>465</v>
      </c>
      <c r="C16" s="30" t="s">
        <v>222</v>
      </c>
      <c r="D16" s="13">
        <v>95500000</v>
      </c>
      <c r="E16" s="14">
        <v>92282.89</v>
      </c>
      <c r="F16" s="15">
        <v>6.8400000000000002E-2</v>
      </c>
      <c r="G16" s="15">
        <v>7.51E-2</v>
      </c>
    </row>
    <row r="17" spans="1:7" x14ac:dyDescent="0.25">
      <c r="A17" s="12" t="s">
        <v>466</v>
      </c>
      <c r="B17" s="30" t="s">
        <v>467</v>
      </c>
      <c r="C17" s="30" t="s">
        <v>233</v>
      </c>
      <c r="D17" s="13">
        <v>82000000</v>
      </c>
      <c r="E17" s="14">
        <v>77931</v>
      </c>
      <c r="F17" s="15">
        <v>5.7799999999999997E-2</v>
      </c>
      <c r="G17" s="15">
        <v>7.3245000000000005E-2</v>
      </c>
    </row>
    <row r="18" spans="1:7" x14ac:dyDescent="0.25">
      <c r="A18" s="12" t="s">
        <v>468</v>
      </c>
      <c r="B18" s="30" t="s">
        <v>469</v>
      </c>
      <c r="C18" s="30" t="s">
        <v>222</v>
      </c>
      <c r="D18" s="13">
        <v>80000000</v>
      </c>
      <c r="E18" s="14">
        <v>76706.960000000006</v>
      </c>
      <c r="F18" s="15">
        <v>5.6899999999999999E-2</v>
      </c>
      <c r="G18" s="15">
        <v>7.3999999999999996E-2</v>
      </c>
    </row>
    <row r="19" spans="1:7" x14ac:dyDescent="0.25">
      <c r="A19" s="12" t="s">
        <v>470</v>
      </c>
      <c r="B19" s="30" t="s">
        <v>471</v>
      </c>
      <c r="C19" s="30" t="s">
        <v>222</v>
      </c>
      <c r="D19" s="13">
        <v>80000000</v>
      </c>
      <c r="E19" s="14">
        <v>75431.520000000004</v>
      </c>
      <c r="F19" s="15">
        <v>5.5899999999999998E-2</v>
      </c>
      <c r="G19" s="15">
        <v>7.3557999999999998E-2</v>
      </c>
    </row>
    <row r="20" spans="1:7" x14ac:dyDescent="0.25">
      <c r="A20" s="12" t="s">
        <v>472</v>
      </c>
      <c r="B20" s="30" t="s">
        <v>473</v>
      </c>
      <c r="C20" s="30" t="s">
        <v>474</v>
      </c>
      <c r="D20" s="13">
        <v>66500000</v>
      </c>
      <c r="E20" s="14">
        <v>63337.26</v>
      </c>
      <c r="F20" s="15">
        <v>4.7E-2</v>
      </c>
      <c r="G20" s="15">
        <v>7.5850000000000001E-2</v>
      </c>
    </row>
    <row r="21" spans="1:7" x14ac:dyDescent="0.25">
      <c r="A21" s="12" t="s">
        <v>475</v>
      </c>
      <c r="B21" s="30" t="s">
        <v>476</v>
      </c>
      <c r="C21" s="30" t="s">
        <v>222</v>
      </c>
      <c r="D21" s="13">
        <v>56500000</v>
      </c>
      <c r="E21" s="14">
        <v>56915.44</v>
      </c>
      <c r="F21" s="15">
        <v>4.2200000000000001E-2</v>
      </c>
      <c r="G21" s="15">
        <v>7.4193999999999996E-2</v>
      </c>
    </row>
    <row r="22" spans="1:7" x14ac:dyDescent="0.25">
      <c r="A22" s="12" t="s">
        <v>477</v>
      </c>
      <c r="B22" s="30" t="s">
        <v>478</v>
      </c>
      <c r="C22" s="30" t="s">
        <v>222</v>
      </c>
      <c r="D22" s="13">
        <v>38500000</v>
      </c>
      <c r="E22" s="14">
        <v>36287.06</v>
      </c>
      <c r="F22" s="15">
        <v>2.69E-2</v>
      </c>
      <c r="G22" s="15">
        <v>7.3525999999999994E-2</v>
      </c>
    </row>
    <row r="23" spans="1:7" x14ac:dyDescent="0.25">
      <c r="A23" s="12" t="s">
        <v>479</v>
      </c>
      <c r="B23" s="30" t="s">
        <v>480</v>
      </c>
      <c r="C23" s="30" t="s">
        <v>222</v>
      </c>
      <c r="D23" s="13">
        <v>33500000</v>
      </c>
      <c r="E23" s="14">
        <v>33542.949999999997</v>
      </c>
      <c r="F23" s="15">
        <v>2.4899999999999999E-2</v>
      </c>
      <c r="G23" s="15">
        <v>7.5175000000000006E-2</v>
      </c>
    </row>
    <row r="24" spans="1:7" x14ac:dyDescent="0.25">
      <c r="A24" s="12" t="s">
        <v>481</v>
      </c>
      <c r="B24" s="30" t="s">
        <v>482</v>
      </c>
      <c r="C24" s="30" t="s">
        <v>222</v>
      </c>
      <c r="D24" s="13">
        <v>27000000</v>
      </c>
      <c r="E24" s="14">
        <v>27436.91</v>
      </c>
      <c r="F24" s="15">
        <v>2.0299999999999999E-2</v>
      </c>
      <c r="G24" s="15">
        <v>7.51E-2</v>
      </c>
    </row>
    <row r="25" spans="1:7" x14ac:dyDescent="0.25">
      <c r="A25" s="12" t="s">
        <v>483</v>
      </c>
      <c r="B25" s="30" t="s">
        <v>484</v>
      </c>
      <c r="C25" s="30" t="s">
        <v>222</v>
      </c>
      <c r="D25" s="13">
        <v>28000000</v>
      </c>
      <c r="E25" s="14">
        <v>27337.49</v>
      </c>
      <c r="F25" s="15">
        <v>2.0299999999999999E-2</v>
      </c>
      <c r="G25" s="15">
        <v>7.5200000000000003E-2</v>
      </c>
    </row>
    <row r="26" spans="1:7" x14ac:dyDescent="0.25">
      <c r="A26" s="12" t="s">
        <v>485</v>
      </c>
      <c r="B26" s="30" t="s">
        <v>486</v>
      </c>
      <c r="C26" s="30" t="s">
        <v>222</v>
      </c>
      <c r="D26" s="13">
        <v>27500000</v>
      </c>
      <c r="E26" s="14">
        <v>26474.5</v>
      </c>
      <c r="F26" s="15">
        <v>1.9599999999999999E-2</v>
      </c>
      <c r="G26" s="15">
        <v>7.5175000000000006E-2</v>
      </c>
    </row>
    <row r="27" spans="1:7" x14ac:dyDescent="0.25">
      <c r="A27" s="12" t="s">
        <v>310</v>
      </c>
      <c r="B27" s="30" t="s">
        <v>311</v>
      </c>
      <c r="C27" s="30" t="s">
        <v>222</v>
      </c>
      <c r="D27" s="13">
        <v>13500000</v>
      </c>
      <c r="E27" s="14">
        <v>13735.71</v>
      </c>
      <c r="F27" s="15">
        <v>1.0200000000000001E-2</v>
      </c>
      <c r="G27" s="15">
        <v>7.5175000000000006E-2</v>
      </c>
    </row>
    <row r="28" spans="1:7" x14ac:dyDescent="0.25">
      <c r="A28" s="12" t="s">
        <v>487</v>
      </c>
      <c r="B28" s="30" t="s">
        <v>488</v>
      </c>
      <c r="C28" s="30" t="s">
        <v>222</v>
      </c>
      <c r="D28" s="13">
        <v>12500000</v>
      </c>
      <c r="E28" s="14">
        <v>12188.65</v>
      </c>
      <c r="F28" s="15">
        <v>8.9999999999999993E-3</v>
      </c>
      <c r="G28" s="15">
        <v>7.5200000000000003E-2</v>
      </c>
    </row>
    <row r="29" spans="1:7" x14ac:dyDescent="0.25">
      <c r="A29" s="12" t="s">
        <v>489</v>
      </c>
      <c r="B29" s="30" t="s">
        <v>490</v>
      </c>
      <c r="C29" s="30" t="s">
        <v>222</v>
      </c>
      <c r="D29" s="13">
        <v>11500000</v>
      </c>
      <c r="E29" s="14">
        <v>11132.91</v>
      </c>
      <c r="F29" s="15">
        <v>8.3000000000000001E-3</v>
      </c>
      <c r="G29" s="15">
        <v>7.5075000000000003E-2</v>
      </c>
    </row>
    <row r="30" spans="1:7" x14ac:dyDescent="0.25">
      <c r="A30" s="12" t="s">
        <v>426</v>
      </c>
      <c r="B30" s="30" t="s">
        <v>427</v>
      </c>
      <c r="C30" s="30" t="s">
        <v>222</v>
      </c>
      <c r="D30" s="13">
        <v>9500000</v>
      </c>
      <c r="E30" s="14">
        <v>9853.51</v>
      </c>
      <c r="F30" s="15">
        <v>7.3000000000000001E-3</v>
      </c>
      <c r="G30" s="15">
        <v>7.3799000000000003E-2</v>
      </c>
    </row>
    <row r="31" spans="1:7" x14ac:dyDescent="0.25">
      <c r="A31" s="12" t="s">
        <v>491</v>
      </c>
      <c r="B31" s="30" t="s">
        <v>492</v>
      </c>
      <c r="C31" s="30" t="s">
        <v>222</v>
      </c>
      <c r="D31" s="13">
        <v>6000000</v>
      </c>
      <c r="E31" s="14">
        <v>6381.31</v>
      </c>
      <c r="F31" s="15">
        <v>4.7000000000000002E-3</v>
      </c>
      <c r="G31" s="15">
        <v>7.5200000000000003E-2</v>
      </c>
    </row>
    <row r="32" spans="1:7" x14ac:dyDescent="0.25">
      <c r="A32" s="12" t="s">
        <v>493</v>
      </c>
      <c r="B32" s="30" t="s">
        <v>494</v>
      </c>
      <c r="C32" s="30" t="s">
        <v>222</v>
      </c>
      <c r="D32" s="13">
        <v>6000000</v>
      </c>
      <c r="E32" s="14">
        <v>6076.08</v>
      </c>
      <c r="F32" s="15">
        <v>4.4999999999999997E-3</v>
      </c>
      <c r="G32" s="15">
        <v>7.5175000000000006E-2</v>
      </c>
    </row>
    <row r="33" spans="1:7" x14ac:dyDescent="0.25">
      <c r="A33" s="12" t="s">
        <v>495</v>
      </c>
      <c r="B33" s="30" t="s">
        <v>496</v>
      </c>
      <c r="C33" s="30" t="s">
        <v>222</v>
      </c>
      <c r="D33" s="13">
        <v>6000000</v>
      </c>
      <c r="E33" s="14">
        <v>6063.74</v>
      </c>
      <c r="F33" s="15">
        <v>4.4999999999999997E-3</v>
      </c>
      <c r="G33" s="15">
        <v>7.5200000000000003E-2</v>
      </c>
    </row>
    <row r="34" spans="1:7" x14ac:dyDescent="0.25">
      <c r="A34" s="12" t="s">
        <v>497</v>
      </c>
      <c r="B34" s="30" t="s">
        <v>498</v>
      </c>
      <c r="C34" s="30" t="s">
        <v>222</v>
      </c>
      <c r="D34" s="13">
        <v>6000000</v>
      </c>
      <c r="E34" s="14">
        <v>5991.16</v>
      </c>
      <c r="F34" s="15">
        <v>4.4000000000000003E-3</v>
      </c>
      <c r="G34" s="15">
        <v>7.3774000000000006E-2</v>
      </c>
    </row>
    <row r="35" spans="1:7" x14ac:dyDescent="0.25">
      <c r="A35" s="12" t="s">
        <v>499</v>
      </c>
      <c r="B35" s="30" t="s">
        <v>500</v>
      </c>
      <c r="C35" s="30" t="s">
        <v>222</v>
      </c>
      <c r="D35" s="13">
        <v>3300000</v>
      </c>
      <c r="E35" s="14">
        <v>3458.05</v>
      </c>
      <c r="F35" s="15">
        <v>2.5999999999999999E-3</v>
      </c>
      <c r="G35" s="15">
        <v>7.3799000000000003E-2</v>
      </c>
    </row>
    <row r="36" spans="1:7" x14ac:dyDescent="0.25">
      <c r="A36" s="12" t="s">
        <v>501</v>
      </c>
      <c r="B36" s="30" t="s">
        <v>502</v>
      </c>
      <c r="C36" s="30" t="s">
        <v>222</v>
      </c>
      <c r="D36" s="13">
        <v>3500000</v>
      </c>
      <c r="E36" s="14">
        <v>3329.76</v>
      </c>
      <c r="F36" s="15">
        <v>2.5000000000000001E-3</v>
      </c>
      <c r="G36" s="15">
        <v>7.3557999999999998E-2</v>
      </c>
    </row>
    <row r="37" spans="1:7" x14ac:dyDescent="0.25">
      <c r="A37" s="12" t="s">
        <v>503</v>
      </c>
      <c r="B37" s="30" t="s">
        <v>504</v>
      </c>
      <c r="C37" s="30" t="s">
        <v>222</v>
      </c>
      <c r="D37" s="13">
        <v>3000000</v>
      </c>
      <c r="E37" s="14">
        <v>3144.87</v>
      </c>
      <c r="F37" s="15">
        <v>2.3E-3</v>
      </c>
      <c r="G37" s="15">
        <v>7.3679999999999995E-2</v>
      </c>
    </row>
    <row r="38" spans="1:7" x14ac:dyDescent="0.25">
      <c r="A38" s="12" t="s">
        <v>505</v>
      </c>
      <c r="B38" s="30" t="s">
        <v>506</v>
      </c>
      <c r="C38" s="30" t="s">
        <v>222</v>
      </c>
      <c r="D38" s="13">
        <v>2500000</v>
      </c>
      <c r="E38" s="14">
        <v>2588.06</v>
      </c>
      <c r="F38" s="15">
        <v>1.9E-3</v>
      </c>
      <c r="G38" s="15">
        <v>7.3848999999999998E-2</v>
      </c>
    </row>
    <row r="39" spans="1:7" x14ac:dyDescent="0.25">
      <c r="A39" s="12" t="s">
        <v>312</v>
      </c>
      <c r="B39" s="30" t="s">
        <v>313</v>
      </c>
      <c r="C39" s="30" t="s">
        <v>222</v>
      </c>
      <c r="D39" s="13">
        <v>2500000</v>
      </c>
      <c r="E39" s="14">
        <v>2539.67</v>
      </c>
      <c r="F39" s="15">
        <v>1.9E-3</v>
      </c>
      <c r="G39" s="15">
        <v>7.5200000000000003E-2</v>
      </c>
    </row>
    <row r="40" spans="1:7" x14ac:dyDescent="0.25">
      <c r="A40" s="12" t="s">
        <v>507</v>
      </c>
      <c r="B40" s="30" t="s">
        <v>508</v>
      </c>
      <c r="C40" s="30" t="s">
        <v>222</v>
      </c>
      <c r="D40" s="13">
        <v>2500000</v>
      </c>
      <c r="E40" s="14">
        <v>2519.34</v>
      </c>
      <c r="F40" s="15">
        <v>1.9E-3</v>
      </c>
      <c r="G40" s="15">
        <v>7.5200000000000003E-2</v>
      </c>
    </row>
    <row r="41" spans="1:7" x14ac:dyDescent="0.25">
      <c r="A41" s="12" t="s">
        <v>509</v>
      </c>
      <c r="B41" s="30" t="s">
        <v>510</v>
      </c>
      <c r="C41" s="30" t="s">
        <v>222</v>
      </c>
      <c r="D41" s="13">
        <v>2000000</v>
      </c>
      <c r="E41" s="14">
        <v>1988.1</v>
      </c>
      <c r="F41" s="15">
        <v>1.5E-3</v>
      </c>
      <c r="G41" s="15">
        <v>7.5200000000000003E-2</v>
      </c>
    </row>
    <row r="42" spans="1:7" x14ac:dyDescent="0.25">
      <c r="A42" s="12" t="s">
        <v>511</v>
      </c>
      <c r="B42" s="30" t="s">
        <v>512</v>
      </c>
      <c r="C42" s="30" t="s">
        <v>222</v>
      </c>
      <c r="D42" s="13">
        <v>1500000</v>
      </c>
      <c r="E42" s="14">
        <v>1620.28</v>
      </c>
      <c r="F42" s="15">
        <v>1.1999999999999999E-3</v>
      </c>
      <c r="G42" s="15">
        <v>7.4749999999999997E-2</v>
      </c>
    </row>
    <row r="43" spans="1:7" x14ac:dyDescent="0.25">
      <c r="A43" s="12" t="s">
        <v>513</v>
      </c>
      <c r="B43" s="30" t="s">
        <v>514</v>
      </c>
      <c r="C43" s="30" t="s">
        <v>222</v>
      </c>
      <c r="D43" s="13">
        <v>1500000</v>
      </c>
      <c r="E43" s="14">
        <v>1519.62</v>
      </c>
      <c r="F43" s="15">
        <v>1.1000000000000001E-3</v>
      </c>
      <c r="G43" s="15">
        <v>7.5200000000000003E-2</v>
      </c>
    </row>
    <row r="44" spans="1:7" x14ac:dyDescent="0.25">
      <c r="A44" s="12" t="s">
        <v>416</v>
      </c>
      <c r="B44" s="30" t="s">
        <v>417</v>
      </c>
      <c r="C44" s="30" t="s">
        <v>222</v>
      </c>
      <c r="D44" s="13">
        <v>1000000</v>
      </c>
      <c r="E44" s="14">
        <v>1078.22</v>
      </c>
      <c r="F44" s="15">
        <v>8.0000000000000004E-4</v>
      </c>
      <c r="G44" s="15">
        <v>7.4749999999999997E-2</v>
      </c>
    </row>
    <row r="45" spans="1:7" x14ac:dyDescent="0.25">
      <c r="A45" s="12" t="s">
        <v>515</v>
      </c>
      <c r="B45" s="30" t="s">
        <v>516</v>
      </c>
      <c r="C45" s="30" t="s">
        <v>222</v>
      </c>
      <c r="D45" s="13">
        <v>1000000</v>
      </c>
      <c r="E45" s="14">
        <v>1048.6400000000001</v>
      </c>
      <c r="F45" s="15">
        <v>8.0000000000000004E-4</v>
      </c>
      <c r="G45" s="15">
        <v>7.3799000000000003E-2</v>
      </c>
    </row>
    <row r="46" spans="1:7" x14ac:dyDescent="0.25">
      <c r="A46" s="12" t="s">
        <v>517</v>
      </c>
      <c r="B46" s="30" t="s">
        <v>518</v>
      </c>
      <c r="C46" s="30" t="s">
        <v>233</v>
      </c>
      <c r="D46" s="13">
        <v>1000000</v>
      </c>
      <c r="E46" s="14">
        <v>1043.5899999999999</v>
      </c>
      <c r="F46" s="15">
        <v>8.0000000000000004E-4</v>
      </c>
      <c r="G46" s="15">
        <v>7.4788999999999994E-2</v>
      </c>
    </row>
    <row r="47" spans="1:7" x14ac:dyDescent="0.25">
      <c r="A47" s="12" t="s">
        <v>412</v>
      </c>
      <c r="B47" s="30" t="s">
        <v>413</v>
      </c>
      <c r="C47" s="30" t="s">
        <v>222</v>
      </c>
      <c r="D47" s="13">
        <v>1000000</v>
      </c>
      <c r="E47" s="14">
        <v>1035.8</v>
      </c>
      <c r="F47" s="15">
        <v>8.0000000000000004E-4</v>
      </c>
      <c r="G47" s="15">
        <v>7.3799000000000003E-2</v>
      </c>
    </row>
    <row r="48" spans="1:7" x14ac:dyDescent="0.25">
      <c r="A48" s="12" t="s">
        <v>519</v>
      </c>
      <c r="B48" s="30" t="s">
        <v>520</v>
      </c>
      <c r="C48" s="30" t="s">
        <v>222</v>
      </c>
      <c r="D48" s="13">
        <v>1000000</v>
      </c>
      <c r="E48" s="14">
        <v>1033.5899999999999</v>
      </c>
      <c r="F48" s="15">
        <v>8.0000000000000004E-4</v>
      </c>
      <c r="G48" s="15">
        <v>7.4475E-2</v>
      </c>
    </row>
    <row r="49" spans="1:7" x14ac:dyDescent="0.25">
      <c r="A49" s="12" t="s">
        <v>521</v>
      </c>
      <c r="B49" s="30" t="s">
        <v>522</v>
      </c>
      <c r="C49" s="30" t="s">
        <v>222</v>
      </c>
      <c r="D49" s="13">
        <v>1000000</v>
      </c>
      <c r="E49" s="14">
        <v>999.17</v>
      </c>
      <c r="F49" s="15">
        <v>6.9999999999999999E-4</v>
      </c>
      <c r="G49" s="15">
        <v>7.3946999999999999E-2</v>
      </c>
    </row>
    <row r="50" spans="1:7" x14ac:dyDescent="0.25">
      <c r="A50" s="12" t="s">
        <v>523</v>
      </c>
      <c r="B50" s="30" t="s">
        <v>524</v>
      </c>
      <c r="C50" s="30" t="s">
        <v>222</v>
      </c>
      <c r="D50" s="13">
        <v>1000000</v>
      </c>
      <c r="E50" s="14">
        <v>973.18</v>
      </c>
      <c r="F50" s="15">
        <v>6.9999999999999999E-4</v>
      </c>
      <c r="G50" s="15">
        <v>7.51E-2</v>
      </c>
    </row>
    <row r="51" spans="1:7" x14ac:dyDescent="0.25">
      <c r="A51" s="12" t="s">
        <v>525</v>
      </c>
      <c r="B51" s="30" t="s">
        <v>526</v>
      </c>
      <c r="C51" s="30" t="s">
        <v>222</v>
      </c>
      <c r="D51" s="13">
        <v>500000</v>
      </c>
      <c r="E51" s="14">
        <v>548.51</v>
      </c>
      <c r="F51" s="15">
        <v>4.0000000000000002E-4</v>
      </c>
      <c r="G51" s="15">
        <v>7.3799000000000003E-2</v>
      </c>
    </row>
    <row r="52" spans="1:7" x14ac:dyDescent="0.25">
      <c r="A52" s="12" t="s">
        <v>527</v>
      </c>
      <c r="B52" s="30" t="s">
        <v>528</v>
      </c>
      <c r="C52" s="30" t="s">
        <v>332</v>
      </c>
      <c r="D52" s="13">
        <v>500000</v>
      </c>
      <c r="E52" s="14">
        <v>525.89</v>
      </c>
      <c r="F52" s="15">
        <v>4.0000000000000002E-4</v>
      </c>
      <c r="G52" s="15">
        <v>7.4260000000000007E-2</v>
      </c>
    </row>
    <row r="53" spans="1:7" x14ac:dyDescent="0.25">
      <c r="A53" s="12" t="s">
        <v>529</v>
      </c>
      <c r="B53" s="30" t="s">
        <v>530</v>
      </c>
      <c r="C53" s="30" t="s">
        <v>233</v>
      </c>
      <c r="D53" s="13">
        <v>500000</v>
      </c>
      <c r="E53" s="14">
        <v>521.07000000000005</v>
      </c>
      <c r="F53" s="15">
        <v>4.0000000000000002E-4</v>
      </c>
      <c r="G53" s="15">
        <v>7.4730000000000005E-2</v>
      </c>
    </row>
    <row r="54" spans="1:7" x14ac:dyDescent="0.25">
      <c r="A54" s="12" t="s">
        <v>531</v>
      </c>
      <c r="B54" s="30" t="s">
        <v>532</v>
      </c>
      <c r="C54" s="30" t="s">
        <v>222</v>
      </c>
      <c r="D54" s="13">
        <v>500000</v>
      </c>
      <c r="E54" s="14">
        <v>521.01</v>
      </c>
      <c r="F54" s="15">
        <v>4.0000000000000002E-4</v>
      </c>
      <c r="G54" s="15">
        <v>7.3946999999999999E-2</v>
      </c>
    </row>
    <row r="55" spans="1:7" x14ac:dyDescent="0.25">
      <c r="A55" s="12" t="s">
        <v>386</v>
      </c>
      <c r="B55" s="30" t="s">
        <v>387</v>
      </c>
      <c r="C55" s="30" t="s">
        <v>222</v>
      </c>
      <c r="D55" s="13">
        <v>500000</v>
      </c>
      <c r="E55" s="14">
        <v>516.5</v>
      </c>
      <c r="F55" s="15">
        <v>4.0000000000000002E-4</v>
      </c>
      <c r="G55" s="15">
        <v>7.4432999999999999E-2</v>
      </c>
    </row>
    <row r="56" spans="1:7" x14ac:dyDescent="0.25">
      <c r="A56" s="12" t="s">
        <v>533</v>
      </c>
      <c r="B56" s="30" t="s">
        <v>534</v>
      </c>
      <c r="C56" s="30" t="s">
        <v>222</v>
      </c>
      <c r="D56" s="13">
        <v>500000</v>
      </c>
      <c r="E56" s="14">
        <v>513.86</v>
      </c>
      <c r="F56" s="15">
        <v>4.0000000000000002E-4</v>
      </c>
      <c r="G56" s="15">
        <v>7.4494000000000005E-2</v>
      </c>
    </row>
    <row r="57" spans="1:7" x14ac:dyDescent="0.25">
      <c r="A57" s="12" t="s">
        <v>442</v>
      </c>
      <c r="B57" s="30" t="s">
        <v>443</v>
      </c>
      <c r="C57" s="30" t="s">
        <v>222</v>
      </c>
      <c r="D57" s="13">
        <v>500000</v>
      </c>
      <c r="E57" s="14">
        <v>513.30999999999995</v>
      </c>
      <c r="F57" s="15">
        <v>4.0000000000000002E-4</v>
      </c>
      <c r="G57" s="15">
        <v>7.4749999999999997E-2</v>
      </c>
    </row>
    <row r="58" spans="1:7" x14ac:dyDescent="0.25">
      <c r="A58" s="12" t="s">
        <v>535</v>
      </c>
      <c r="B58" s="30" t="s">
        <v>536</v>
      </c>
      <c r="C58" s="30" t="s">
        <v>219</v>
      </c>
      <c r="D58" s="13">
        <v>500000</v>
      </c>
      <c r="E58" s="14">
        <v>485.08</v>
      </c>
      <c r="F58" s="15">
        <v>4.0000000000000002E-4</v>
      </c>
      <c r="G58" s="15">
        <v>7.4260000000000007E-2</v>
      </c>
    </row>
    <row r="59" spans="1:7" x14ac:dyDescent="0.25">
      <c r="A59" s="12" t="s">
        <v>537</v>
      </c>
      <c r="B59" s="30" t="s">
        <v>538</v>
      </c>
      <c r="C59" s="30" t="s">
        <v>233</v>
      </c>
      <c r="D59" s="13">
        <v>500000</v>
      </c>
      <c r="E59" s="14">
        <v>481.75</v>
      </c>
      <c r="F59" s="15">
        <v>4.0000000000000002E-4</v>
      </c>
      <c r="G59" s="15">
        <v>7.5049000000000005E-2</v>
      </c>
    </row>
    <row r="60" spans="1:7" x14ac:dyDescent="0.25">
      <c r="A60" s="16" t="s">
        <v>126</v>
      </c>
      <c r="B60" s="31"/>
      <c r="C60" s="31"/>
      <c r="D60" s="17"/>
      <c r="E60" s="18">
        <v>1171586.17</v>
      </c>
      <c r="F60" s="19">
        <v>0.86909999999999998</v>
      </c>
      <c r="G60" s="20"/>
    </row>
    <row r="61" spans="1:7" x14ac:dyDescent="0.25">
      <c r="A61" s="12"/>
      <c r="B61" s="30"/>
      <c r="C61" s="30"/>
      <c r="D61" s="13"/>
      <c r="E61" s="14"/>
      <c r="F61" s="15"/>
      <c r="G61" s="15"/>
    </row>
    <row r="62" spans="1:7" x14ac:dyDescent="0.25">
      <c r="A62" s="16" t="s">
        <v>448</v>
      </c>
      <c r="B62" s="30"/>
      <c r="C62" s="30"/>
      <c r="D62" s="13"/>
      <c r="E62" s="14"/>
      <c r="F62" s="15"/>
      <c r="G62" s="15"/>
    </row>
    <row r="63" spans="1:7" x14ac:dyDescent="0.25">
      <c r="A63" s="12" t="s">
        <v>539</v>
      </c>
      <c r="B63" s="30" t="s">
        <v>540</v>
      </c>
      <c r="C63" s="30" t="s">
        <v>125</v>
      </c>
      <c r="D63" s="13">
        <v>51000000</v>
      </c>
      <c r="E63" s="14">
        <v>52372.21</v>
      </c>
      <c r="F63" s="15">
        <v>3.8800000000000001E-2</v>
      </c>
      <c r="G63" s="15">
        <v>7.1822278232000006E-2</v>
      </c>
    </row>
    <row r="64" spans="1:7" x14ac:dyDescent="0.25">
      <c r="A64" s="12" t="s">
        <v>541</v>
      </c>
      <c r="B64" s="30" t="s">
        <v>542</v>
      </c>
      <c r="C64" s="30" t="s">
        <v>125</v>
      </c>
      <c r="D64" s="13">
        <v>50000000</v>
      </c>
      <c r="E64" s="14">
        <v>50673.75</v>
      </c>
      <c r="F64" s="15">
        <v>3.7600000000000001E-2</v>
      </c>
      <c r="G64" s="15">
        <v>7.1839878208999994E-2</v>
      </c>
    </row>
    <row r="65" spans="1:7" x14ac:dyDescent="0.25">
      <c r="A65" s="12" t="s">
        <v>543</v>
      </c>
      <c r="B65" s="30" t="s">
        <v>544</v>
      </c>
      <c r="C65" s="30" t="s">
        <v>125</v>
      </c>
      <c r="D65" s="13">
        <v>16500000</v>
      </c>
      <c r="E65" s="14">
        <v>16580.8</v>
      </c>
      <c r="F65" s="15">
        <v>1.23E-2</v>
      </c>
      <c r="G65" s="15">
        <v>7.1928915600000004E-2</v>
      </c>
    </row>
    <row r="66" spans="1:7" x14ac:dyDescent="0.25">
      <c r="A66" s="16" t="s">
        <v>126</v>
      </c>
      <c r="B66" s="31"/>
      <c r="C66" s="31"/>
      <c r="D66" s="17"/>
      <c r="E66" s="18">
        <v>119626.76</v>
      </c>
      <c r="F66" s="19">
        <v>8.8700000000000001E-2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6" t="s">
        <v>298</v>
      </c>
      <c r="B68" s="30"/>
      <c r="C68" s="30"/>
      <c r="D68" s="13"/>
      <c r="E68" s="14"/>
      <c r="F68" s="15"/>
      <c r="G68" s="15"/>
    </row>
    <row r="69" spans="1:7" x14ac:dyDescent="0.25">
      <c r="A69" s="16" t="s">
        <v>126</v>
      </c>
      <c r="B69" s="30"/>
      <c r="C69" s="30"/>
      <c r="D69" s="13"/>
      <c r="E69" s="35" t="s">
        <v>120</v>
      </c>
      <c r="F69" s="36" t="s">
        <v>120</v>
      </c>
      <c r="G69" s="15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16" t="s">
        <v>299</v>
      </c>
      <c r="B71" s="30"/>
      <c r="C71" s="30"/>
      <c r="D71" s="13"/>
      <c r="E71" s="14"/>
      <c r="F71" s="15"/>
      <c r="G71" s="15"/>
    </row>
    <row r="72" spans="1:7" x14ac:dyDescent="0.25">
      <c r="A72" s="16" t="s">
        <v>126</v>
      </c>
      <c r="B72" s="30"/>
      <c r="C72" s="30"/>
      <c r="D72" s="13"/>
      <c r="E72" s="35" t="s">
        <v>120</v>
      </c>
      <c r="F72" s="36" t="s">
        <v>120</v>
      </c>
      <c r="G72" s="15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21" t="s">
        <v>162</v>
      </c>
      <c r="B74" s="32"/>
      <c r="C74" s="32"/>
      <c r="D74" s="22"/>
      <c r="E74" s="18">
        <v>1291212.93</v>
      </c>
      <c r="F74" s="19">
        <v>0.95779999999999998</v>
      </c>
      <c r="G74" s="20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6" t="s">
        <v>166</v>
      </c>
      <c r="B77" s="30"/>
      <c r="C77" s="30"/>
      <c r="D77" s="13"/>
      <c r="E77" s="14"/>
      <c r="F77" s="15"/>
      <c r="G77" s="15"/>
    </row>
    <row r="78" spans="1:7" x14ac:dyDescent="0.25">
      <c r="A78" s="12" t="s">
        <v>167</v>
      </c>
      <c r="B78" s="30"/>
      <c r="C78" s="30"/>
      <c r="D78" s="13"/>
      <c r="E78" s="14">
        <v>3178.94</v>
      </c>
      <c r="F78" s="15">
        <v>2.3999999999999998E-3</v>
      </c>
      <c r="G78" s="15">
        <v>7.0182999999999995E-2</v>
      </c>
    </row>
    <row r="79" spans="1:7" x14ac:dyDescent="0.25">
      <c r="A79" s="16" t="s">
        <v>126</v>
      </c>
      <c r="B79" s="31"/>
      <c r="C79" s="31"/>
      <c r="D79" s="17"/>
      <c r="E79" s="18">
        <v>3178.94</v>
      </c>
      <c r="F79" s="19">
        <v>2.3999999999999998E-3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21" t="s">
        <v>162</v>
      </c>
      <c r="B81" s="32"/>
      <c r="C81" s="32"/>
      <c r="D81" s="22"/>
      <c r="E81" s="18">
        <v>3178.94</v>
      </c>
      <c r="F81" s="19">
        <v>2.3999999999999998E-3</v>
      </c>
      <c r="G81" s="20"/>
    </row>
    <row r="82" spans="1:7" x14ac:dyDescent="0.25">
      <c r="A82" s="12" t="s">
        <v>168</v>
      </c>
      <c r="B82" s="30"/>
      <c r="C82" s="30"/>
      <c r="D82" s="13"/>
      <c r="E82" s="14">
        <v>53034.796096400001</v>
      </c>
      <c r="F82" s="15">
        <v>3.9327000000000001E-2</v>
      </c>
      <c r="G82" s="15"/>
    </row>
    <row r="83" spans="1:7" x14ac:dyDescent="0.25">
      <c r="A83" s="12" t="s">
        <v>169</v>
      </c>
      <c r="B83" s="30"/>
      <c r="C83" s="30"/>
      <c r="D83" s="13"/>
      <c r="E83" s="14">
        <v>1106.5039036000001</v>
      </c>
      <c r="F83" s="15">
        <v>4.73E-4</v>
      </c>
      <c r="G83" s="15">
        <v>7.0182999999999995E-2</v>
      </c>
    </row>
    <row r="84" spans="1:7" x14ac:dyDescent="0.25">
      <c r="A84" s="25" t="s">
        <v>170</v>
      </c>
      <c r="B84" s="33"/>
      <c r="C84" s="33"/>
      <c r="D84" s="26"/>
      <c r="E84" s="27">
        <v>1348533.17</v>
      </c>
      <c r="F84" s="28">
        <v>1</v>
      </c>
      <c r="G84" s="28"/>
    </row>
    <row r="86" spans="1:7" x14ac:dyDescent="0.25">
      <c r="A86" s="1" t="s">
        <v>172</v>
      </c>
    </row>
    <row r="89" spans="1:7" x14ac:dyDescent="0.25">
      <c r="A89" s="1" t="s">
        <v>173</v>
      </c>
    </row>
    <row r="90" spans="1:7" x14ac:dyDescent="0.25">
      <c r="A90" s="47" t="s">
        <v>174</v>
      </c>
      <c r="B90" s="34" t="s">
        <v>120</v>
      </c>
    </row>
    <row r="91" spans="1:7" x14ac:dyDescent="0.25">
      <c r="A91" t="s">
        <v>175</v>
      </c>
    </row>
    <row r="92" spans="1:7" x14ac:dyDescent="0.25">
      <c r="A92" t="s">
        <v>304</v>
      </c>
      <c r="B92" t="s">
        <v>177</v>
      </c>
      <c r="C92" t="s">
        <v>177</v>
      </c>
    </row>
    <row r="93" spans="1:7" x14ac:dyDescent="0.25">
      <c r="B93" s="48">
        <v>45351</v>
      </c>
      <c r="C93" s="48">
        <v>45382</v>
      </c>
    </row>
    <row r="94" spans="1:7" x14ac:dyDescent="0.25">
      <c r="A94" t="s">
        <v>305</v>
      </c>
      <c r="B94">
        <v>1202.7416000000001</v>
      </c>
      <c r="C94">
        <v>1212.2253000000001</v>
      </c>
      <c r="E94" s="2"/>
    </row>
    <row r="95" spans="1:7" x14ac:dyDescent="0.25">
      <c r="E95" s="2"/>
    </row>
    <row r="96" spans="1:7" x14ac:dyDescent="0.25">
      <c r="A96" t="s">
        <v>192</v>
      </c>
      <c r="B96" s="34" t="s">
        <v>120</v>
      </c>
    </row>
    <row r="97" spans="1:2" x14ac:dyDescent="0.25">
      <c r="A97" t="s">
        <v>193</v>
      </c>
      <c r="B97" s="34" t="s">
        <v>120</v>
      </c>
    </row>
    <row r="98" spans="1:2" ht="30" customHeight="1" x14ac:dyDescent="0.25">
      <c r="A98" s="47" t="s">
        <v>194</v>
      </c>
      <c r="B98" s="34" t="s">
        <v>120</v>
      </c>
    </row>
    <row r="99" spans="1:2" ht="30" customHeight="1" x14ac:dyDescent="0.25">
      <c r="A99" s="47" t="s">
        <v>195</v>
      </c>
      <c r="B99" s="34" t="s">
        <v>120</v>
      </c>
    </row>
    <row r="100" spans="1:2" x14ac:dyDescent="0.25">
      <c r="A100" t="s">
        <v>196</v>
      </c>
      <c r="B100" s="49">
        <f>+B114</f>
        <v>6.7926925858955496</v>
      </c>
    </row>
    <row r="101" spans="1:2" ht="45" customHeight="1" x14ac:dyDescent="0.25">
      <c r="A101" s="47" t="s">
        <v>197</v>
      </c>
      <c r="B101" s="34" t="s">
        <v>120</v>
      </c>
    </row>
    <row r="102" spans="1:2" ht="30" customHeight="1" x14ac:dyDescent="0.25">
      <c r="A102" s="47" t="s">
        <v>198</v>
      </c>
      <c r="B102" s="34" t="s">
        <v>120</v>
      </c>
    </row>
    <row r="103" spans="1:2" ht="30" customHeight="1" x14ac:dyDescent="0.25">
      <c r="A103" s="47" t="s">
        <v>199</v>
      </c>
      <c r="B103" s="54">
        <v>454145.74057939998</v>
      </c>
    </row>
    <row r="104" spans="1:2" x14ac:dyDescent="0.25">
      <c r="A104" t="s">
        <v>200</v>
      </c>
    </row>
    <row r="105" spans="1:2" x14ac:dyDescent="0.25">
      <c r="A105" t="s">
        <v>201</v>
      </c>
    </row>
    <row r="107" spans="1:2" x14ac:dyDescent="0.25">
      <c r="A107" t="s">
        <v>202</v>
      </c>
    </row>
    <row r="108" spans="1:2" ht="30" customHeight="1" x14ac:dyDescent="0.25">
      <c r="A108" s="55" t="s">
        <v>203</v>
      </c>
      <c r="B108" s="56" t="s">
        <v>545</v>
      </c>
    </row>
    <row r="109" spans="1:2" x14ac:dyDescent="0.25">
      <c r="A109" s="55" t="s">
        <v>205</v>
      </c>
      <c r="B109" s="55" t="s">
        <v>307</v>
      </c>
    </row>
    <row r="110" spans="1:2" x14ac:dyDescent="0.25">
      <c r="A110" s="55"/>
      <c r="B110" s="55"/>
    </row>
    <row r="111" spans="1:2" x14ac:dyDescent="0.25">
      <c r="A111" s="55" t="s">
        <v>207</v>
      </c>
      <c r="B111" s="57">
        <v>7.4214298909587306</v>
      </c>
    </row>
    <row r="112" spans="1:2" x14ac:dyDescent="0.25">
      <c r="A112" s="55"/>
      <c r="B112" s="55"/>
    </row>
    <row r="113" spans="1:4" x14ac:dyDescent="0.25">
      <c r="A113" s="55" t="s">
        <v>208</v>
      </c>
      <c r="B113" s="58">
        <v>5.3997000000000002</v>
      </c>
    </row>
    <row r="114" spans="1:4" x14ac:dyDescent="0.25">
      <c r="A114" s="55" t="s">
        <v>209</v>
      </c>
      <c r="B114" s="58">
        <v>6.7926925858955496</v>
      </c>
    </row>
    <row r="115" spans="1:4" x14ac:dyDescent="0.25">
      <c r="A115" s="55"/>
      <c r="B115" s="55"/>
    </row>
    <row r="116" spans="1:4" x14ac:dyDescent="0.25">
      <c r="A116" s="55" t="s">
        <v>210</v>
      </c>
      <c r="B116" s="59">
        <v>45382</v>
      </c>
    </row>
    <row r="118" spans="1:4" ht="69.95" customHeight="1" x14ac:dyDescent="0.25">
      <c r="A118" s="74" t="s">
        <v>211</v>
      </c>
      <c r="B118" s="74" t="s">
        <v>212</v>
      </c>
      <c r="C118" s="74" t="s">
        <v>5</v>
      </c>
      <c r="D118" s="74" t="s">
        <v>6</v>
      </c>
    </row>
    <row r="119" spans="1:4" ht="69.95" customHeight="1" x14ac:dyDescent="0.25">
      <c r="A119" s="74" t="s">
        <v>545</v>
      </c>
      <c r="B119" s="74"/>
      <c r="C119" s="74" t="s">
        <v>16</v>
      </c>
      <c r="D11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2952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2953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2890</v>
      </c>
      <c r="B7" s="30"/>
      <c r="C7" s="30"/>
      <c r="D7" s="13"/>
      <c r="E7" s="14"/>
      <c r="F7" s="15"/>
      <c r="G7" s="15"/>
    </row>
    <row r="8" spans="1:8" x14ac:dyDescent="0.25">
      <c r="A8" s="16" t="s">
        <v>2891</v>
      </c>
      <c r="B8" s="31"/>
      <c r="C8" s="31"/>
      <c r="D8" s="17"/>
      <c r="E8" s="46"/>
      <c r="F8" s="20"/>
      <c r="G8" s="20"/>
    </row>
    <row r="9" spans="1:8" x14ac:dyDescent="0.25">
      <c r="A9" s="12" t="s">
        <v>2954</v>
      </c>
      <c r="B9" s="30" t="s">
        <v>2955</v>
      </c>
      <c r="C9" s="30"/>
      <c r="D9" s="13">
        <v>196771.595</v>
      </c>
      <c r="E9" s="14">
        <v>8379.09</v>
      </c>
      <c r="F9" s="15">
        <v>0.99939999999999996</v>
      </c>
      <c r="G9" s="15"/>
    </row>
    <row r="10" spans="1:8" x14ac:dyDescent="0.25">
      <c r="A10" s="16" t="s">
        <v>126</v>
      </c>
      <c r="B10" s="31"/>
      <c r="C10" s="31"/>
      <c r="D10" s="17"/>
      <c r="E10" s="18">
        <v>8379.09</v>
      </c>
      <c r="F10" s="19">
        <v>0.99939999999999996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162</v>
      </c>
      <c r="B12" s="32"/>
      <c r="C12" s="32"/>
      <c r="D12" s="22"/>
      <c r="E12" s="18">
        <v>8379.09</v>
      </c>
      <c r="F12" s="19">
        <v>0.99939999999999996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166</v>
      </c>
      <c r="B14" s="30"/>
      <c r="C14" s="30"/>
      <c r="D14" s="13"/>
      <c r="E14" s="14"/>
      <c r="F14" s="15"/>
      <c r="G14" s="15"/>
    </row>
    <row r="15" spans="1:8" x14ac:dyDescent="0.25">
      <c r="A15" s="12" t="s">
        <v>167</v>
      </c>
      <c r="B15" s="30"/>
      <c r="C15" s="30"/>
      <c r="D15" s="13"/>
      <c r="E15" s="14">
        <v>44.96</v>
      </c>
      <c r="F15" s="15">
        <v>5.4000000000000003E-3</v>
      </c>
      <c r="G15" s="15">
        <v>7.0182999999999995E-2</v>
      </c>
    </row>
    <row r="16" spans="1:8" x14ac:dyDescent="0.25">
      <c r="A16" s="16" t="s">
        <v>126</v>
      </c>
      <c r="B16" s="31"/>
      <c r="C16" s="31"/>
      <c r="D16" s="17"/>
      <c r="E16" s="18">
        <v>44.96</v>
      </c>
      <c r="F16" s="19">
        <v>5.4000000000000003E-3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162</v>
      </c>
      <c r="B18" s="32"/>
      <c r="C18" s="32"/>
      <c r="D18" s="22"/>
      <c r="E18" s="18">
        <v>44.96</v>
      </c>
      <c r="F18" s="19">
        <v>5.4000000000000003E-3</v>
      </c>
      <c r="G18" s="20"/>
    </row>
    <row r="19" spans="1:7" x14ac:dyDescent="0.25">
      <c r="A19" s="12" t="s">
        <v>168</v>
      </c>
      <c r="B19" s="30"/>
      <c r="C19" s="30"/>
      <c r="D19" s="13"/>
      <c r="E19" s="14">
        <v>3.45776E-2</v>
      </c>
      <c r="F19" s="15">
        <v>3.9999999999999998E-6</v>
      </c>
      <c r="G19" s="15"/>
    </row>
    <row r="20" spans="1:7" x14ac:dyDescent="0.25">
      <c r="A20" s="12" t="s">
        <v>169</v>
      </c>
      <c r="B20" s="30"/>
      <c r="C20" s="30"/>
      <c r="D20" s="13"/>
      <c r="E20" s="23">
        <v>-40.284577599999999</v>
      </c>
      <c r="F20" s="24">
        <v>-4.8040000000000001E-3</v>
      </c>
      <c r="G20" s="15">
        <v>7.0182999999999995E-2</v>
      </c>
    </row>
    <row r="21" spans="1:7" x14ac:dyDescent="0.25">
      <c r="A21" s="25" t="s">
        <v>170</v>
      </c>
      <c r="B21" s="33"/>
      <c r="C21" s="33"/>
      <c r="D21" s="26"/>
      <c r="E21" s="27">
        <v>8383.7999999999993</v>
      </c>
      <c r="F21" s="28">
        <v>1</v>
      </c>
      <c r="G21" s="28"/>
    </row>
    <row r="26" spans="1:7" x14ac:dyDescent="0.25">
      <c r="A26" s="1" t="s">
        <v>173</v>
      </c>
    </row>
    <row r="27" spans="1:7" x14ac:dyDescent="0.25">
      <c r="A27" s="47" t="s">
        <v>174</v>
      </c>
      <c r="B27" s="34" t="s">
        <v>120</v>
      </c>
    </row>
    <row r="28" spans="1:7" x14ac:dyDescent="0.25">
      <c r="A28" t="s">
        <v>175</v>
      </c>
    </row>
    <row r="29" spans="1:7" x14ac:dyDescent="0.25">
      <c r="A29" t="s">
        <v>176</v>
      </c>
      <c r="B29" t="s">
        <v>177</v>
      </c>
      <c r="C29" t="s">
        <v>177</v>
      </c>
    </row>
    <row r="30" spans="1:7" x14ac:dyDescent="0.25">
      <c r="B30" s="48">
        <v>45351</v>
      </c>
      <c r="C30" s="48">
        <v>45382</v>
      </c>
    </row>
    <row r="31" spans="1:7" x14ac:dyDescent="0.25">
      <c r="A31" t="s">
        <v>181</v>
      </c>
      <c r="B31">
        <v>19.476099999999999</v>
      </c>
      <c r="C31">
        <v>20.867100000000001</v>
      </c>
      <c r="E31" s="2"/>
    </row>
    <row r="32" spans="1:7" x14ac:dyDescent="0.25">
      <c r="A32" t="s">
        <v>661</v>
      </c>
      <c r="B32">
        <v>17.858000000000001</v>
      </c>
      <c r="C32">
        <v>19.119800000000001</v>
      </c>
      <c r="E32" s="2"/>
    </row>
    <row r="33" spans="1:5" x14ac:dyDescent="0.25">
      <c r="E33" s="2"/>
    </row>
    <row r="34" spans="1:5" x14ac:dyDescent="0.25">
      <c r="A34" t="s">
        <v>192</v>
      </c>
      <c r="B34" s="34" t="s">
        <v>120</v>
      </c>
    </row>
    <row r="35" spans="1:5" x14ac:dyDescent="0.25">
      <c r="A35" t="s">
        <v>193</v>
      </c>
      <c r="B35" s="34" t="s">
        <v>120</v>
      </c>
    </row>
    <row r="36" spans="1:5" ht="30" customHeight="1" x14ac:dyDescent="0.25">
      <c r="A36" s="47" t="s">
        <v>194</v>
      </c>
      <c r="B36" s="34" t="s">
        <v>120</v>
      </c>
    </row>
    <row r="37" spans="1:5" ht="30" customHeight="1" x14ac:dyDescent="0.25">
      <c r="A37" s="47" t="s">
        <v>195</v>
      </c>
      <c r="B37" s="49">
        <v>8379.0880287</v>
      </c>
    </row>
    <row r="38" spans="1:5" ht="45" customHeight="1" x14ac:dyDescent="0.25">
      <c r="A38" s="47" t="s">
        <v>849</v>
      </c>
      <c r="B38" s="34" t="s">
        <v>120</v>
      </c>
    </row>
    <row r="39" spans="1:5" ht="30" customHeight="1" x14ac:dyDescent="0.25">
      <c r="A39" s="47" t="s">
        <v>850</v>
      </c>
      <c r="B39" s="34" t="s">
        <v>120</v>
      </c>
    </row>
    <row r="40" spans="1:5" ht="30" customHeight="1" x14ac:dyDescent="0.25">
      <c r="A40" s="47" t="s">
        <v>851</v>
      </c>
      <c r="B40" s="34" t="s">
        <v>120</v>
      </c>
    </row>
    <row r="41" spans="1:5" x14ac:dyDescent="0.25">
      <c r="A41" t="s">
        <v>2894</v>
      </c>
    </row>
    <row r="42" spans="1:5" x14ac:dyDescent="0.25">
      <c r="A42" t="s">
        <v>2895</v>
      </c>
    </row>
    <row r="44" spans="1:5" ht="69.95" customHeight="1" x14ac:dyDescent="0.25">
      <c r="A44" s="74" t="s">
        <v>211</v>
      </c>
      <c r="B44" s="74" t="s">
        <v>212</v>
      </c>
      <c r="C44" s="74" t="s">
        <v>5</v>
      </c>
      <c r="D44" s="74" t="s">
        <v>6</v>
      </c>
    </row>
    <row r="45" spans="1:5" ht="69.95" customHeight="1" x14ac:dyDescent="0.25">
      <c r="A45" s="74" t="s">
        <v>2956</v>
      </c>
      <c r="B45" s="74"/>
      <c r="C45" s="74" t="s">
        <v>101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5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2957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2958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2890</v>
      </c>
      <c r="B7" s="30"/>
      <c r="C7" s="30"/>
      <c r="D7" s="13"/>
      <c r="E7" s="14"/>
      <c r="F7" s="15"/>
      <c r="G7" s="15"/>
    </row>
    <row r="8" spans="1:8" x14ac:dyDescent="0.25">
      <c r="A8" s="16" t="s">
        <v>2891</v>
      </c>
      <c r="B8" s="31"/>
      <c r="C8" s="31"/>
      <c r="D8" s="17"/>
      <c r="E8" s="46"/>
      <c r="F8" s="20"/>
      <c r="G8" s="20"/>
    </row>
    <row r="9" spans="1:8" x14ac:dyDescent="0.25">
      <c r="A9" s="12" t="s">
        <v>2959</v>
      </c>
      <c r="B9" s="30" t="s">
        <v>2960</v>
      </c>
      <c r="C9" s="30"/>
      <c r="D9" s="13">
        <v>101336.71331000001</v>
      </c>
      <c r="E9" s="14">
        <v>11497.18</v>
      </c>
      <c r="F9" s="15">
        <v>1.0037</v>
      </c>
      <c r="G9" s="15"/>
    </row>
    <row r="10" spans="1:8" x14ac:dyDescent="0.25">
      <c r="A10" s="16" t="s">
        <v>126</v>
      </c>
      <c r="B10" s="31"/>
      <c r="C10" s="31"/>
      <c r="D10" s="17"/>
      <c r="E10" s="18">
        <v>11497.18</v>
      </c>
      <c r="F10" s="19">
        <v>1.0037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162</v>
      </c>
      <c r="B12" s="32"/>
      <c r="C12" s="32"/>
      <c r="D12" s="22"/>
      <c r="E12" s="18">
        <v>11497.18</v>
      </c>
      <c r="F12" s="19">
        <v>1.0037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166</v>
      </c>
      <c r="B14" s="30"/>
      <c r="C14" s="30"/>
      <c r="D14" s="13"/>
      <c r="E14" s="14"/>
      <c r="F14" s="15"/>
      <c r="G14" s="15"/>
    </row>
    <row r="15" spans="1:8" x14ac:dyDescent="0.25">
      <c r="A15" s="12" t="s">
        <v>167</v>
      </c>
      <c r="B15" s="30"/>
      <c r="C15" s="30"/>
      <c r="D15" s="13"/>
      <c r="E15" s="14">
        <v>85.92</v>
      </c>
      <c r="F15" s="15">
        <v>7.4999999999999997E-3</v>
      </c>
      <c r="G15" s="15">
        <v>7.0182999999999995E-2</v>
      </c>
    </row>
    <row r="16" spans="1:8" x14ac:dyDescent="0.25">
      <c r="A16" s="16" t="s">
        <v>126</v>
      </c>
      <c r="B16" s="31"/>
      <c r="C16" s="31"/>
      <c r="D16" s="17"/>
      <c r="E16" s="18">
        <v>85.92</v>
      </c>
      <c r="F16" s="19">
        <v>7.4999999999999997E-3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162</v>
      </c>
      <c r="B18" s="32"/>
      <c r="C18" s="32"/>
      <c r="D18" s="22"/>
      <c r="E18" s="18">
        <v>85.92</v>
      </c>
      <c r="F18" s="19">
        <v>7.4999999999999997E-3</v>
      </c>
      <c r="G18" s="20"/>
    </row>
    <row r="19" spans="1:7" x14ac:dyDescent="0.25">
      <c r="A19" s="12" t="s">
        <v>168</v>
      </c>
      <c r="B19" s="30"/>
      <c r="C19" s="30"/>
      <c r="D19" s="13"/>
      <c r="E19" s="14">
        <v>6.6081500000000001E-2</v>
      </c>
      <c r="F19" s="15">
        <v>5.0000000000000004E-6</v>
      </c>
      <c r="G19" s="15"/>
    </row>
    <row r="20" spans="1:7" x14ac:dyDescent="0.25">
      <c r="A20" s="12" t="s">
        <v>169</v>
      </c>
      <c r="B20" s="30"/>
      <c r="C20" s="30"/>
      <c r="D20" s="13"/>
      <c r="E20" s="23">
        <v>-128.14608150000001</v>
      </c>
      <c r="F20" s="24">
        <v>-1.1205E-2</v>
      </c>
      <c r="G20" s="15">
        <v>7.0182999999999995E-2</v>
      </c>
    </row>
    <row r="21" spans="1:7" x14ac:dyDescent="0.25">
      <c r="A21" s="25" t="s">
        <v>170</v>
      </c>
      <c r="B21" s="33"/>
      <c r="C21" s="33"/>
      <c r="D21" s="26"/>
      <c r="E21" s="27">
        <v>11455.02</v>
      </c>
      <c r="F21" s="28">
        <v>1</v>
      </c>
      <c r="G21" s="28"/>
    </row>
    <row r="26" spans="1:7" x14ac:dyDescent="0.25">
      <c r="A26" s="1" t="s">
        <v>173</v>
      </c>
    </row>
    <row r="27" spans="1:7" x14ac:dyDescent="0.25">
      <c r="A27" s="47" t="s">
        <v>174</v>
      </c>
      <c r="B27" s="34" t="s">
        <v>120</v>
      </c>
    </row>
    <row r="28" spans="1:7" x14ac:dyDescent="0.25">
      <c r="A28" t="s">
        <v>175</v>
      </c>
    </row>
    <row r="29" spans="1:7" x14ac:dyDescent="0.25">
      <c r="A29" t="s">
        <v>176</v>
      </c>
      <c r="B29" t="s">
        <v>177</v>
      </c>
      <c r="C29" t="s">
        <v>177</v>
      </c>
    </row>
    <row r="30" spans="1:7" x14ac:dyDescent="0.25">
      <c r="B30" s="48">
        <v>45351</v>
      </c>
      <c r="C30" s="48">
        <v>45382</v>
      </c>
    </row>
    <row r="31" spans="1:7" x14ac:dyDescent="0.25">
      <c r="A31" t="s">
        <v>181</v>
      </c>
      <c r="B31">
        <v>15.334199999999999</v>
      </c>
      <c r="C31">
        <v>15.6724</v>
      </c>
      <c r="E31" s="2"/>
    </row>
    <row r="32" spans="1:7" x14ac:dyDescent="0.25">
      <c r="A32" t="s">
        <v>661</v>
      </c>
      <c r="B32">
        <v>14.2841</v>
      </c>
      <c r="C32">
        <v>14.588200000000001</v>
      </c>
      <c r="E32" s="2"/>
    </row>
    <row r="33" spans="1:5" x14ac:dyDescent="0.25">
      <c r="E33" s="2"/>
    </row>
    <row r="34" spans="1:5" x14ac:dyDescent="0.25">
      <c r="A34" t="s">
        <v>192</v>
      </c>
      <c r="B34" s="34" t="s">
        <v>120</v>
      </c>
    </row>
    <row r="35" spans="1:5" x14ac:dyDescent="0.25">
      <c r="A35" t="s">
        <v>193</v>
      </c>
      <c r="B35" s="34" t="s">
        <v>120</v>
      </c>
    </row>
    <row r="36" spans="1:5" ht="30" customHeight="1" x14ac:dyDescent="0.25">
      <c r="A36" s="47" t="s">
        <v>194</v>
      </c>
      <c r="B36" s="34" t="s">
        <v>120</v>
      </c>
    </row>
    <row r="37" spans="1:5" ht="30" customHeight="1" x14ac:dyDescent="0.25">
      <c r="A37" s="47" t="s">
        <v>195</v>
      </c>
      <c r="B37" s="49">
        <v>11497.1773944</v>
      </c>
    </row>
    <row r="38" spans="1:5" ht="45" customHeight="1" x14ac:dyDescent="0.25">
      <c r="A38" s="47" t="s">
        <v>849</v>
      </c>
      <c r="B38" s="34" t="s">
        <v>120</v>
      </c>
    </row>
    <row r="39" spans="1:5" ht="30" customHeight="1" x14ac:dyDescent="0.25">
      <c r="A39" s="47" t="s">
        <v>850</v>
      </c>
      <c r="B39" s="34" t="s">
        <v>120</v>
      </c>
    </row>
    <row r="40" spans="1:5" ht="30" customHeight="1" x14ac:dyDescent="0.25">
      <c r="A40" s="47" t="s">
        <v>851</v>
      </c>
      <c r="B40" s="34" t="s">
        <v>120</v>
      </c>
    </row>
    <row r="41" spans="1:5" x14ac:dyDescent="0.25">
      <c r="A41" t="s">
        <v>2894</v>
      </c>
    </row>
    <row r="42" spans="1:5" x14ac:dyDescent="0.25">
      <c r="A42" t="s">
        <v>2895</v>
      </c>
    </row>
    <row r="44" spans="1:5" ht="69.95" customHeight="1" x14ac:dyDescent="0.25">
      <c r="A44" s="74" t="s">
        <v>211</v>
      </c>
      <c r="B44" s="74" t="s">
        <v>212</v>
      </c>
      <c r="C44" s="74" t="s">
        <v>5</v>
      </c>
      <c r="D44" s="74" t="s">
        <v>6</v>
      </c>
    </row>
    <row r="45" spans="1:5" ht="69.95" customHeight="1" x14ac:dyDescent="0.25">
      <c r="A45" s="74" t="s">
        <v>2961</v>
      </c>
      <c r="B45" s="74"/>
      <c r="C45" s="74" t="s">
        <v>103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2962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2963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2890</v>
      </c>
      <c r="B7" s="30"/>
      <c r="C7" s="30"/>
      <c r="D7" s="13"/>
      <c r="E7" s="14"/>
      <c r="F7" s="15"/>
      <c r="G7" s="15"/>
    </row>
    <row r="8" spans="1:8" x14ac:dyDescent="0.25">
      <c r="A8" s="16" t="s">
        <v>2891</v>
      </c>
      <c r="B8" s="31"/>
      <c r="C8" s="31"/>
      <c r="D8" s="17"/>
      <c r="E8" s="46"/>
      <c r="F8" s="20"/>
      <c r="G8" s="20"/>
    </row>
    <row r="9" spans="1:8" x14ac:dyDescent="0.25">
      <c r="A9" s="12" t="s">
        <v>2964</v>
      </c>
      <c r="B9" s="30" t="s">
        <v>2965</v>
      </c>
      <c r="C9" s="30"/>
      <c r="D9" s="13">
        <v>33603.892999999996</v>
      </c>
      <c r="E9" s="14">
        <v>10001.459999999999</v>
      </c>
      <c r="F9" s="15">
        <v>0.98719999999999997</v>
      </c>
      <c r="G9" s="15"/>
    </row>
    <row r="10" spans="1:8" x14ac:dyDescent="0.25">
      <c r="A10" s="16" t="s">
        <v>126</v>
      </c>
      <c r="B10" s="31"/>
      <c r="C10" s="31"/>
      <c r="D10" s="17"/>
      <c r="E10" s="18">
        <v>10001.459999999999</v>
      </c>
      <c r="F10" s="19">
        <v>0.98719999999999997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162</v>
      </c>
      <c r="B12" s="32"/>
      <c r="C12" s="32"/>
      <c r="D12" s="22"/>
      <c r="E12" s="18">
        <v>10001.459999999999</v>
      </c>
      <c r="F12" s="19">
        <v>0.98719999999999997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166</v>
      </c>
      <c r="B14" s="30"/>
      <c r="C14" s="30"/>
      <c r="D14" s="13"/>
      <c r="E14" s="14"/>
      <c r="F14" s="15"/>
      <c r="G14" s="15"/>
    </row>
    <row r="15" spans="1:8" x14ac:dyDescent="0.25">
      <c r="A15" s="12" t="s">
        <v>167</v>
      </c>
      <c r="B15" s="30"/>
      <c r="C15" s="30"/>
      <c r="D15" s="13"/>
      <c r="E15" s="14">
        <v>158.85</v>
      </c>
      <c r="F15" s="15">
        <v>1.5699999999999999E-2</v>
      </c>
      <c r="G15" s="15">
        <v>7.0182999999999995E-2</v>
      </c>
    </row>
    <row r="16" spans="1:8" x14ac:dyDescent="0.25">
      <c r="A16" s="16" t="s">
        <v>126</v>
      </c>
      <c r="B16" s="31"/>
      <c r="C16" s="31"/>
      <c r="D16" s="17"/>
      <c r="E16" s="18">
        <v>158.85</v>
      </c>
      <c r="F16" s="19">
        <v>1.5699999999999999E-2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162</v>
      </c>
      <c r="B18" s="32"/>
      <c r="C18" s="32"/>
      <c r="D18" s="22"/>
      <c r="E18" s="18">
        <v>158.85</v>
      </c>
      <c r="F18" s="19">
        <v>1.5699999999999999E-2</v>
      </c>
      <c r="G18" s="20"/>
    </row>
    <row r="19" spans="1:7" x14ac:dyDescent="0.25">
      <c r="A19" s="12" t="s">
        <v>168</v>
      </c>
      <c r="B19" s="30"/>
      <c r="C19" s="30"/>
      <c r="D19" s="13"/>
      <c r="E19" s="14">
        <v>0.122174</v>
      </c>
      <c r="F19" s="15">
        <v>1.2E-5</v>
      </c>
      <c r="G19" s="15"/>
    </row>
    <row r="20" spans="1:7" x14ac:dyDescent="0.25">
      <c r="A20" s="12" t="s">
        <v>169</v>
      </c>
      <c r="B20" s="30"/>
      <c r="C20" s="30"/>
      <c r="D20" s="13"/>
      <c r="E20" s="23">
        <v>-28.832173999999998</v>
      </c>
      <c r="F20" s="24">
        <v>-2.9120000000000001E-3</v>
      </c>
      <c r="G20" s="15">
        <v>7.0182999999999995E-2</v>
      </c>
    </row>
    <row r="21" spans="1:7" x14ac:dyDescent="0.25">
      <c r="A21" s="25" t="s">
        <v>170</v>
      </c>
      <c r="B21" s="33"/>
      <c r="C21" s="33"/>
      <c r="D21" s="26"/>
      <c r="E21" s="27">
        <v>10131.6</v>
      </c>
      <c r="F21" s="28">
        <v>1</v>
      </c>
      <c r="G21" s="28"/>
    </row>
    <row r="26" spans="1:7" x14ac:dyDescent="0.25">
      <c r="A26" s="1" t="s">
        <v>173</v>
      </c>
    </row>
    <row r="27" spans="1:7" x14ac:dyDescent="0.25">
      <c r="A27" s="47" t="s">
        <v>174</v>
      </c>
      <c r="B27" s="34" t="s">
        <v>120</v>
      </c>
    </row>
    <row r="28" spans="1:7" x14ac:dyDescent="0.25">
      <c r="A28" t="s">
        <v>175</v>
      </c>
    </row>
    <row r="29" spans="1:7" x14ac:dyDescent="0.25">
      <c r="A29" t="s">
        <v>176</v>
      </c>
      <c r="B29" t="s">
        <v>177</v>
      </c>
      <c r="C29" t="s">
        <v>177</v>
      </c>
    </row>
    <row r="30" spans="1:7" x14ac:dyDescent="0.25">
      <c r="B30" s="48">
        <v>45351</v>
      </c>
      <c r="C30" s="48">
        <v>45382</v>
      </c>
    </row>
    <row r="31" spans="1:7" x14ac:dyDescent="0.25">
      <c r="A31" t="s">
        <v>181</v>
      </c>
      <c r="B31">
        <v>30.6723</v>
      </c>
      <c r="C31">
        <v>32.073599999999999</v>
      </c>
      <c r="E31" s="2"/>
    </row>
    <row r="32" spans="1:7" x14ac:dyDescent="0.25">
      <c r="A32" t="s">
        <v>661</v>
      </c>
      <c r="B32">
        <v>28.0931</v>
      </c>
      <c r="C32">
        <v>29.354299999999999</v>
      </c>
      <c r="E32" s="2"/>
    </row>
    <row r="33" spans="1:5" x14ac:dyDescent="0.25">
      <c r="E33" s="2"/>
    </row>
    <row r="34" spans="1:5" x14ac:dyDescent="0.25">
      <c r="A34" t="s">
        <v>192</v>
      </c>
      <c r="B34" s="34" t="s">
        <v>120</v>
      </c>
    </row>
    <row r="35" spans="1:5" x14ac:dyDescent="0.25">
      <c r="A35" t="s">
        <v>193</v>
      </c>
      <c r="B35" s="34" t="s">
        <v>120</v>
      </c>
    </row>
    <row r="36" spans="1:5" ht="30" customHeight="1" x14ac:dyDescent="0.25">
      <c r="A36" s="47" t="s">
        <v>194</v>
      </c>
      <c r="B36" s="34" t="s">
        <v>120</v>
      </c>
    </row>
    <row r="37" spans="1:5" ht="30" customHeight="1" x14ac:dyDescent="0.25">
      <c r="A37" s="47" t="s">
        <v>195</v>
      </c>
      <c r="B37" s="49">
        <v>10001.464443999999</v>
      </c>
    </row>
    <row r="38" spans="1:5" ht="45" customHeight="1" x14ac:dyDescent="0.25">
      <c r="A38" s="47" t="s">
        <v>849</v>
      </c>
      <c r="B38" s="34" t="s">
        <v>120</v>
      </c>
    </row>
    <row r="39" spans="1:5" ht="30" customHeight="1" x14ac:dyDescent="0.25">
      <c r="A39" s="47" t="s">
        <v>850</v>
      </c>
      <c r="B39" s="34" t="s">
        <v>120</v>
      </c>
    </row>
    <row r="40" spans="1:5" ht="30" customHeight="1" x14ac:dyDescent="0.25">
      <c r="A40" s="47" t="s">
        <v>851</v>
      </c>
      <c r="B40" s="34" t="s">
        <v>120</v>
      </c>
    </row>
    <row r="41" spans="1:5" x14ac:dyDescent="0.25">
      <c r="A41" t="s">
        <v>2894</v>
      </c>
    </row>
    <row r="42" spans="1:5" x14ac:dyDescent="0.25">
      <c r="A42" t="s">
        <v>2895</v>
      </c>
    </row>
    <row r="44" spans="1:5" ht="69.95" customHeight="1" x14ac:dyDescent="0.25">
      <c r="A44" s="74" t="s">
        <v>211</v>
      </c>
      <c r="B44" s="74" t="s">
        <v>212</v>
      </c>
      <c r="C44" s="74" t="s">
        <v>5</v>
      </c>
      <c r="D44" s="74" t="s">
        <v>6</v>
      </c>
    </row>
    <row r="45" spans="1:5" ht="69.95" customHeight="1" x14ac:dyDescent="0.25">
      <c r="A45" s="74" t="s">
        <v>2966</v>
      </c>
      <c r="B45" s="74"/>
      <c r="C45" s="74" t="s">
        <v>105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5"/>
  <sheetViews>
    <sheetView showGridLines="0" workbookViewId="0">
      <pane ySplit="4" topLeftCell="A37" activePane="bottomLeft" state="frozen"/>
      <selection pane="bottomLeft" activeCell="B37" sqref="B3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2967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2968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2890</v>
      </c>
      <c r="B7" s="30"/>
      <c r="C7" s="30"/>
      <c r="D7" s="13"/>
      <c r="E7" s="14"/>
      <c r="F7" s="15"/>
      <c r="G7" s="15"/>
    </row>
    <row r="8" spans="1:8" x14ac:dyDescent="0.25">
      <c r="A8" s="16" t="s">
        <v>2891</v>
      </c>
      <c r="B8" s="31"/>
      <c r="C8" s="31"/>
      <c r="D8" s="17"/>
      <c r="E8" s="46"/>
      <c r="F8" s="20"/>
      <c r="G8" s="20"/>
    </row>
    <row r="9" spans="1:8" x14ac:dyDescent="0.25">
      <c r="A9" s="12" t="s">
        <v>2969</v>
      </c>
      <c r="B9" s="30" t="s">
        <v>2970</v>
      </c>
      <c r="C9" s="30"/>
      <c r="D9" s="13">
        <v>1048473.046</v>
      </c>
      <c r="E9" s="14">
        <v>229229.11</v>
      </c>
      <c r="F9" s="15">
        <v>0.99980000000000002</v>
      </c>
      <c r="G9" s="15"/>
    </row>
    <row r="10" spans="1:8" x14ac:dyDescent="0.25">
      <c r="A10" s="16" t="s">
        <v>126</v>
      </c>
      <c r="B10" s="31"/>
      <c r="C10" s="31"/>
      <c r="D10" s="17"/>
      <c r="E10" s="18">
        <v>229229.11</v>
      </c>
      <c r="F10" s="19">
        <v>0.99980000000000002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162</v>
      </c>
      <c r="B12" s="32"/>
      <c r="C12" s="32"/>
      <c r="D12" s="22"/>
      <c r="E12" s="18">
        <v>229229.11</v>
      </c>
      <c r="F12" s="19">
        <v>0.99980000000000002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166</v>
      </c>
      <c r="B14" s="30"/>
      <c r="C14" s="30"/>
      <c r="D14" s="13"/>
      <c r="E14" s="14"/>
      <c r="F14" s="15"/>
      <c r="G14" s="15"/>
    </row>
    <row r="15" spans="1:8" x14ac:dyDescent="0.25">
      <c r="A15" s="12" t="s">
        <v>167</v>
      </c>
      <c r="B15" s="30"/>
      <c r="C15" s="30"/>
      <c r="D15" s="13"/>
      <c r="E15" s="14">
        <v>1077.96</v>
      </c>
      <c r="F15" s="15">
        <v>4.7000000000000002E-3</v>
      </c>
      <c r="G15" s="15">
        <v>7.0182999999999995E-2</v>
      </c>
    </row>
    <row r="16" spans="1:8" x14ac:dyDescent="0.25">
      <c r="A16" s="16" t="s">
        <v>126</v>
      </c>
      <c r="B16" s="31"/>
      <c r="C16" s="31"/>
      <c r="D16" s="17"/>
      <c r="E16" s="18">
        <v>1077.96</v>
      </c>
      <c r="F16" s="19">
        <v>4.7000000000000002E-3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162</v>
      </c>
      <c r="B18" s="32"/>
      <c r="C18" s="32"/>
      <c r="D18" s="22"/>
      <c r="E18" s="18">
        <v>1077.96</v>
      </c>
      <c r="F18" s="19">
        <v>4.7000000000000002E-3</v>
      </c>
      <c r="G18" s="20"/>
    </row>
    <row r="19" spans="1:7" x14ac:dyDescent="0.25">
      <c r="A19" s="12" t="s">
        <v>168</v>
      </c>
      <c r="B19" s="30"/>
      <c r="C19" s="30"/>
      <c r="D19" s="13"/>
      <c r="E19" s="14">
        <v>0.82909279999999996</v>
      </c>
      <c r="F19" s="15">
        <v>3.0000000000000001E-6</v>
      </c>
      <c r="G19" s="15"/>
    </row>
    <row r="20" spans="1:7" x14ac:dyDescent="0.25">
      <c r="A20" s="12" t="s">
        <v>169</v>
      </c>
      <c r="B20" s="30"/>
      <c r="C20" s="30"/>
      <c r="D20" s="13"/>
      <c r="E20" s="23">
        <v>-1043.9590928</v>
      </c>
      <c r="F20" s="24">
        <v>-4.5030000000000001E-3</v>
      </c>
      <c r="G20" s="15">
        <v>7.0182999999999995E-2</v>
      </c>
    </row>
    <row r="21" spans="1:7" x14ac:dyDescent="0.25">
      <c r="A21" s="25" t="s">
        <v>170</v>
      </c>
      <c r="B21" s="33"/>
      <c r="C21" s="33"/>
      <c r="D21" s="26"/>
      <c r="E21" s="27">
        <v>229263.94</v>
      </c>
      <c r="F21" s="28">
        <v>1</v>
      </c>
      <c r="G21" s="28"/>
    </row>
    <row r="26" spans="1:7" x14ac:dyDescent="0.25">
      <c r="A26" s="1" t="s">
        <v>173</v>
      </c>
    </row>
    <row r="27" spans="1:7" x14ac:dyDescent="0.25">
      <c r="A27" s="47" t="s">
        <v>174</v>
      </c>
      <c r="B27" s="34" t="s">
        <v>120</v>
      </c>
    </row>
    <row r="28" spans="1:7" x14ac:dyDescent="0.25">
      <c r="A28" t="s">
        <v>175</v>
      </c>
    </row>
    <row r="29" spans="1:7" x14ac:dyDescent="0.25">
      <c r="A29" t="s">
        <v>176</v>
      </c>
      <c r="B29" t="s">
        <v>177</v>
      </c>
      <c r="C29" t="s">
        <v>177</v>
      </c>
    </row>
    <row r="30" spans="1:7" x14ac:dyDescent="0.25">
      <c r="B30" s="48">
        <v>45351</v>
      </c>
      <c r="C30" s="48">
        <v>45382</v>
      </c>
    </row>
    <row r="31" spans="1:7" x14ac:dyDescent="0.25">
      <c r="A31" t="s">
        <v>181</v>
      </c>
      <c r="B31">
        <v>23.412600000000001</v>
      </c>
      <c r="C31">
        <v>23.721699999999998</v>
      </c>
      <c r="E31" s="2"/>
    </row>
    <row r="32" spans="1:7" x14ac:dyDescent="0.25">
      <c r="A32" t="s">
        <v>661</v>
      </c>
      <c r="B32">
        <v>22.5106</v>
      </c>
      <c r="C32">
        <v>22.790400000000002</v>
      </c>
      <c r="E32" s="2"/>
    </row>
    <row r="33" spans="1:5" x14ac:dyDescent="0.25">
      <c r="E33" s="2"/>
    </row>
    <row r="34" spans="1:5" x14ac:dyDescent="0.25">
      <c r="A34" t="s">
        <v>192</v>
      </c>
      <c r="B34" s="34" t="s">
        <v>120</v>
      </c>
    </row>
    <row r="35" spans="1:5" x14ac:dyDescent="0.25">
      <c r="A35" t="s">
        <v>193</v>
      </c>
      <c r="B35" s="34" t="s">
        <v>120</v>
      </c>
    </row>
    <row r="36" spans="1:5" ht="30" customHeight="1" x14ac:dyDescent="0.25">
      <c r="A36" s="47" t="s">
        <v>194</v>
      </c>
      <c r="B36" s="34" t="s">
        <v>120</v>
      </c>
    </row>
    <row r="37" spans="1:5" ht="30" customHeight="1" x14ac:dyDescent="0.25">
      <c r="A37" s="47" t="s">
        <v>195</v>
      </c>
      <c r="B37" s="49">
        <v>229229.10680919999</v>
      </c>
    </row>
    <row r="38" spans="1:5" ht="45" customHeight="1" x14ac:dyDescent="0.25">
      <c r="A38" s="47" t="s">
        <v>849</v>
      </c>
      <c r="B38" s="34" t="s">
        <v>120</v>
      </c>
    </row>
    <row r="39" spans="1:5" ht="30" customHeight="1" x14ac:dyDescent="0.25">
      <c r="A39" s="47" t="s">
        <v>850</v>
      </c>
      <c r="B39" s="34" t="s">
        <v>120</v>
      </c>
    </row>
    <row r="40" spans="1:5" ht="30" customHeight="1" x14ac:dyDescent="0.25">
      <c r="A40" s="47" t="s">
        <v>851</v>
      </c>
      <c r="B40" s="34" t="s">
        <v>120</v>
      </c>
    </row>
    <row r="41" spans="1:5" x14ac:dyDescent="0.25">
      <c r="A41" t="s">
        <v>2894</v>
      </c>
    </row>
    <row r="42" spans="1:5" x14ac:dyDescent="0.25">
      <c r="A42" t="s">
        <v>2895</v>
      </c>
    </row>
    <row r="44" spans="1:5" ht="69.95" customHeight="1" x14ac:dyDescent="0.25">
      <c r="A44" s="74" t="s">
        <v>211</v>
      </c>
      <c r="B44" s="74" t="s">
        <v>212</v>
      </c>
      <c r="C44" s="74" t="s">
        <v>5</v>
      </c>
      <c r="D44" s="74" t="s">
        <v>6</v>
      </c>
    </row>
    <row r="45" spans="1:5" ht="69.95" customHeight="1" x14ac:dyDescent="0.25">
      <c r="A45" s="74" t="s">
        <v>2971</v>
      </c>
      <c r="B45" s="74"/>
      <c r="C45" s="74" t="s">
        <v>107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5"/>
  <sheetViews>
    <sheetView showGridLines="0" workbookViewId="0">
      <pane ySplit="4" topLeftCell="A27" activePane="bottomLeft" state="frozen"/>
      <selection pane="bottomLeft" activeCell="B31" sqref="B3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2972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2973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64" t="s">
        <v>162</v>
      </c>
      <c r="B8" s="65"/>
      <c r="C8" s="65"/>
      <c r="D8" s="66"/>
      <c r="E8" s="37">
        <f>+E5</f>
        <v>0</v>
      </c>
      <c r="F8" s="38">
        <f>+F5</f>
        <v>0</v>
      </c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2200</v>
      </c>
      <c r="B10" s="30"/>
      <c r="C10" s="30"/>
      <c r="D10" s="13"/>
      <c r="E10" s="14"/>
      <c r="F10" s="15"/>
      <c r="G10" s="15"/>
    </row>
    <row r="11" spans="1:8" x14ac:dyDescent="0.25">
      <c r="A11" s="16" t="s">
        <v>2974</v>
      </c>
      <c r="B11" s="30"/>
      <c r="C11" s="30"/>
      <c r="D11" s="13"/>
      <c r="E11" s="14"/>
      <c r="F11" s="15"/>
      <c r="G11" s="15"/>
    </row>
    <row r="12" spans="1:8" x14ac:dyDescent="0.25">
      <c r="A12" s="12" t="s">
        <v>2202</v>
      </c>
      <c r="B12" s="30" t="s">
        <v>2975</v>
      </c>
      <c r="C12" s="30"/>
      <c r="D12" s="14">
        <v>7048.2700999999997</v>
      </c>
      <c r="E12" s="14">
        <v>5217.6933896</v>
      </c>
      <c r="F12" s="15">
        <f>+E12/$E$22</f>
        <v>0.96742192116290293</v>
      </c>
      <c r="G12" s="15"/>
    </row>
    <row r="13" spans="1:8" x14ac:dyDescent="0.25">
      <c r="A13" s="64" t="s">
        <v>162</v>
      </c>
      <c r="B13" s="65"/>
      <c r="C13" s="65"/>
      <c r="D13" s="66"/>
      <c r="E13" s="37">
        <f>SUM(E12)</f>
        <v>5217.6933896</v>
      </c>
      <c r="F13" s="38">
        <f>SUM(F12)</f>
        <v>0.96742192116290293</v>
      </c>
      <c r="G13" s="15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16" t="s">
        <v>166</v>
      </c>
      <c r="B15" s="30"/>
      <c r="C15" s="30"/>
      <c r="D15" s="13"/>
      <c r="E15" s="14"/>
      <c r="F15" s="15"/>
      <c r="G15" s="15"/>
    </row>
    <row r="16" spans="1:8" x14ac:dyDescent="0.25">
      <c r="A16" s="12" t="s">
        <v>167</v>
      </c>
      <c r="B16" s="30"/>
      <c r="C16" s="30"/>
      <c r="D16" s="13"/>
      <c r="E16" s="14">
        <v>13.99</v>
      </c>
      <c r="F16" s="15">
        <v>2.5929999999999998E-3</v>
      </c>
      <c r="G16" s="15">
        <v>7.0182999999999995E-2</v>
      </c>
    </row>
    <row r="17" spans="1:7" x14ac:dyDescent="0.25">
      <c r="A17" s="16" t="s">
        <v>126</v>
      </c>
      <c r="B17" s="31"/>
      <c r="C17" s="31"/>
      <c r="D17" s="17"/>
      <c r="E17" s="18">
        <v>13.99</v>
      </c>
      <c r="F17" s="19">
        <v>2.5929999999999998E-3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21" t="s">
        <v>162</v>
      </c>
      <c r="B19" s="32"/>
      <c r="C19" s="32"/>
      <c r="D19" s="22"/>
      <c r="E19" s="18">
        <v>13.99</v>
      </c>
      <c r="F19" s="19">
        <v>2.5929999999999998E-3</v>
      </c>
      <c r="G19" s="20"/>
    </row>
    <row r="20" spans="1:7" x14ac:dyDescent="0.25">
      <c r="A20" s="12" t="s">
        <v>168</v>
      </c>
      <c r="B20" s="30"/>
      <c r="C20" s="30"/>
      <c r="D20" s="13"/>
      <c r="E20" s="14">
        <v>1.07575E-2</v>
      </c>
      <c r="F20" s="15">
        <v>9.9999999999999995E-7</v>
      </c>
      <c r="G20" s="15"/>
    </row>
    <row r="21" spans="1:7" x14ac:dyDescent="0.25">
      <c r="A21" s="12" t="s">
        <v>169</v>
      </c>
      <c r="B21" s="30"/>
      <c r="C21" s="30"/>
      <c r="D21" s="13"/>
      <c r="E21" s="14">
        <v>161.7058528999996</v>
      </c>
      <c r="F21" s="15">
        <v>2.998407883709708E-2</v>
      </c>
      <c r="G21" s="15">
        <v>7.0182999999999995E-2</v>
      </c>
    </row>
    <row r="22" spans="1:7" x14ac:dyDescent="0.25">
      <c r="A22" s="25" t="s">
        <v>170</v>
      </c>
      <c r="B22" s="33"/>
      <c r="C22" s="33"/>
      <c r="D22" s="26"/>
      <c r="E22" s="27">
        <v>5393.4</v>
      </c>
      <c r="F22" s="28">
        <v>1</v>
      </c>
      <c r="G22" s="28"/>
    </row>
    <row r="27" spans="1:7" x14ac:dyDescent="0.25">
      <c r="A27" s="1" t="s">
        <v>173</v>
      </c>
    </row>
    <row r="28" spans="1:7" x14ac:dyDescent="0.25">
      <c r="A28" s="47" t="s">
        <v>174</v>
      </c>
      <c r="B28" s="34" t="s">
        <v>120</v>
      </c>
    </row>
    <row r="29" spans="1:7" x14ac:dyDescent="0.25">
      <c r="A29" t="s">
        <v>175</v>
      </c>
    </row>
    <row r="30" spans="1:7" x14ac:dyDescent="0.25">
      <c r="A30" t="s">
        <v>176</v>
      </c>
      <c r="B30" t="s">
        <v>177</v>
      </c>
      <c r="C30" t="s">
        <v>177</v>
      </c>
    </row>
    <row r="31" spans="1:7" x14ac:dyDescent="0.25">
      <c r="B31" s="48">
        <v>45351</v>
      </c>
      <c r="C31" s="48">
        <v>45382</v>
      </c>
    </row>
    <row r="32" spans="1:7" x14ac:dyDescent="0.25">
      <c r="A32" t="s">
        <v>698</v>
      </c>
      <c r="B32">
        <v>71.319299999999998</v>
      </c>
      <c r="C32">
        <v>76.102199999999996</v>
      </c>
    </row>
    <row r="34" spans="1:4" x14ac:dyDescent="0.25">
      <c r="A34" t="s">
        <v>192</v>
      </c>
      <c r="B34" s="34" t="s">
        <v>120</v>
      </c>
    </row>
    <row r="35" spans="1:4" x14ac:dyDescent="0.25">
      <c r="A35" t="s">
        <v>193</v>
      </c>
      <c r="B35" s="34" t="s">
        <v>120</v>
      </c>
    </row>
    <row r="36" spans="1:4" ht="30" customHeight="1" x14ac:dyDescent="0.25">
      <c r="A36" s="47" t="s">
        <v>194</v>
      </c>
      <c r="B36" s="34" t="s">
        <v>120</v>
      </c>
    </row>
    <row r="37" spans="1:4" ht="30" customHeight="1" x14ac:dyDescent="0.25">
      <c r="A37" s="47" t="s">
        <v>195</v>
      </c>
      <c r="B37" s="34" t="s">
        <v>120</v>
      </c>
    </row>
    <row r="38" spans="1:4" ht="45" customHeight="1" x14ac:dyDescent="0.25">
      <c r="A38" s="47" t="s">
        <v>197</v>
      </c>
      <c r="B38" s="34" t="s">
        <v>120</v>
      </c>
    </row>
    <row r="39" spans="1:4" ht="30" customHeight="1" x14ac:dyDescent="0.25">
      <c r="A39" s="47" t="s">
        <v>198</v>
      </c>
      <c r="B39" s="34" t="s">
        <v>120</v>
      </c>
    </row>
    <row r="40" spans="1:4" ht="30" customHeight="1" x14ac:dyDescent="0.25">
      <c r="A40" s="47" t="s">
        <v>199</v>
      </c>
      <c r="B40" s="54">
        <v>5214.1541568000002</v>
      </c>
    </row>
    <row r="41" spans="1:4" x14ac:dyDescent="0.25">
      <c r="A41" t="s">
        <v>200</v>
      </c>
    </row>
    <row r="42" spans="1:4" x14ac:dyDescent="0.25">
      <c r="A42" t="s">
        <v>201</v>
      </c>
    </row>
    <row r="44" spans="1:4" ht="69.95" customHeight="1" x14ac:dyDescent="0.25">
      <c r="A44" s="74" t="s">
        <v>211</v>
      </c>
      <c r="B44" s="74" t="s">
        <v>212</v>
      </c>
      <c r="C44" s="74" t="s">
        <v>5</v>
      </c>
      <c r="D44" s="74" t="s">
        <v>6</v>
      </c>
    </row>
    <row r="45" spans="1:4" ht="69.95" customHeight="1" x14ac:dyDescent="0.25">
      <c r="A45" s="74" t="s">
        <v>2976</v>
      </c>
      <c r="B45" s="74"/>
      <c r="C45" s="74" t="s">
        <v>109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4"/>
  <sheetViews>
    <sheetView showGridLines="0" workbookViewId="0">
      <pane ySplit="4" topLeftCell="A75" activePane="bottomLeft" state="frozen"/>
      <selection pane="bottomLeft" activeCell="B76" sqref="B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546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547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215</v>
      </c>
      <c r="B9" s="30"/>
      <c r="C9" s="30"/>
      <c r="D9" s="13"/>
      <c r="E9" s="14"/>
      <c r="F9" s="15"/>
      <c r="G9" s="15"/>
    </row>
    <row r="10" spans="1:8" x14ac:dyDescent="0.25">
      <c r="A10" s="16" t="s">
        <v>216</v>
      </c>
      <c r="B10" s="30"/>
      <c r="C10" s="30"/>
      <c r="D10" s="13"/>
      <c r="E10" s="14"/>
      <c r="F10" s="15"/>
      <c r="G10" s="15"/>
    </row>
    <row r="11" spans="1:8" x14ac:dyDescent="0.25">
      <c r="A11" s="12" t="s">
        <v>548</v>
      </c>
      <c r="B11" s="30" t="s">
        <v>549</v>
      </c>
      <c r="C11" s="30" t="s">
        <v>222</v>
      </c>
      <c r="D11" s="13">
        <v>157000000</v>
      </c>
      <c r="E11" s="14">
        <v>151647.87</v>
      </c>
      <c r="F11" s="15">
        <v>0.1368</v>
      </c>
      <c r="G11" s="15">
        <v>7.5024999999999994E-2</v>
      </c>
    </row>
    <row r="12" spans="1:8" x14ac:dyDescent="0.25">
      <c r="A12" s="12" t="s">
        <v>550</v>
      </c>
      <c r="B12" s="30" t="s">
        <v>551</v>
      </c>
      <c r="C12" s="30" t="s">
        <v>222</v>
      </c>
      <c r="D12" s="13">
        <v>127500000</v>
      </c>
      <c r="E12" s="14">
        <v>123092.33</v>
      </c>
      <c r="F12" s="15">
        <v>0.111</v>
      </c>
      <c r="G12" s="15">
        <v>7.5050000000000006E-2</v>
      </c>
    </row>
    <row r="13" spans="1:8" x14ac:dyDescent="0.25">
      <c r="A13" s="12" t="s">
        <v>552</v>
      </c>
      <c r="B13" s="30" t="s">
        <v>553</v>
      </c>
      <c r="C13" s="30" t="s">
        <v>222</v>
      </c>
      <c r="D13" s="13">
        <v>87500000</v>
      </c>
      <c r="E13" s="14">
        <v>84299.51</v>
      </c>
      <c r="F13" s="15">
        <v>7.5999999999999998E-2</v>
      </c>
      <c r="G13" s="15">
        <v>7.3557999999999998E-2</v>
      </c>
    </row>
    <row r="14" spans="1:8" x14ac:dyDescent="0.25">
      <c r="A14" s="12" t="s">
        <v>554</v>
      </c>
      <c r="B14" s="30" t="s">
        <v>555</v>
      </c>
      <c r="C14" s="30" t="s">
        <v>219</v>
      </c>
      <c r="D14" s="13">
        <v>83700000</v>
      </c>
      <c r="E14" s="14">
        <v>83216.97</v>
      </c>
      <c r="F14" s="15">
        <v>7.51E-2</v>
      </c>
      <c r="G14" s="15">
        <v>7.5749999999999998E-2</v>
      </c>
    </row>
    <row r="15" spans="1:8" x14ac:dyDescent="0.25">
      <c r="A15" s="12" t="s">
        <v>556</v>
      </c>
      <c r="B15" s="30" t="s">
        <v>557</v>
      </c>
      <c r="C15" s="30" t="s">
        <v>222</v>
      </c>
      <c r="D15" s="13">
        <v>82000000</v>
      </c>
      <c r="E15" s="14">
        <v>79473.91</v>
      </c>
      <c r="F15" s="15">
        <v>7.17E-2</v>
      </c>
      <c r="G15" s="15">
        <v>7.3886999999999994E-2</v>
      </c>
    </row>
    <row r="16" spans="1:8" x14ac:dyDescent="0.25">
      <c r="A16" s="12" t="s">
        <v>558</v>
      </c>
      <c r="B16" s="30" t="s">
        <v>559</v>
      </c>
      <c r="C16" s="30" t="s">
        <v>222</v>
      </c>
      <c r="D16" s="13">
        <v>75000000</v>
      </c>
      <c r="E16" s="14">
        <v>72418.8</v>
      </c>
      <c r="F16" s="15">
        <v>6.5299999999999997E-2</v>
      </c>
      <c r="G16" s="15">
        <v>7.4499999999999997E-2</v>
      </c>
    </row>
    <row r="17" spans="1:7" x14ac:dyDescent="0.25">
      <c r="A17" s="12" t="s">
        <v>560</v>
      </c>
      <c r="B17" s="30" t="s">
        <v>561</v>
      </c>
      <c r="C17" s="30" t="s">
        <v>222</v>
      </c>
      <c r="D17" s="13">
        <v>50500000</v>
      </c>
      <c r="E17" s="14">
        <v>51854.81</v>
      </c>
      <c r="F17" s="15">
        <v>4.6800000000000001E-2</v>
      </c>
      <c r="G17" s="15">
        <v>7.3322999999999999E-2</v>
      </c>
    </row>
    <row r="18" spans="1:7" x14ac:dyDescent="0.25">
      <c r="A18" s="12" t="s">
        <v>562</v>
      </c>
      <c r="B18" s="30" t="s">
        <v>563</v>
      </c>
      <c r="C18" s="30" t="s">
        <v>222</v>
      </c>
      <c r="D18" s="13">
        <v>50000000</v>
      </c>
      <c r="E18" s="14">
        <v>48114.55</v>
      </c>
      <c r="F18" s="15">
        <v>4.3400000000000001E-2</v>
      </c>
      <c r="G18" s="15">
        <v>7.4899999999999994E-2</v>
      </c>
    </row>
    <row r="19" spans="1:7" x14ac:dyDescent="0.25">
      <c r="A19" s="12" t="s">
        <v>564</v>
      </c>
      <c r="B19" s="30" t="s">
        <v>565</v>
      </c>
      <c r="C19" s="30" t="s">
        <v>222</v>
      </c>
      <c r="D19" s="13">
        <v>39500000</v>
      </c>
      <c r="E19" s="14">
        <v>40433.82</v>
      </c>
      <c r="F19" s="15">
        <v>3.6499999999999998E-2</v>
      </c>
      <c r="G19" s="15">
        <v>7.4050000000000005E-2</v>
      </c>
    </row>
    <row r="20" spans="1:7" x14ac:dyDescent="0.25">
      <c r="A20" s="12" t="s">
        <v>566</v>
      </c>
      <c r="B20" s="30" t="s">
        <v>567</v>
      </c>
      <c r="C20" s="30" t="s">
        <v>222</v>
      </c>
      <c r="D20" s="13">
        <v>38000000</v>
      </c>
      <c r="E20" s="14">
        <v>36715.599999999999</v>
      </c>
      <c r="F20" s="15">
        <v>3.3099999999999997E-2</v>
      </c>
      <c r="G20" s="15">
        <v>7.4202000000000004E-2</v>
      </c>
    </row>
    <row r="21" spans="1:7" x14ac:dyDescent="0.25">
      <c r="A21" s="12" t="s">
        <v>568</v>
      </c>
      <c r="B21" s="30" t="s">
        <v>569</v>
      </c>
      <c r="C21" s="30" t="s">
        <v>222</v>
      </c>
      <c r="D21" s="13">
        <v>28000000</v>
      </c>
      <c r="E21" s="14">
        <v>27108.560000000001</v>
      </c>
      <c r="F21" s="15">
        <v>2.4500000000000001E-2</v>
      </c>
      <c r="G21" s="15">
        <v>7.4999999999999997E-2</v>
      </c>
    </row>
    <row r="22" spans="1:7" x14ac:dyDescent="0.25">
      <c r="A22" s="12" t="s">
        <v>570</v>
      </c>
      <c r="B22" s="30" t="s">
        <v>571</v>
      </c>
      <c r="C22" s="30" t="s">
        <v>222</v>
      </c>
      <c r="D22" s="13">
        <v>25000000</v>
      </c>
      <c r="E22" s="14">
        <v>25455.53</v>
      </c>
      <c r="F22" s="15">
        <v>2.3E-2</v>
      </c>
      <c r="G22" s="15">
        <v>7.5050000000000006E-2</v>
      </c>
    </row>
    <row r="23" spans="1:7" x14ac:dyDescent="0.25">
      <c r="A23" s="12" t="s">
        <v>572</v>
      </c>
      <c r="B23" s="30" t="s">
        <v>573</v>
      </c>
      <c r="C23" s="30" t="s">
        <v>222</v>
      </c>
      <c r="D23" s="13">
        <v>14000000</v>
      </c>
      <c r="E23" s="14">
        <v>13535.76</v>
      </c>
      <c r="F23" s="15">
        <v>1.2200000000000001E-2</v>
      </c>
      <c r="G23" s="15">
        <v>7.4999999999999997E-2</v>
      </c>
    </row>
    <row r="24" spans="1:7" x14ac:dyDescent="0.25">
      <c r="A24" s="12" t="s">
        <v>574</v>
      </c>
      <c r="B24" s="30" t="s">
        <v>575</v>
      </c>
      <c r="C24" s="30" t="s">
        <v>222</v>
      </c>
      <c r="D24" s="13">
        <v>10000000</v>
      </c>
      <c r="E24" s="14">
        <v>9934.4599999999991</v>
      </c>
      <c r="F24" s="15">
        <v>8.9999999999999993E-3</v>
      </c>
      <c r="G24" s="15">
        <v>7.485E-2</v>
      </c>
    </row>
    <row r="25" spans="1:7" x14ac:dyDescent="0.25">
      <c r="A25" s="12" t="s">
        <v>576</v>
      </c>
      <c r="B25" s="30" t="s">
        <v>577</v>
      </c>
      <c r="C25" s="30" t="s">
        <v>222</v>
      </c>
      <c r="D25" s="13">
        <v>8500000</v>
      </c>
      <c r="E25" s="14">
        <v>8179.14</v>
      </c>
      <c r="F25" s="15">
        <v>7.4000000000000003E-3</v>
      </c>
      <c r="G25" s="15">
        <v>7.3557999999999998E-2</v>
      </c>
    </row>
    <row r="26" spans="1:7" x14ac:dyDescent="0.25">
      <c r="A26" s="12" t="s">
        <v>578</v>
      </c>
      <c r="B26" s="30" t="s">
        <v>579</v>
      </c>
      <c r="C26" s="30" t="s">
        <v>222</v>
      </c>
      <c r="D26" s="13">
        <v>6500000</v>
      </c>
      <c r="E26" s="14">
        <v>6763.67</v>
      </c>
      <c r="F26" s="15">
        <v>6.1000000000000004E-3</v>
      </c>
      <c r="G26" s="15">
        <v>7.3599999999999999E-2</v>
      </c>
    </row>
    <row r="27" spans="1:7" x14ac:dyDescent="0.25">
      <c r="A27" s="12" t="s">
        <v>580</v>
      </c>
      <c r="B27" s="30" t="s">
        <v>581</v>
      </c>
      <c r="C27" s="30" t="s">
        <v>222</v>
      </c>
      <c r="D27" s="13">
        <v>6000000</v>
      </c>
      <c r="E27" s="14">
        <v>6288.17</v>
      </c>
      <c r="F27" s="15">
        <v>5.7000000000000002E-3</v>
      </c>
      <c r="G27" s="15">
        <v>7.3599999999999999E-2</v>
      </c>
    </row>
    <row r="28" spans="1:7" x14ac:dyDescent="0.25">
      <c r="A28" s="12" t="s">
        <v>582</v>
      </c>
      <c r="B28" s="30" t="s">
        <v>583</v>
      </c>
      <c r="C28" s="30" t="s">
        <v>222</v>
      </c>
      <c r="D28" s="13">
        <v>5500000</v>
      </c>
      <c r="E28" s="14">
        <v>5719.5</v>
      </c>
      <c r="F28" s="15">
        <v>5.1999999999999998E-3</v>
      </c>
      <c r="G28" s="15">
        <v>7.3557999999999998E-2</v>
      </c>
    </row>
    <row r="29" spans="1:7" x14ac:dyDescent="0.25">
      <c r="A29" s="12" t="s">
        <v>584</v>
      </c>
      <c r="B29" s="30" t="s">
        <v>585</v>
      </c>
      <c r="C29" s="30" t="s">
        <v>222</v>
      </c>
      <c r="D29" s="13">
        <v>5000000</v>
      </c>
      <c r="E29" s="14">
        <v>5207.5200000000004</v>
      </c>
      <c r="F29" s="15">
        <v>4.7000000000000002E-3</v>
      </c>
      <c r="G29" s="15">
        <v>7.3525999999999994E-2</v>
      </c>
    </row>
    <row r="30" spans="1:7" x14ac:dyDescent="0.25">
      <c r="A30" s="12" t="s">
        <v>586</v>
      </c>
      <c r="B30" s="30" t="s">
        <v>587</v>
      </c>
      <c r="C30" s="30" t="s">
        <v>222</v>
      </c>
      <c r="D30" s="13">
        <v>4500000</v>
      </c>
      <c r="E30" s="14">
        <v>4682.45</v>
      </c>
      <c r="F30" s="15">
        <v>4.1999999999999997E-3</v>
      </c>
      <c r="G30" s="15">
        <v>7.3599999999999999E-2</v>
      </c>
    </row>
    <row r="31" spans="1:7" x14ac:dyDescent="0.25">
      <c r="A31" s="12" t="s">
        <v>588</v>
      </c>
      <c r="B31" s="30" t="s">
        <v>589</v>
      </c>
      <c r="C31" s="30" t="s">
        <v>222</v>
      </c>
      <c r="D31" s="13">
        <v>3500000</v>
      </c>
      <c r="E31" s="14">
        <v>3489.25</v>
      </c>
      <c r="F31" s="15">
        <v>3.0999999999999999E-3</v>
      </c>
      <c r="G31" s="15">
        <v>7.485E-2</v>
      </c>
    </row>
    <row r="32" spans="1:7" x14ac:dyDescent="0.25">
      <c r="A32" s="12" t="s">
        <v>590</v>
      </c>
      <c r="B32" s="30" t="s">
        <v>591</v>
      </c>
      <c r="C32" s="30" t="s">
        <v>222</v>
      </c>
      <c r="D32" s="13">
        <v>1200000</v>
      </c>
      <c r="E32" s="14">
        <v>1212.46</v>
      </c>
      <c r="F32" s="15">
        <v>1.1000000000000001E-3</v>
      </c>
      <c r="G32" s="15">
        <v>7.3525999999999994E-2</v>
      </c>
    </row>
    <row r="33" spans="1:7" x14ac:dyDescent="0.25">
      <c r="A33" s="12" t="s">
        <v>592</v>
      </c>
      <c r="B33" s="30" t="s">
        <v>593</v>
      </c>
      <c r="C33" s="30" t="s">
        <v>219</v>
      </c>
      <c r="D33" s="13">
        <v>1000000</v>
      </c>
      <c r="E33" s="14">
        <v>1045.77</v>
      </c>
      <c r="F33" s="15">
        <v>8.9999999999999998E-4</v>
      </c>
      <c r="G33" s="15">
        <v>7.3911000000000004E-2</v>
      </c>
    </row>
    <row r="34" spans="1:7" x14ac:dyDescent="0.25">
      <c r="A34" s="12" t="s">
        <v>594</v>
      </c>
      <c r="B34" s="30" t="s">
        <v>595</v>
      </c>
      <c r="C34" s="30" t="s">
        <v>222</v>
      </c>
      <c r="D34" s="13">
        <v>1000000</v>
      </c>
      <c r="E34" s="14">
        <v>1006.97</v>
      </c>
      <c r="F34" s="15">
        <v>8.9999999999999998E-4</v>
      </c>
      <c r="G34" s="15">
        <v>7.3557999999999998E-2</v>
      </c>
    </row>
    <row r="35" spans="1:7" x14ac:dyDescent="0.25">
      <c r="A35" s="12" t="s">
        <v>596</v>
      </c>
      <c r="B35" s="30" t="s">
        <v>597</v>
      </c>
      <c r="C35" s="30" t="s">
        <v>222</v>
      </c>
      <c r="D35" s="13">
        <v>1000000</v>
      </c>
      <c r="E35" s="14">
        <v>980.07</v>
      </c>
      <c r="F35" s="15">
        <v>8.9999999999999998E-4</v>
      </c>
      <c r="G35" s="15">
        <v>7.3599999999999999E-2</v>
      </c>
    </row>
    <row r="36" spans="1:7" x14ac:dyDescent="0.25">
      <c r="A36" s="12" t="s">
        <v>598</v>
      </c>
      <c r="B36" s="30" t="s">
        <v>599</v>
      </c>
      <c r="C36" s="30" t="s">
        <v>222</v>
      </c>
      <c r="D36" s="13">
        <v>500000</v>
      </c>
      <c r="E36" s="14">
        <v>500.25</v>
      </c>
      <c r="F36" s="15">
        <v>5.0000000000000001E-4</v>
      </c>
      <c r="G36" s="15">
        <v>7.3698E-2</v>
      </c>
    </row>
    <row r="37" spans="1:7" x14ac:dyDescent="0.25">
      <c r="A37" s="16" t="s">
        <v>126</v>
      </c>
      <c r="B37" s="31"/>
      <c r="C37" s="31"/>
      <c r="D37" s="17"/>
      <c r="E37" s="18">
        <v>892377.7</v>
      </c>
      <c r="F37" s="19">
        <v>0.80510000000000004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16" t="s">
        <v>448</v>
      </c>
      <c r="B39" s="30"/>
      <c r="C39" s="30"/>
      <c r="D39" s="13"/>
      <c r="E39" s="14"/>
      <c r="F39" s="15"/>
      <c r="G39" s="15"/>
    </row>
    <row r="40" spans="1:7" x14ac:dyDescent="0.25">
      <c r="A40" s="12" t="s">
        <v>600</v>
      </c>
      <c r="B40" s="30" t="s">
        <v>601</v>
      </c>
      <c r="C40" s="30" t="s">
        <v>125</v>
      </c>
      <c r="D40" s="13">
        <v>193000000</v>
      </c>
      <c r="E40" s="14">
        <v>186793.7</v>
      </c>
      <c r="F40" s="15">
        <v>0.16850000000000001</v>
      </c>
      <c r="G40" s="15">
        <v>7.2069726464000006E-2</v>
      </c>
    </row>
    <row r="41" spans="1:7" x14ac:dyDescent="0.25">
      <c r="A41" s="16" t="s">
        <v>126</v>
      </c>
      <c r="B41" s="31"/>
      <c r="C41" s="31"/>
      <c r="D41" s="17"/>
      <c r="E41" s="18">
        <v>186793.7</v>
      </c>
      <c r="F41" s="19">
        <v>0.16850000000000001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6" t="s">
        <v>298</v>
      </c>
      <c r="B43" s="30"/>
      <c r="C43" s="30"/>
      <c r="D43" s="13"/>
      <c r="E43" s="14"/>
      <c r="F43" s="15"/>
      <c r="G43" s="15"/>
    </row>
    <row r="44" spans="1:7" x14ac:dyDescent="0.25">
      <c r="A44" s="16" t="s">
        <v>126</v>
      </c>
      <c r="B44" s="30"/>
      <c r="C44" s="30"/>
      <c r="D44" s="13"/>
      <c r="E44" s="35" t="s">
        <v>120</v>
      </c>
      <c r="F44" s="36" t="s">
        <v>120</v>
      </c>
      <c r="G44" s="15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6" t="s">
        <v>299</v>
      </c>
      <c r="B46" s="30"/>
      <c r="C46" s="30"/>
      <c r="D46" s="13"/>
      <c r="E46" s="14"/>
      <c r="F46" s="15"/>
      <c r="G46" s="15"/>
    </row>
    <row r="47" spans="1:7" x14ac:dyDescent="0.25">
      <c r="A47" s="16" t="s">
        <v>126</v>
      </c>
      <c r="B47" s="30"/>
      <c r="C47" s="30"/>
      <c r="D47" s="13"/>
      <c r="E47" s="35" t="s">
        <v>120</v>
      </c>
      <c r="F47" s="36" t="s">
        <v>120</v>
      </c>
      <c r="G47" s="15"/>
    </row>
    <row r="48" spans="1:7" x14ac:dyDescent="0.25">
      <c r="A48" s="12"/>
      <c r="B48" s="30"/>
      <c r="C48" s="30"/>
      <c r="D48" s="13"/>
      <c r="E48" s="14"/>
      <c r="F48" s="15"/>
      <c r="G48" s="15"/>
    </row>
    <row r="49" spans="1:7" x14ac:dyDescent="0.25">
      <c r="A49" s="21" t="s">
        <v>162</v>
      </c>
      <c r="B49" s="32"/>
      <c r="C49" s="32"/>
      <c r="D49" s="22"/>
      <c r="E49" s="18">
        <v>1079171.3999999999</v>
      </c>
      <c r="F49" s="19">
        <v>0.97360000000000002</v>
      </c>
      <c r="G49" s="20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2"/>
      <c r="B51" s="30"/>
      <c r="C51" s="30"/>
      <c r="D51" s="13"/>
      <c r="E51" s="14"/>
      <c r="F51" s="15"/>
      <c r="G51" s="15"/>
    </row>
    <row r="52" spans="1:7" x14ac:dyDescent="0.25">
      <c r="A52" s="16" t="s">
        <v>166</v>
      </c>
      <c r="B52" s="30"/>
      <c r="C52" s="30"/>
      <c r="D52" s="13"/>
      <c r="E52" s="14"/>
      <c r="F52" s="15"/>
      <c r="G52" s="15"/>
    </row>
    <row r="53" spans="1:7" x14ac:dyDescent="0.25">
      <c r="A53" s="12" t="s">
        <v>167</v>
      </c>
      <c r="B53" s="30"/>
      <c r="C53" s="30"/>
      <c r="D53" s="13"/>
      <c r="E53" s="14">
        <v>1509.55</v>
      </c>
      <c r="F53" s="15">
        <v>1.4E-3</v>
      </c>
      <c r="G53" s="15">
        <v>7.0182999999999995E-2</v>
      </c>
    </row>
    <row r="54" spans="1:7" x14ac:dyDescent="0.25">
      <c r="A54" s="16" t="s">
        <v>126</v>
      </c>
      <c r="B54" s="31"/>
      <c r="C54" s="31"/>
      <c r="D54" s="17"/>
      <c r="E54" s="18">
        <v>1509.55</v>
      </c>
      <c r="F54" s="19">
        <v>1.4E-3</v>
      </c>
      <c r="G54" s="20"/>
    </row>
    <row r="55" spans="1:7" x14ac:dyDescent="0.25">
      <c r="A55" s="12"/>
      <c r="B55" s="30"/>
      <c r="C55" s="30"/>
      <c r="D55" s="13"/>
      <c r="E55" s="14"/>
      <c r="F55" s="15"/>
      <c r="G55" s="15"/>
    </row>
    <row r="56" spans="1:7" x14ac:dyDescent="0.25">
      <c r="A56" s="21" t="s">
        <v>162</v>
      </c>
      <c r="B56" s="32"/>
      <c r="C56" s="32"/>
      <c r="D56" s="22"/>
      <c r="E56" s="18">
        <v>1509.55</v>
      </c>
      <c r="F56" s="19">
        <v>1.4E-3</v>
      </c>
      <c r="G56" s="20"/>
    </row>
    <row r="57" spans="1:7" x14ac:dyDescent="0.25">
      <c r="A57" s="12" t="s">
        <v>168</v>
      </c>
      <c r="B57" s="30"/>
      <c r="C57" s="30"/>
      <c r="D57" s="13"/>
      <c r="E57" s="14">
        <v>27839.6985313</v>
      </c>
      <c r="F57" s="15">
        <v>2.5113E-2</v>
      </c>
      <c r="G57" s="15"/>
    </row>
    <row r="58" spans="1:7" x14ac:dyDescent="0.25">
      <c r="A58" s="12" t="s">
        <v>169</v>
      </c>
      <c r="B58" s="30"/>
      <c r="C58" s="30"/>
      <c r="D58" s="13"/>
      <c r="E58" s="14">
        <v>35.461468699999998</v>
      </c>
      <c r="F58" s="24">
        <v>-1.13E-4</v>
      </c>
      <c r="G58" s="15">
        <v>7.0182999999999995E-2</v>
      </c>
    </row>
    <row r="59" spans="1:7" x14ac:dyDescent="0.25">
      <c r="A59" s="25" t="s">
        <v>170</v>
      </c>
      <c r="B59" s="33"/>
      <c r="C59" s="33"/>
      <c r="D59" s="26"/>
      <c r="E59" s="27">
        <v>1108556.1100000001</v>
      </c>
      <c r="F59" s="28">
        <v>1</v>
      </c>
      <c r="G59" s="28"/>
    </row>
    <row r="61" spans="1:7" x14ac:dyDescent="0.25">
      <c r="A61" s="1" t="s">
        <v>172</v>
      </c>
    </row>
    <row r="64" spans="1:7" x14ac:dyDescent="0.25">
      <c r="A64" s="1" t="s">
        <v>173</v>
      </c>
    </row>
    <row r="65" spans="1:5" x14ac:dyDescent="0.25">
      <c r="A65" s="47" t="s">
        <v>174</v>
      </c>
      <c r="B65" s="34" t="s">
        <v>120</v>
      </c>
    </row>
    <row r="66" spans="1:5" x14ac:dyDescent="0.25">
      <c r="A66" t="s">
        <v>175</v>
      </c>
    </row>
    <row r="67" spans="1:5" x14ac:dyDescent="0.25">
      <c r="A67" t="s">
        <v>304</v>
      </c>
      <c r="B67" t="s">
        <v>177</v>
      </c>
      <c r="C67" t="s">
        <v>177</v>
      </c>
    </row>
    <row r="68" spans="1:5" x14ac:dyDescent="0.25">
      <c r="B68" s="48">
        <v>45351</v>
      </c>
      <c r="C68" s="48">
        <v>45382</v>
      </c>
    </row>
    <row r="69" spans="1:5" x14ac:dyDescent="0.25">
      <c r="A69" t="s">
        <v>305</v>
      </c>
      <c r="B69">
        <v>1128.3004000000001</v>
      </c>
      <c r="C69">
        <v>1137.0669</v>
      </c>
      <c r="E69" s="2"/>
    </row>
    <row r="70" spans="1:5" x14ac:dyDescent="0.25">
      <c r="E70" s="2"/>
    </row>
    <row r="71" spans="1:5" x14ac:dyDescent="0.25">
      <c r="A71" t="s">
        <v>192</v>
      </c>
      <c r="B71" s="34" t="s">
        <v>120</v>
      </c>
    </row>
    <row r="72" spans="1:5" x14ac:dyDescent="0.25">
      <c r="A72" t="s">
        <v>193</v>
      </c>
      <c r="B72" s="34" t="s">
        <v>120</v>
      </c>
    </row>
    <row r="73" spans="1:5" ht="30" customHeight="1" x14ac:dyDescent="0.25">
      <c r="A73" s="47" t="s">
        <v>194</v>
      </c>
      <c r="B73" s="34" t="s">
        <v>120</v>
      </c>
    </row>
    <row r="74" spans="1:5" ht="30" customHeight="1" x14ac:dyDescent="0.25">
      <c r="A74" s="47" t="s">
        <v>195</v>
      </c>
      <c r="B74" s="34" t="s">
        <v>120</v>
      </c>
    </row>
    <row r="75" spans="1:5" x14ac:dyDescent="0.25">
      <c r="A75" t="s">
        <v>196</v>
      </c>
      <c r="B75" s="49">
        <f>+B89</f>
        <v>7.9139275990583418</v>
      </c>
    </row>
    <row r="76" spans="1:5" ht="45" customHeight="1" x14ac:dyDescent="0.25">
      <c r="A76" s="47" t="s">
        <v>197</v>
      </c>
      <c r="B76" s="34" t="s">
        <v>120</v>
      </c>
    </row>
    <row r="77" spans="1:5" ht="30" customHeight="1" x14ac:dyDescent="0.25">
      <c r="A77" s="47" t="s">
        <v>198</v>
      </c>
      <c r="B77" s="34" t="s">
        <v>120</v>
      </c>
    </row>
    <row r="78" spans="1:5" ht="30" customHeight="1" x14ac:dyDescent="0.25">
      <c r="A78" s="47" t="s">
        <v>199</v>
      </c>
      <c r="B78" s="54">
        <v>433896.9144525</v>
      </c>
    </row>
    <row r="79" spans="1:5" x14ac:dyDescent="0.25">
      <c r="A79" t="s">
        <v>200</v>
      </c>
    </row>
    <row r="80" spans="1:5" x14ac:dyDescent="0.25">
      <c r="A80" t="s">
        <v>201</v>
      </c>
    </row>
    <row r="82" spans="1:4" x14ac:dyDescent="0.25">
      <c r="A82" t="s">
        <v>202</v>
      </c>
    </row>
    <row r="83" spans="1:4" ht="30" customHeight="1" x14ac:dyDescent="0.25">
      <c r="A83" s="55" t="s">
        <v>203</v>
      </c>
      <c r="B83" s="56" t="s">
        <v>602</v>
      </c>
    </row>
    <row r="84" spans="1:4" x14ac:dyDescent="0.25">
      <c r="A84" s="55" t="s">
        <v>205</v>
      </c>
      <c r="B84" s="55" t="s">
        <v>307</v>
      </c>
    </row>
    <row r="85" spans="1:4" x14ac:dyDescent="0.25">
      <c r="A85" s="55"/>
      <c r="B85" s="55"/>
    </row>
    <row r="86" spans="1:4" x14ac:dyDescent="0.25">
      <c r="A86" s="55" t="s">
        <v>207</v>
      </c>
      <c r="B86" s="57">
        <v>7.4129043011893732</v>
      </c>
    </row>
    <row r="87" spans="1:4" x14ac:dyDescent="0.25">
      <c r="A87" s="55"/>
      <c r="B87" s="55"/>
    </row>
    <row r="88" spans="1:4" x14ac:dyDescent="0.25">
      <c r="A88" s="55" t="s">
        <v>208</v>
      </c>
      <c r="B88" s="58">
        <v>6.1364999999999998</v>
      </c>
    </row>
    <row r="89" spans="1:4" x14ac:dyDescent="0.25">
      <c r="A89" s="55" t="s">
        <v>209</v>
      </c>
      <c r="B89" s="58">
        <v>7.9139275990583418</v>
      </c>
    </row>
    <row r="90" spans="1:4" x14ac:dyDescent="0.25">
      <c r="A90" s="55"/>
      <c r="B90" s="55"/>
    </row>
    <row r="91" spans="1:4" x14ac:dyDescent="0.25">
      <c r="A91" s="55" t="s">
        <v>210</v>
      </c>
      <c r="B91" s="59">
        <v>45382</v>
      </c>
    </row>
    <row r="93" spans="1:4" ht="69.95" customHeight="1" x14ac:dyDescent="0.25">
      <c r="A93" s="74" t="s">
        <v>211</v>
      </c>
      <c r="B93" s="74" t="s">
        <v>212</v>
      </c>
      <c r="C93" s="74" t="s">
        <v>5</v>
      </c>
      <c r="D93" s="74" t="s">
        <v>6</v>
      </c>
    </row>
    <row r="94" spans="1:4" ht="69.95" customHeight="1" x14ac:dyDescent="0.25">
      <c r="A94" s="74" t="s">
        <v>602</v>
      </c>
      <c r="B94" s="74"/>
      <c r="C94" s="74" t="s">
        <v>18</v>
      </c>
      <c r="D94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69" activePane="bottomLeft" state="frozen"/>
      <selection pane="bottomLeft" activeCell="B70" sqref="B7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603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604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215</v>
      </c>
      <c r="B9" s="30"/>
      <c r="C9" s="30"/>
      <c r="D9" s="13"/>
      <c r="E9" s="14"/>
      <c r="F9" s="15"/>
      <c r="G9" s="15"/>
    </row>
    <row r="10" spans="1:8" x14ac:dyDescent="0.25">
      <c r="A10" s="16" t="s">
        <v>216</v>
      </c>
      <c r="B10" s="30"/>
      <c r="C10" s="30"/>
      <c r="D10" s="13"/>
      <c r="E10" s="14"/>
      <c r="F10" s="15"/>
      <c r="G10" s="15"/>
    </row>
    <row r="11" spans="1:8" x14ac:dyDescent="0.25">
      <c r="A11" s="12" t="s">
        <v>605</v>
      </c>
      <c r="B11" s="30" t="s">
        <v>606</v>
      </c>
      <c r="C11" s="30" t="s">
        <v>233</v>
      </c>
      <c r="D11" s="13">
        <v>53500000</v>
      </c>
      <c r="E11" s="14">
        <v>54059.66</v>
      </c>
      <c r="F11" s="15">
        <v>9.7100000000000006E-2</v>
      </c>
      <c r="G11" s="15">
        <v>7.3747999999999994E-2</v>
      </c>
    </row>
    <row r="12" spans="1:8" x14ac:dyDescent="0.25">
      <c r="A12" s="12" t="s">
        <v>607</v>
      </c>
      <c r="B12" s="30" t="s">
        <v>608</v>
      </c>
      <c r="C12" s="30" t="s">
        <v>222</v>
      </c>
      <c r="D12" s="13">
        <v>40500000</v>
      </c>
      <c r="E12" s="14">
        <v>40906.78</v>
      </c>
      <c r="F12" s="15">
        <v>7.3499999999999996E-2</v>
      </c>
      <c r="G12" s="15">
        <v>7.3800000000000004E-2</v>
      </c>
    </row>
    <row r="13" spans="1:8" x14ac:dyDescent="0.25">
      <c r="A13" s="12" t="s">
        <v>609</v>
      </c>
      <c r="B13" s="30" t="s">
        <v>610</v>
      </c>
      <c r="C13" s="30" t="s">
        <v>222</v>
      </c>
      <c r="D13" s="13">
        <v>37700000</v>
      </c>
      <c r="E13" s="14">
        <v>38017.17</v>
      </c>
      <c r="F13" s="15">
        <v>6.83E-2</v>
      </c>
      <c r="G13" s="15">
        <v>7.4449000000000001E-2</v>
      </c>
    </row>
    <row r="14" spans="1:8" x14ac:dyDescent="0.25">
      <c r="A14" s="12" t="s">
        <v>611</v>
      </c>
      <c r="B14" s="30" t="s">
        <v>612</v>
      </c>
      <c r="C14" s="30" t="s">
        <v>222</v>
      </c>
      <c r="D14" s="13">
        <v>37500000</v>
      </c>
      <c r="E14" s="14">
        <v>37700.629999999997</v>
      </c>
      <c r="F14" s="15">
        <v>6.7699999999999996E-2</v>
      </c>
      <c r="G14" s="15">
        <v>7.4550000000000005E-2</v>
      </c>
    </row>
    <row r="15" spans="1:8" x14ac:dyDescent="0.25">
      <c r="A15" s="12" t="s">
        <v>613</v>
      </c>
      <c r="B15" s="30" t="s">
        <v>614</v>
      </c>
      <c r="C15" s="30" t="s">
        <v>222</v>
      </c>
      <c r="D15" s="13">
        <v>37000000</v>
      </c>
      <c r="E15" s="14">
        <v>37119.07</v>
      </c>
      <c r="F15" s="15">
        <v>6.6699999999999995E-2</v>
      </c>
      <c r="G15" s="15">
        <v>7.4149999999999994E-2</v>
      </c>
    </row>
    <row r="16" spans="1:8" x14ac:dyDescent="0.25">
      <c r="A16" s="12" t="s">
        <v>615</v>
      </c>
      <c r="B16" s="30" t="s">
        <v>616</v>
      </c>
      <c r="C16" s="30" t="s">
        <v>222</v>
      </c>
      <c r="D16" s="13">
        <v>35000000</v>
      </c>
      <c r="E16" s="14">
        <v>35260.79</v>
      </c>
      <c r="F16" s="15">
        <v>6.3299999999999995E-2</v>
      </c>
      <c r="G16" s="15">
        <v>7.3206999999999994E-2</v>
      </c>
    </row>
    <row r="17" spans="1:7" x14ac:dyDescent="0.25">
      <c r="A17" s="12" t="s">
        <v>617</v>
      </c>
      <c r="B17" s="30" t="s">
        <v>618</v>
      </c>
      <c r="C17" s="30" t="s">
        <v>233</v>
      </c>
      <c r="D17" s="13">
        <v>35000000</v>
      </c>
      <c r="E17" s="14">
        <v>35193.760000000002</v>
      </c>
      <c r="F17" s="15">
        <v>6.3200000000000006E-2</v>
      </c>
      <c r="G17" s="15">
        <v>7.4300000000000005E-2</v>
      </c>
    </row>
    <row r="18" spans="1:7" x14ac:dyDescent="0.25">
      <c r="A18" s="12" t="s">
        <v>619</v>
      </c>
      <c r="B18" s="30" t="s">
        <v>620</v>
      </c>
      <c r="C18" s="30" t="s">
        <v>222</v>
      </c>
      <c r="D18" s="13">
        <v>35000000</v>
      </c>
      <c r="E18" s="14">
        <v>35094.68</v>
      </c>
      <c r="F18" s="15">
        <v>6.3E-2</v>
      </c>
      <c r="G18" s="15">
        <v>7.4874999999999997E-2</v>
      </c>
    </row>
    <row r="19" spans="1:7" x14ac:dyDescent="0.25">
      <c r="A19" s="12" t="s">
        <v>621</v>
      </c>
      <c r="B19" s="30" t="s">
        <v>622</v>
      </c>
      <c r="C19" s="30" t="s">
        <v>222</v>
      </c>
      <c r="D19" s="13">
        <v>29500000</v>
      </c>
      <c r="E19" s="14">
        <v>30124.9</v>
      </c>
      <c r="F19" s="15">
        <v>5.4100000000000002E-2</v>
      </c>
      <c r="G19" s="15">
        <v>7.4149999999999994E-2</v>
      </c>
    </row>
    <row r="20" spans="1:7" x14ac:dyDescent="0.25">
      <c r="A20" s="12" t="s">
        <v>548</v>
      </c>
      <c r="B20" s="30" t="s">
        <v>549</v>
      </c>
      <c r="C20" s="30" t="s">
        <v>222</v>
      </c>
      <c r="D20" s="13">
        <v>24000000</v>
      </c>
      <c r="E20" s="14">
        <v>23181.84</v>
      </c>
      <c r="F20" s="15">
        <v>4.1599999999999998E-2</v>
      </c>
      <c r="G20" s="15">
        <v>7.5024999999999994E-2</v>
      </c>
    </row>
    <row r="21" spans="1:7" x14ac:dyDescent="0.25">
      <c r="A21" s="12" t="s">
        <v>623</v>
      </c>
      <c r="B21" s="30" t="s">
        <v>624</v>
      </c>
      <c r="C21" s="30" t="s">
        <v>222</v>
      </c>
      <c r="D21" s="13">
        <v>16000000</v>
      </c>
      <c r="E21" s="14">
        <v>16262.32</v>
      </c>
      <c r="F21" s="15">
        <v>2.92E-2</v>
      </c>
      <c r="G21" s="15">
        <v>7.4449000000000001E-2</v>
      </c>
    </row>
    <row r="22" spans="1:7" x14ac:dyDescent="0.25">
      <c r="A22" s="12" t="s">
        <v>625</v>
      </c>
      <c r="B22" s="30" t="s">
        <v>626</v>
      </c>
      <c r="C22" s="30" t="s">
        <v>222</v>
      </c>
      <c r="D22" s="13">
        <v>15000000</v>
      </c>
      <c r="E22" s="14">
        <v>15479.66</v>
      </c>
      <c r="F22" s="15">
        <v>2.7799999999999998E-2</v>
      </c>
      <c r="G22" s="15">
        <v>7.3649999999999993E-2</v>
      </c>
    </row>
    <row r="23" spans="1:7" x14ac:dyDescent="0.25">
      <c r="A23" s="12" t="s">
        <v>627</v>
      </c>
      <c r="B23" s="30" t="s">
        <v>628</v>
      </c>
      <c r="C23" s="30" t="s">
        <v>222</v>
      </c>
      <c r="D23" s="13">
        <v>15000000</v>
      </c>
      <c r="E23" s="14">
        <v>15185.57</v>
      </c>
      <c r="F23" s="15">
        <v>2.7300000000000001E-2</v>
      </c>
      <c r="G23" s="15">
        <v>7.4874999999999997E-2</v>
      </c>
    </row>
    <row r="24" spans="1:7" x14ac:dyDescent="0.25">
      <c r="A24" s="12" t="s">
        <v>550</v>
      </c>
      <c r="B24" s="30" t="s">
        <v>551</v>
      </c>
      <c r="C24" s="30" t="s">
        <v>222</v>
      </c>
      <c r="D24" s="13">
        <v>12500000</v>
      </c>
      <c r="E24" s="14">
        <v>12067.88</v>
      </c>
      <c r="F24" s="15">
        <v>2.1700000000000001E-2</v>
      </c>
      <c r="G24" s="15">
        <v>7.5050000000000006E-2</v>
      </c>
    </row>
    <row r="25" spans="1:7" x14ac:dyDescent="0.25">
      <c r="A25" s="12" t="s">
        <v>629</v>
      </c>
      <c r="B25" s="30" t="s">
        <v>630</v>
      </c>
      <c r="C25" s="30" t="s">
        <v>222</v>
      </c>
      <c r="D25" s="13">
        <v>10000000</v>
      </c>
      <c r="E25" s="14">
        <v>10237.469999999999</v>
      </c>
      <c r="F25" s="15">
        <v>1.84E-2</v>
      </c>
      <c r="G25" s="15">
        <v>7.4449000000000001E-2</v>
      </c>
    </row>
    <row r="26" spans="1:7" x14ac:dyDescent="0.25">
      <c r="A26" s="12" t="s">
        <v>631</v>
      </c>
      <c r="B26" s="30" t="s">
        <v>632</v>
      </c>
      <c r="C26" s="30" t="s">
        <v>222</v>
      </c>
      <c r="D26" s="13">
        <v>9000000</v>
      </c>
      <c r="E26" s="14">
        <v>9108.76</v>
      </c>
      <c r="F26" s="15">
        <v>1.6400000000000001E-2</v>
      </c>
      <c r="G26" s="15">
        <v>7.4499999999999997E-2</v>
      </c>
    </row>
    <row r="27" spans="1:7" x14ac:dyDescent="0.25">
      <c r="A27" s="12" t="s">
        <v>633</v>
      </c>
      <c r="B27" s="30" t="s">
        <v>634</v>
      </c>
      <c r="C27" s="30" t="s">
        <v>222</v>
      </c>
      <c r="D27" s="13">
        <v>8000000</v>
      </c>
      <c r="E27" s="14">
        <v>8036.06</v>
      </c>
      <c r="F27" s="15">
        <v>1.44E-2</v>
      </c>
      <c r="G27" s="15">
        <v>7.3557999999999998E-2</v>
      </c>
    </row>
    <row r="28" spans="1:7" x14ac:dyDescent="0.25">
      <c r="A28" s="12" t="s">
        <v>635</v>
      </c>
      <c r="B28" s="30" t="s">
        <v>636</v>
      </c>
      <c r="C28" s="30" t="s">
        <v>222</v>
      </c>
      <c r="D28" s="13">
        <v>3000000</v>
      </c>
      <c r="E28" s="14">
        <v>3217.17</v>
      </c>
      <c r="F28" s="15">
        <v>5.7999999999999996E-3</v>
      </c>
      <c r="G28" s="15">
        <v>7.3649999999999993E-2</v>
      </c>
    </row>
    <row r="29" spans="1:7" x14ac:dyDescent="0.25">
      <c r="A29" s="12" t="s">
        <v>637</v>
      </c>
      <c r="B29" s="30" t="s">
        <v>638</v>
      </c>
      <c r="C29" s="30" t="s">
        <v>222</v>
      </c>
      <c r="D29" s="13">
        <v>1000000</v>
      </c>
      <c r="E29" s="14">
        <v>1011.71</v>
      </c>
      <c r="F29" s="15">
        <v>1.8E-3</v>
      </c>
      <c r="G29" s="15">
        <v>7.4899999999999994E-2</v>
      </c>
    </row>
    <row r="30" spans="1:7" x14ac:dyDescent="0.25">
      <c r="A30" s="16" t="s">
        <v>126</v>
      </c>
      <c r="B30" s="31"/>
      <c r="C30" s="31"/>
      <c r="D30" s="17"/>
      <c r="E30" s="18">
        <v>457265.88</v>
      </c>
      <c r="F30" s="19">
        <v>0.82130000000000003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448</v>
      </c>
      <c r="B32" s="30"/>
      <c r="C32" s="30"/>
      <c r="D32" s="13"/>
      <c r="E32" s="14"/>
      <c r="F32" s="15"/>
      <c r="G32" s="15"/>
    </row>
    <row r="33" spans="1:7" x14ac:dyDescent="0.25">
      <c r="A33" s="12" t="s">
        <v>639</v>
      </c>
      <c r="B33" s="30" t="s">
        <v>640</v>
      </c>
      <c r="C33" s="30" t="s">
        <v>125</v>
      </c>
      <c r="D33" s="13">
        <v>58500000</v>
      </c>
      <c r="E33" s="14">
        <v>59127.94</v>
      </c>
      <c r="F33" s="15">
        <v>0.1062</v>
      </c>
      <c r="G33" s="15">
        <v>7.2119426624000005E-2</v>
      </c>
    </row>
    <row r="34" spans="1:7" x14ac:dyDescent="0.25">
      <c r="A34" s="12" t="s">
        <v>641</v>
      </c>
      <c r="B34" s="30" t="s">
        <v>642</v>
      </c>
      <c r="C34" s="30" t="s">
        <v>125</v>
      </c>
      <c r="D34" s="13">
        <v>21500000</v>
      </c>
      <c r="E34" s="14">
        <v>21742.05</v>
      </c>
      <c r="F34" s="15">
        <v>3.9E-2</v>
      </c>
      <c r="G34" s="15">
        <v>7.2099753505999994E-2</v>
      </c>
    </row>
    <row r="35" spans="1:7" x14ac:dyDescent="0.25">
      <c r="A35" s="16" t="s">
        <v>126</v>
      </c>
      <c r="B35" s="31"/>
      <c r="C35" s="31"/>
      <c r="D35" s="17"/>
      <c r="E35" s="18">
        <v>80869.990000000005</v>
      </c>
      <c r="F35" s="19">
        <v>0.1452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298</v>
      </c>
      <c r="B37" s="30"/>
      <c r="C37" s="30"/>
      <c r="D37" s="13"/>
      <c r="E37" s="14"/>
      <c r="F37" s="15"/>
      <c r="G37" s="15"/>
    </row>
    <row r="38" spans="1:7" x14ac:dyDescent="0.25">
      <c r="A38" s="16" t="s">
        <v>126</v>
      </c>
      <c r="B38" s="30"/>
      <c r="C38" s="30"/>
      <c r="D38" s="13"/>
      <c r="E38" s="35" t="s">
        <v>120</v>
      </c>
      <c r="F38" s="36" t="s">
        <v>120</v>
      </c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6" t="s">
        <v>299</v>
      </c>
      <c r="B40" s="30"/>
      <c r="C40" s="30"/>
      <c r="D40" s="13"/>
      <c r="E40" s="14"/>
      <c r="F40" s="15"/>
      <c r="G40" s="15"/>
    </row>
    <row r="41" spans="1:7" x14ac:dyDescent="0.25">
      <c r="A41" s="16" t="s">
        <v>126</v>
      </c>
      <c r="B41" s="30"/>
      <c r="C41" s="30"/>
      <c r="D41" s="13"/>
      <c r="E41" s="35" t="s">
        <v>120</v>
      </c>
      <c r="F41" s="36" t="s">
        <v>120</v>
      </c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21" t="s">
        <v>162</v>
      </c>
      <c r="B43" s="32"/>
      <c r="C43" s="32"/>
      <c r="D43" s="22"/>
      <c r="E43" s="18">
        <v>538135.87</v>
      </c>
      <c r="F43" s="19">
        <v>0.96650000000000003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6" t="s">
        <v>166</v>
      </c>
      <c r="B46" s="30"/>
      <c r="C46" s="30"/>
      <c r="D46" s="13"/>
      <c r="E46" s="14"/>
      <c r="F46" s="15"/>
      <c r="G46" s="15"/>
    </row>
    <row r="47" spans="1:7" x14ac:dyDescent="0.25">
      <c r="A47" s="12" t="s">
        <v>167</v>
      </c>
      <c r="B47" s="30"/>
      <c r="C47" s="30"/>
      <c r="D47" s="13"/>
      <c r="E47" s="14">
        <v>3538.6</v>
      </c>
      <c r="F47" s="15">
        <v>6.4000000000000003E-3</v>
      </c>
      <c r="G47" s="15">
        <v>7.0182999999999995E-2</v>
      </c>
    </row>
    <row r="48" spans="1:7" x14ac:dyDescent="0.25">
      <c r="A48" s="16" t="s">
        <v>126</v>
      </c>
      <c r="B48" s="31"/>
      <c r="C48" s="31"/>
      <c r="D48" s="17"/>
      <c r="E48" s="18">
        <v>3538.6</v>
      </c>
      <c r="F48" s="19">
        <v>6.4000000000000003E-3</v>
      </c>
      <c r="G48" s="20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21" t="s">
        <v>162</v>
      </c>
      <c r="B50" s="32"/>
      <c r="C50" s="32"/>
      <c r="D50" s="22"/>
      <c r="E50" s="18">
        <v>3538.6</v>
      </c>
      <c r="F50" s="19">
        <v>6.4000000000000003E-3</v>
      </c>
      <c r="G50" s="20"/>
    </row>
    <row r="51" spans="1:7" x14ac:dyDescent="0.25">
      <c r="A51" s="12" t="s">
        <v>168</v>
      </c>
      <c r="B51" s="30"/>
      <c r="C51" s="30"/>
      <c r="D51" s="13"/>
      <c r="E51" s="14">
        <v>11620.254210499999</v>
      </c>
      <c r="F51" s="15">
        <v>2.0868999999999999E-2</v>
      </c>
      <c r="G51" s="15"/>
    </row>
    <row r="52" spans="1:7" x14ac:dyDescent="0.25">
      <c r="A52" s="12" t="s">
        <v>169</v>
      </c>
      <c r="B52" s="30"/>
      <c r="C52" s="30"/>
      <c r="D52" s="13"/>
      <c r="E52" s="14">
        <v>3515.4257895000001</v>
      </c>
      <c r="F52" s="15">
        <v>6.2310000000000004E-3</v>
      </c>
      <c r="G52" s="15">
        <v>7.0182999999999995E-2</v>
      </c>
    </row>
    <row r="53" spans="1:7" x14ac:dyDescent="0.25">
      <c r="A53" s="25" t="s">
        <v>170</v>
      </c>
      <c r="B53" s="33"/>
      <c r="C53" s="33"/>
      <c r="D53" s="26"/>
      <c r="E53" s="27">
        <v>556810.15</v>
      </c>
      <c r="F53" s="28">
        <v>1</v>
      </c>
      <c r="G53" s="28"/>
    </row>
    <row r="55" spans="1:7" x14ac:dyDescent="0.25">
      <c r="A55" s="1" t="s">
        <v>172</v>
      </c>
    </row>
    <row r="58" spans="1:7" x14ac:dyDescent="0.25">
      <c r="A58" s="1" t="s">
        <v>173</v>
      </c>
    </row>
    <row r="59" spans="1:7" x14ac:dyDescent="0.25">
      <c r="A59" s="47" t="s">
        <v>174</v>
      </c>
      <c r="B59" s="34" t="s">
        <v>120</v>
      </c>
    </row>
    <row r="60" spans="1:7" x14ac:dyDescent="0.25">
      <c r="A60" t="s">
        <v>175</v>
      </c>
    </row>
    <row r="61" spans="1:7" x14ac:dyDescent="0.25">
      <c r="A61" t="s">
        <v>304</v>
      </c>
      <c r="B61" t="s">
        <v>177</v>
      </c>
      <c r="C61" t="s">
        <v>177</v>
      </c>
    </row>
    <row r="62" spans="1:7" x14ac:dyDescent="0.25">
      <c r="B62" s="48">
        <v>45351</v>
      </c>
      <c r="C62" s="48">
        <v>45382</v>
      </c>
    </row>
    <row r="63" spans="1:7" x14ac:dyDescent="0.25">
      <c r="A63" t="s">
        <v>305</v>
      </c>
      <c r="B63">
        <v>1097.3487</v>
      </c>
      <c r="C63">
        <v>1106.0144</v>
      </c>
      <c r="E63" s="2"/>
    </row>
    <row r="64" spans="1:7" x14ac:dyDescent="0.25">
      <c r="E64" s="2"/>
    </row>
    <row r="65" spans="1:2" x14ac:dyDescent="0.25">
      <c r="A65" t="s">
        <v>192</v>
      </c>
      <c r="B65" s="34" t="s">
        <v>120</v>
      </c>
    </row>
    <row r="66" spans="1:2" x14ac:dyDescent="0.25">
      <c r="A66" t="s">
        <v>193</v>
      </c>
      <c r="B66" s="34" t="s">
        <v>120</v>
      </c>
    </row>
    <row r="67" spans="1:2" ht="30" customHeight="1" x14ac:dyDescent="0.25">
      <c r="A67" s="47" t="s">
        <v>194</v>
      </c>
      <c r="B67" s="34" t="s">
        <v>120</v>
      </c>
    </row>
    <row r="68" spans="1:2" ht="30" customHeight="1" x14ac:dyDescent="0.25">
      <c r="A68" s="47" t="s">
        <v>195</v>
      </c>
      <c r="B68" s="34" t="s">
        <v>120</v>
      </c>
    </row>
    <row r="69" spans="1:2" x14ac:dyDescent="0.25">
      <c r="A69" t="s">
        <v>196</v>
      </c>
      <c r="B69" s="49">
        <f>+B83</f>
        <v>8.7209984086229682</v>
      </c>
    </row>
    <row r="70" spans="1:2" ht="45" customHeight="1" x14ac:dyDescent="0.25">
      <c r="A70" s="47" t="s">
        <v>197</v>
      </c>
      <c r="B70" s="34" t="s">
        <v>120</v>
      </c>
    </row>
    <row r="71" spans="1:2" ht="30" customHeight="1" x14ac:dyDescent="0.25">
      <c r="A71" s="47" t="s">
        <v>198</v>
      </c>
      <c r="B71" s="34" t="s">
        <v>120</v>
      </c>
    </row>
    <row r="72" spans="1:2" ht="30" customHeight="1" x14ac:dyDescent="0.25">
      <c r="A72" s="47" t="s">
        <v>199</v>
      </c>
      <c r="B72" s="54">
        <v>208615.90872760001</v>
      </c>
    </row>
    <row r="73" spans="1:2" x14ac:dyDescent="0.25">
      <c r="A73" t="s">
        <v>200</v>
      </c>
    </row>
    <row r="74" spans="1:2" x14ac:dyDescent="0.25">
      <c r="A74" t="s">
        <v>201</v>
      </c>
    </row>
    <row r="76" spans="1:2" x14ac:dyDescent="0.25">
      <c r="A76" t="s">
        <v>202</v>
      </c>
    </row>
    <row r="77" spans="1:2" ht="30" customHeight="1" x14ac:dyDescent="0.25">
      <c r="A77" s="55" t="s">
        <v>203</v>
      </c>
      <c r="B77" s="56" t="s">
        <v>643</v>
      </c>
    </row>
    <row r="78" spans="1:2" x14ac:dyDescent="0.25">
      <c r="A78" s="55" t="s">
        <v>205</v>
      </c>
      <c r="B78" s="55" t="s">
        <v>307</v>
      </c>
    </row>
    <row r="79" spans="1:2" x14ac:dyDescent="0.25">
      <c r="A79" s="55"/>
      <c r="B79" s="55"/>
    </row>
    <row r="80" spans="1:2" x14ac:dyDescent="0.25">
      <c r="A80" s="55" t="s">
        <v>207</v>
      </c>
      <c r="B80" s="57">
        <v>7.3849836328062333</v>
      </c>
    </row>
    <row r="81" spans="1:4" x14ac:dyDescent="0.25">
      <c r="A81" s="55"/>
      <c r="B81" s="55"/>
    </row>
    <row r="82" spans="1:4" x14ac:dyDescent="0.25">
      <c r="A82" s="55" t="s">
        <v>208</v>
      </c>
      <c r="B82" s="58">
        <v>6.5278999999999998</v>
      </c>
    </row>
    <row r="83" spans="1:4" x14ac:dyDescent="0.25">
      <c r="A83" s="55" t="s">
        <v>209</v>
      </c>
      <c r="B83" s="58">
        <v>8.7209984086229682</v>
      </c>
    </row>
    <row r="84" spans="1:4" x14ac:dyDescent="0.25">
      <c r="A84" s="55"/>
      <c r="B84" s="55"/>
    </row>
    <row r="85" spans="1:4" x14ac:dyDescent="0.25">
      <c r="A85" s="55" t="s">
        <v>210</v>
      </c>
      <c r="B85" s="59">
        <v>45382</v>
      </c>
    </row>
    <row r="87" spans="1:4" ht="69.95" customHeight="1" x14ac:dyDescent="0.25">
      <c r="A87" s="74" t="s">
        <v>211</v>
      </c>
      <c r="B87" s="74" t="s">
        <v>212</v>
      </c>
      <c r="C87" s="74" t="s">
        <v>5</v>
      </c>
      <c r="D87" s="74" t="s">
        <v>6</v>
      </c>
    </row>
    <row r="88" spans="1:4" ht="69.95" customHeight="1" x14ac:dyDescent="0.25">
      <c r="A88" s="74" t="s">
        <v>644</v>
      </c>
      <c r="B88" s="74"/>
      <c r="C88" s="74" t="s">
        <v>20</v>
      </c>
      <c r="D8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4"/>
  <sheetViews>
    <sheetView showGridLines="0" workbookViewId="0">
      <pane ySplit="4" topLeftCell="A41" activePane="bottomLeft" state="frozen"/>
      <selection pane="bottomLeft" activeCell="A47" sqref="A4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645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646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215</v>
      </c>
      <c r="B9" s="30"/>
      <c r="C9" s="30"/>
      <c r="D9" s="13"/>
      <c r="E9" s="14"/>
      <c r="F9" s="15"/>
      <c r="G9" s="15"/>
    </row>
    <row r="10" spans="1:8" x14ac:dyDescent="0.25">
      <c r="A10" s="16" t="s">
        <v>216</v>
      </c>
      <c r="B10" s="30"/>
      <c r="C10" s="30"/>
      <c r="D10" s="13"/>
      <c r="E10" s="14"/>
      <c r="F10" s="15"/>
      <c r="G10" s="15"/>
    </row>
    <row r="11" spans="1:8" x14ac:dyDescent="0.25">
      <c r="A11" s="12" t="s">
        <v>330</v>
      </c>
      <c r="B11" s="30" t="s">
        <v>331</v>
      </c>
      <c r="C11" s="30" t="s">
        <v>332</v>
      </c>
      <c r="D11" s="13">
        <v>2500000</v>
      </c>
      <c r="E11" s="14">
        <v>2493.12</v>
      </c>
      <c r="F11" s="15">
        <v>8.5500000000000007E-2</v>
      </c>
      <c r="G11" s="15">
        <v>7.4575000000000002E-2</v>
      </c>
    </row>
    <row r="12" spans="1:8" x14ac:dyDescent="0.25">
      <c r="A12" s="12" t="s">
        <v>517</v>
      </c>
      <c r="B12" s="30" t="s">
        <v>518</v>
      </c>
      <c r="C12" s="30" t="s">
        <v>233</v>
      </c>
      <c r="D12" s="13">
        <v>2000000</v>
      </c>
      <c r="E12" s="14">
        <v>2087.17</v>
      </c>
      <c r="F12" s="15">
        <v>7.1599999999999997E-2</v>
      </c>
      <c r="G12" s="15">
        <v>7.4788999999999994E-2</v>
      </c>
    </row>
    <row r="13" spans="1:8" x14ac:dyDescent="0.25">
      <c r="A13" s="12" t="s">
        <v>345</v>
      </c>
      <c r="B13" s="30" t="s">
        <v>346</v>
      </c>
      <c r="C13" s="30" t="s">
        <v>222</v>
      </c>
      <c r="D13" s="13">
        <v>2000000</v>
      </c>
      <c r="E13" s="14">
        <v>2003.18</v>
      </c>
      <c r="F13" s="15">
        <v>6.8699999999999997E-2</v>
      </c>
      <c r="G13" s="15">
        <v>7.4499999999999997E-2</v>
      </c>
    </row>
    <row r="14" spans="1:8" x14ac:dyDescent="0.25">
      <c r="A14" s="12" t="s">
        <v>314</v>
      </c>
      <c r="B14" s="30" t="s">
        <v>315</v>
      </c>
      <c r="C14" s="30" t="s">
        <v>222</v>
      </c>
      <c r="D14" s="13">
        <v>1990000</v>
      </c>
      <c r="E14" s="14">
        <v>1952.84</v>
      </c>
      <c r="F14" s="15">
        <v>6.7000000000000004E-2</v>
      </c>
      <c r="G14" s="15">
        <v>7.4249999999999997E-2</v>
      </c>
    </row>
    <row r="15" spans="1:8" x14ac:dyDescent="0.25">
      <c r="A15" s="12" t="s">
        <v>357</v>
      </c>
      <c r="B15" s="30" t="s">
        <v>358</v>
      </c>
      <c r="C15" s="30" t="s">
        <v>222</v>
      </c>
      <c r="D15" s="13">
        <v>1850000</v>
      </c>
      <c r="E15" s="14">
        <v>1947.99</v>
      </c>
      <c r="F15" s="15">
        <v>6.6799999999999998E-2</v>
      </c>
      <c r="G15" s="15">
        <v>7.5450000000000003E-2</v>
      </c>
    </row>
    <row r="16" spans="1:8" x14ac:dyDescent="0.25">
      <c r="A16" s="12" t="s">
        <v>363</v>
      </c>
      <c r="B16" s="30" t="s">
        <v>364</v>
      </c>
      <c r="C16" s="30" t="s">
        <v>365</v>
      </c>
      <c r="D16" s="13">
        <v>1900000</v>
      </c>
      <c r="E16" s="14">
        <v>1897.64</v>
      </c>
      <c r="F16" s="15">
        <v>6.5100000000000005E-2</v>
      </c>
      <c r="G16" s="15">
        <v>7.6545000000000002E-2</v>
      </c>
    </row>
    <row r="17" spans="1:7" x14ac:dyDescent="0.25">
      <c r="A17" s="12" t="s">
        <v>337</v>
      </c>
      <c r="B17" s="30" t="s">
        <v>338</v>
      </c>
      <c r="C17" s="30" t="s">
        <v>222</v>
      </c>
      <c r="D17" s="13">
        <v>1300000</v>
      </c>
      <c r="E17" s="14">
        <v>1300.75</v>
      </c>
      <c r="F17" s="15">
        <v>4.4600000000000001E-2</v>
      </c>
      <c r="G17" s="15">
        <v>7.4624999999999997E-2</v>
      </c>
    </row>
    <row r="18" spans="1:7" x14ac:dyDescent="0.25">
      <c r="A18" s="12" t="s">
        <v>446</v>
      </c>
      <c r="B18" s="30" t="s">
        <v>447</v>
      </c>
      <c r="C18" s="30" t="s">
        <v>222</v>
      </c>
      <c r="D18" s="13">
        <v>1000000</v>
      </c>
      <c r="E18" s="14">
        <v>1063.29</v>
      </c>
      <c r="F18" s="15">
        <v>3.6499999999999998E-2</v>
      </c>
      <c r="G18" s="15">
        <v>7.3899999999999993E-2</v>
      </c>
    </row>
    <row r="19" spans="1:7" x14ac:dyDescent="0.25">
      <c r="A19" s="12" t="s">
        <v>519</v>
      </c>
      <c r="B19" s="30" t="s">
        <v>520</v>
      </c>
      <c r="C19" s="30" t="s">
        <v>222</v>
      </c>
      <c r="D19" s="13">
        <v>1000000</v>
      </c>
      <c r="E19" s="14">
        <v>1033.5899999999999</v>
      </c>
      <c r="F19" s="15">
        <v>3.5400000000000001E-2</v>
      </c>
      <c r="G19" s="15">
        <v>7.4475E-2</v>
      </c>
    </row>
    <row r="20" spans="1:7" x14ac:dyDescent="0.25">
      <c r="A20" s="12" t="s">
        <v>382</v>
      </c>
      <c r="B20" s="30" t="s">
        <v>383</v>
      </c>
      <c r="C20" s="30" t="s">
        <v>222</v>
      </c>
      <c r="D20" s="13">
        <v>1000000</v>
      </c>
      <c r="E20" s="14">
        <v>1032.6099999999999</v>
      </c>
      <c r="F20" s="15">
        <v>3.5400000000000001E-2</v>
      </c>
      <c r="G20" s="15">
        <v>7.4624999999999997E-2</v>
      </c>
    </row>
    <row r="21" spans="1:7" x14ac:dyDescent="0.25">
      <c r="A21" s="12" t="s">
        <v>347</v>
      </c>
      <c r="B21" s="30" t="s">
        <v>348</v>
      </c>
      <c r="C21" s="30" t="s">
        <v>219</v>
      </c>
      <c r="D21" s="13">
        <v>1000000</v>
      </c>
      <c r="E21" s="14">
        <v>1032.31</v>
      </c>
      <c r="F21" s="15">
        <v>3.5400000000000001E-2</v>
      </c>
      <c r="G21" s="15">
        <v>7.4676000000000006E-2</v>
      </c>
    </row>
    <row r="22" spans="1:7" x14ac:dyDescent="0.25">
      <c r="A22" s="12" t="s">
        <v>374</v>
      </c>
      <c r="B22" s="30" t="s">
        <v>375</v>
      </c>
      <c r="C22" s="30" t="s">
        <v>233</v>
      </c>
      <c r="D22" s="13">
        <v>1000000</v>
      </c>
      <c r="E22" s="14">
        <v>1023.25</v>
      </c>
      <c r="F22" s="15">
        <v>3.5099999999999999E-2</v>
      </c>
      <c r="G22" s="15">
        <v>7.5203000000000006E-2</v>
      </c>
    </row>
    <row r="23" spans="1:7" x14ac:dyDescent="0.25">
      <c r="A23" s="12" t="s">
        <v>316</v>
      </c>
      <c r="B23" s="30" t="s">
        <v>317</v>
      </c>
      <c r="C23" s="30" t="s">
        <v>222</v>
      </c>
      <c r="D23" s="13">
        <v>1000000</v>
      </c>
      <c r="E23" s="14">
        <v>994.67</v>
      </c>
      <c r="F23" s="15">
        <v>3.4099999999999998E-2</v>
      </c>
      <c r="G23" s="15">
        <v>7.5200000000000003E-2</v>
      </c>
    </row>
    <row r="24" spans="1:7" x14ac:dyDescent="0.25">
      <c r="A24" s="12" t="s">
        <v>436</v>
      </c>
      <c r="B24" s="30" t="s">
        <v>437</v>
      </c>
      <c r="C24" s="30" t="s">
        <v>222</v>
      </c>
      <c r="D24" s="13">
        <v>1000000</v>
      </c>
      <c r="E24" s="14">
        <v>993.75</v>
      </c>
      <c r="F24" s="15">
        <v>3.4099999999999998E-2</v>
      </c>
      <c r="G24" s="15">
        <v>7.4749999999999997E-2</v>
      </c>
    </row>
    <row r="25" spans="1:7" x14ac:dyDescent="0.25">
      <c r="A25" s="12" t="s">
        <v>328</v>
      </c>
      <c r="B25" s="30" t="s">
        <v>329</v>
      </c>
      <c r="C25" s="30" t="s">
        <v>222</v>
      </c>
      <c r="D25" s="13">
        <v>800000</v>
      </c>
      <c r="E25" s="14">
        <v>799.18</v>
      </c>
      <c r="F25" s="15">
        <v>2.7400000000000001E-2</v>
      </c>
      <c r="G25" s="15">
        <v>7.5175000000000006E-2</v>
      </c>
    </row>
    <row r="26" spans="1:7" x14ac:dyDescent="0.25">
      <c r="A26" s="12" t="s">
        <v>647</v>
      </c>
      <c r="B26" s="30" t="s">
        <v>648</v>
      </c>
      <c r="C26" s="30" t="s">
        <v>365</v>
      </c>
      <c r="D26" s="13">
        <v>500000</v>
      </c>
      <c r="E26" s="14">
        <v>525.70000000000005</v>
      </c>
      <c r="F26" s="15">
        <v>1.7999999999999999E-2</v>
      </c>
      <c r="G26" s="15">
        <v>7.6499999999999999E-2</v>
      </c>
    </row>
    <row r="27" spans="1:7" x14ac:dyDescent="0.25">
      <c r="A27" s="12" t="s">
        <v>649</v>
      </c>
      <c r="B27" s="30" t="s">
        <v>650</v>
      </c>
      <c r="C27" s="30" t="s">
        <v>222</v>
      </c>
      <c r="D27" s="13">
        <v>500000</v>
      </c>
      <c r="E27" s="14">
        <v>524.66999999999996</v>
      </c>
      <c r="F27" s="15">
        <v>1.7999999999999999E-2</v>
      </c>
      <c r="G27" s="15">
        <v>7.4499999999999997E-2</v>
      </c>
    </row>
    <row r="28" spans="1:7" x14ac:dyDescent="0.25">
      <c r="A28" s="12" t="s">
        <v>651</v>
      </c>
      <c r="B28" s="30" t="s">
        <v>652</v>
      </c>
      <c r="C28" s="30" t="s">
        <v>222</v>
      </c>
      <c r="D28" s="13">
        <v>500000</v>
      </c>
      <c r="E28" s="14">
        <v>515.47</v>
      </c>
      <c r="F28" s="15">
        <v>1.77E-2</v>
      </c>
      <c r="G28" s="15">
        <v>7.6236999999999999E-2</v>
      </c>
    </row>
    <row r="29" spans="1:7" x14ac:dyDescent="0.25">
      <c r="A29" s="12" t="s">
        <v>653</v>
      </c>
      <c r="B29" s="30" t="s">
        <v>654</v>
      </c>
      <c r="C29" s="30" t="s">
        <v>222</v>
      </c>
      <c r="D29" s="13">
        <v>120000</v>
      </c>
      <c r="E29" s="14">
        <v>128.43</v>
      </c>
      <c r="F29" s="15">
        <v>4.4000000000000003E-3</v>
      </c>
      <c r="G29" s="15">
        <v>7.4749999999999997E-2</v>
      </c>
    </row>
    <row r="30" spans="1:7" x14ac:dyDescent="0.25">
      <c r="A30" s="12" t="s">
        <v>655</v>
      </c>
      <c r="B30" s="30" t="s">
        <v>656</v>
      </c>
      <c r="C30" s="30" t="s">
        <v>222</v>
      </c>
      <c r="D30" s="13">
        <v>10000</v>
      </c>
      <c r="E30" s="14">
        <v>10.35</v>
      </c>
      <c r="F30" s="15">
        <v>4.0000000000000002E-4</v>
      </c>
      <c r="G30" s="15">
        <v>7.8149999999999997E-2</v>
      </c>
    </row>
    <row r="31" spans="1:7" x14ac:dyDescent="0.25">
      <c r="A31" s="16" t="s">
        <v>126</v>
      </c>
      <c r="B31" s="31"/>
      <c r="C31" s="31"/>
      <c r="D31" s="17"/>
      <c r="E31" s="18">
        <v>23359.96</v>
      </c>
      <c r="F31" s="19">
        <v>0.80120000000000002</v>
      </c>
      <c r="G31" s="20"/>
    </row>
    <row r="32" spans="1:7" x14ac:dyDescent="0.25">
      <c r="A32" s="12"/>
      <c r="B32" s="30"/>
      <c r="C32" s="30"/>
      <c r="D32" s="13"/>
      <c r="E32" s="14"/>
      <c r="F32" s="15"/>
      <c r="G32" s="15"/>
    </row>
    <row r="33" spans="1:7" x14ac:dyDescent="0.25">
      <c r="A33" s="16" t="s">
        <v>448</v>
      </c>
      <c r="B33" s="30"/>
      <c r="C33" s="30"/>
      <c r="D33" s="13"/>
      <c r="E33" s="14"/>
      <c r="F33" s="15"/>
      <c r="G33" s="15"/>
    </row>
    <row r="34" spans="1:7" x14ac:dyDescent="0.25">
      <c r="A34" s="12" t="s">
        <v>449</v>
      </c>
      <c r="B34" s="30" t="s">
        <v>450</v>
      </c>
      <c r="C34" s="30" t="s">
        <v>125</v>
      </c>
      <c r="D34" s="13">
        <v>4500000</v>
      </c>
      <c r="E34" s="14">
        <v>4508.3100000000004</v>
      </c>
      <c r="F34" s="15">
        <v>0.15459999999999999</v>
      </c>
      <c r="G34" s="15">
        <v>7.1790184529000003E-2</v>
      </c>
    </row>
    <row r="35" spans="1:7" x14ac:dyDescent="0.25">
      <c r="A35" s="16" t="s">
        <v>126</v>
      </c>
      <c r="B35" s="31"/>
      <c r="C35" s="31"/>
      <c r="D35" s="17"/>
      <c r="E35" s="18">
        <v>4508.3100000000004</v>
      </c>
      <c r="F35" s="19">
        <v>0.15459999999999999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298</v>
      </c>
      <c r="B37" s="30"/>
      <c r="C37" s="30"/>
      <c r="D37" s="13"/>
      <c r="E37" s="14"/>
      <c r="F37" s="15"/>
      <c r="G37" s="15"/>
    </row>
    <row r="38" spans="1:7" x14ac:dyDescent="0.25">
      <c r="A38" s="16" t="s">
        <v>126</v>
      </c>
      <c r="B38" s="30"/>
      <c r="C38" s="30"/>
      <c r="D38" s="13"/>
      <c r="E38" s="35" t="s">
        <v>120</v>
      </c>
      <c r="F38" s="36" t="s">
        <v>120</v>
      </c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6" t="s">
        <v>299</v>
      </c>
      <c r="B40" s="30"/>
      <c r="C40" s="30"/>
      <c r="D40" s="13"/>
      <c r="E40" s="14"/>
      <c r="F40" s="15"/>
      <c r="G40" s="15"/>
    </row>
    <row r="41" spans="1:7" x14ac:dyDescent="0.25">
      <c r="A41" s="16" t="s">
        <v>126</v>
      </c>
      <c r="B41" s="30"/>
      <c r="C41" s="30"/>
      <c r="D41" s="13"/>
      <c r="E41" s="35" t="s">
        <v>120</v>
      </c>
      <c r="F41" s="36" t="s">
        <v>120</v>
      </c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21" t="s">
        <v>162</v>
      </c>
      <c r="B43" s="32"/>
      <c r="C43" s="32"/>
      <c r="D43" s="22"/>
      <c r="E43" s="18">
        <v>27868.27</v>
      </c>
      <c r="F43" s="19">
        <v>0.95579999999999998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6" t="s">
        <v>163</v>
      </c>
      <c r="B46" s="30"/>
      <c r="C46" s="30"/>
      <c r="D46" s="13"/>
      <c r="E46" s="14"/>
      <c r="F46" s="15"/>
      <c r="G46" s="15"/>
    </row>
    <row r="47" spans="1:7" x14ac:dyDescent="0.25">
      <c r="A47" s="12" t="s">
        <v>164</v>
      </c>
      <c r="B47" s="30" t="s">
        <v>165</v>
      </c>
      <c r="C47" s="30"/>
      <c r="D47" s="13">
        <v>888.45600000000002</v>
      </c>
      <c r="E47" s="14">
        <v>90.49</v>
      </c>
      <c r="F47" s="15">
        <v>3.0999999999999999E-3</v>
      </c>
      <c r="G47" s="15"/>
    </row>
    <row r="48" spans="1:7" x14ac:dyDescent="0.25">
      <c r="A48" s="12"/>
      <c r="B48" s="30"/>
      <c r="C48" s="30"/>
      <c r="D48" s="13"/>
      <c r="E48" s="14"/>
      <c r="F48" s="15"/>
      <c r="G48" s="15"/>
    </row>
    <row r="49" spans="1:7" x14ac:dyDescent="0.25">
      <c r="A49" s="21" t="s">
        <v>162</v>
      </c>
      <c r="B49" s="32"/>
      <c r="C49" s="32"/>
      <c r="D49" s="22"/>
      <c r="E49" s="18">
        <v>90.49</v>
      </c>
      <c r="F49" s="19">
        <v>3.0999999999999999E-3</v>
      </c>
      <c r="G49" s="20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6" t="s">
        <v>166</v>
      </c>
      <c r="B51" s="30"/>
      <c r="C51" s="30"/>
      <c r="D51" s="13"/>
      <c r="E51" s="14"/>
      <c r="F51" s="15"/>
      <c r="G51" s="15"/>
    </row>
    <row r="52" spans="1:7" x14ac:dyDescent="0.25">
      <c r="A52" s="12" t="s">
        <v>167</v>
      </c>
      <c r="B52" s="30"/>
      <c r="C52" s="30"/>
      <c r="D52" s="13"/>
      <c r="E52" s="14">
        <v>373.64</v>
      </c>
      <c r="F52" s="15">
        <v>1.2800000000000001E-2</v>
      </c>
      <c r="G52" s="15">
        <v>7.0182999999999995E-2</v>
      </c>
    </row>
    <row r="53" spans="1:7" x14ac:dyDescent="0.25">
      <c r="A53" s="16" t="s">
        <v>126</v>
      </c>
      <c r="B53" s="31"/>
      <c r="C53" s="31"/>
      <c r="D53" s="17"/>
      <c r="E53" s="18">
        <v>373.64</v>
      </c>
      <c r="F53" s="19">
        <v>1.2800000000000001E-2</v>
      </c>
      <c r="G53" s="20"/>
    </row>
    <row r="54" spans="1:7" x14ac:dyDescent="0.25">
      <c r="A54" s="12"/>
      <c r="B54" s="30"/>
      <c r="C54" s="30"/>
      <c r="D54" s="13"/>
      <c r="E54" s="14"/>
      <c r="F54" s="15"/>
      <c r="G54" s="15"/>
    </row>
    <row r="55" spans="1:7" x14ac:dyDescent="0.25">
      <c r="A55" s="21" t="s">
        <v>162</v>
      </c>
      <c r="B55" s="32"/>
      <c r="C55" s="32"/>
      <c r="D55" s="22"/>
      <c r="E55" s="18">
        <v>373.64</v>
      </c>
      <c r="F55" s="19">
        <v>1.2800000000000001E-2</v>
      </c>
      <c r="G55" s="20"/>
    </row>
    <row r="56" spans="1:7" x14ac:dyDescent="0.25">
      <c r="A56" s="12" t="s">
        <v>168</v>
      </c>
      <c r="B56" s="30"/>
      <c r="C56" s="30"/>
      <c r="D56" s="13"/>
      <c r="E56" s="14">
        <v>851.88684320000004</v>
      </c>
      <c r="F56" s="15">
        <v>2.9217E-2</v>
      </c>
      <c r="G56" s="15"/>
    </row>
    <row r="57" spans="1:7" x14ac:dyDescent="0.25">
      <c r="A57" s="12" t="s">
        <v>169</v>
      </c>
      <c r="B57" s="30"/>
      <c r="C57" s="30"/>
      <c r="D57" s="13"/>
      <c r="E57" s="23">
        <v>-27.276843199999998</v>
      </c>
      <c r="F57" s="24">
        <v>-9.1699999999999995E-4</v>
      </c>
      <c r="G57" s="15">
        <v>7.0182999999999995E-2</v>
      </c>
    </row>
    <row r="58" spans="1:7" x14ac:dyDescent="0.25">
      <c r="A58" s="25" t="s">
        <v>170</v>
      </c>
      <c r="B58" s="33"/>
      <c r="C58" s="33"/>
      <c r="D58" s="26"/>
      <c r="E58" s="27">
        <v>29157.01</v>
      </c>
      <c r="F58" s="28">
        <v>1</v>
      </c>
      <c r="G58" s="28"/>
    </row>
    <row r="60" spans="1:7" x14ac:dyDescent="0.25">
      <c r="A60" s="1" t="s">
        <v>172</v>
      </c>
    </row>
    <row r="63" spans="1:7" x14ac:dyDescent="0.25">
      <c r="A63" s="1" t="s">
        <v>173</v>
      </c>
    </row>
    <row r="64" spans="1:7" x14ac:dyDescent="0.25">
      <c r="A64" s="47" t="s">
        <v>174</v>
      </c>
      <c r="B64" s="34" t="s">
        <v>120</v>
      </c>
    </row>
    <row r="65" spans="1:5" x14ac:dyDescent="0.25">
      <c r="A65" t="s">
        <v>175</v>
      </c>
    </row>
    <row r="66" spans="1:5" x14ac:dyDescent="0.25">
      <c r="A66" t="s">
        <v>176</v>
      </c>
      <c r="B66" t="s">
        <v>177</v>
      </c>
      <c r="C66" t="s">
        <v>177</v>
      </c>
    </row>
    <row r="67" spans="1:5" x14ac:dyDescent="0.25">
      <c r="B67" s="48">
        <v>45351</v>
      </c>
      <c r="C67" s="48">
        <v>45382</v>
      </c>
    </row>
    <row r="68" spans="1:5" x14ac:dyDescent="0.25">
      <c r="A68" t="s">
        <v>179</v>
      </c>
      <c r="B68" t="s">
        <v>180</v>
      </c>
      <c r="C68" t="s">
        <v>180</v>
      </c>
      <c r="E68" s="2"/>
    </row>
    <row r="69" spans="1:5" x14ac:dyDescent="0.25">
      <c r="A69" t="s">
        <v>657</v>
      </c>
      <c r="B69">
        <v>14.497400000000001</v>
      </c>
      <c r="C69">
        <v>14.5297</v>
      </c>
      <c r="E69" s="2"/>
    </row>
    <row r="70" spans="1:5" x14ac:dyDescent="0.25">
      <c r="A70" t="s">
        <v>181</v>
      </c>
      <c r="B70">
        <v>22.822500000000002</v>
      </c>
      <c r="C70">
        <v>22.973500000000001</v>
      </c>
      <c r="E70" s="2"/>
    </row>
    <row r="71" spans="1:5" x14ac:dyDescent="0.25">
      <c r="A71" t="s">
        <v>182</v>
      </c>
      <c r="B71">
        <v>18.273599999999998</v>
      </c>
      <c r="C71">
        <v>18.394400000000001</v>
      </c>
      <c r="E71" s="2"/>
    </row>
    <row r="72" spans="1:5" x14ac:dyDescent="0.25">
      <c r="A72" t="s">
        <v>658</v>
      </c>
      <c r="B72">
        <v>10.9322</v>
      </c>
      <c r="C72">
        <v>10.9298</v>
      </c>
      <c r="E72" s="2"/>
    </row>
    <row r="73" spans="1:5" x14ac:dyDescent="0.25">
      <c r="A73" t="s">
        <v>659</v>
      </c>
      <c r="B73">
        <v>10.5639</v>
      </c>
      <c r="C73">
        <v>10.573399999999999</v>
      </c>
      <c r="E73" s="2"/>
    </row>
    <row r="74" spans="1:5" x14ac:dyDescent="0.25">
      <c r="A74" t="s">
        <v>190</v>
      </c>
      <c r="B74" t="s">
        <v>180</v>
      </c>
      <c r="C74" t="s">
        <v>180</v>
      </c>
      <c r="E74" s="2"/>
    </row>
    <row r="75" spans="1:5" x14ac:dyDescent="0.25">
      <c r="A75" t="s">
        <v>660</v>
      </c>
      <c r="B75">
        <v>14.1158</v>
      </c>
      <c r="C75">
        <v>14.145300000000001</v>
      </c>
      <c r="E75" s="2"/>
    </row>
    <row r="76" spans="1:5" x14ac:dyDescent="0.25">
      <c r="A76" t="s">
        <v>661</v>
      </c>
      <c r="B76">
        <v>22.116099999999999</v>
      </c>
      <c r="C76">
        <v>22.256599999999999</v>
      </c>
      <c r="E76" s="2"/>
    </row>
    <row r="77" spans="1:5" x14ac:dyDescent="0.25">
      <c r="A77" t="s">
        <v>662</v>
      </c>
      <c r="B77">
        <v>17.592700000000001</v>
      </c>
      <c r="C77">
        <v>17.7044</v>
      </c>
      <c r="E77" s="2"/>
    </row>
    <row r="78" spans="1:5" x14ac:dyDescent="0.25">
      <c r="A78" t="s">
        <v>663</v>
      </c>
      <c r="B78">
        <v>11.1769</v>
      </c>
      <c r="C78">
        <v>11.174300000000001</v>
      </c>
      <c r="E78" s="2"/>
    </row>
    <row r="79" spans="1:5" x14ac:dyDescent="0.25">
      <c r="A79" t="s">
        <v>664</v>
      </c>
      <c r="B79">
        <v>10.158099999999999</v>
      </c>
      <c r="C79">
        <v>10.1663</v>
      </c>
      <c r="E79" s="2"/>
    </row>
    <row r="80" spans="1:5" x14ac:dyDescent="0.25">
      <c r="A80" t="s">
        <v>191</v>
      </c>
      <c r="E80" s="2"/>
    </row>
    <row r="82" spans="1:4" x14ac:dyDescent="0.25">
      <c r="A82" t="s">
        <v>665</v>
      </c>
    </row>
    <row r="84" spans="1:4" x14ac:dyDescent="0.25">
      <c r="A84" s="50" t="s">
        <v>666</v>
      </c>
      <c r="B84" s="50" t="s">
        <v>667</v>
      </c>
      <c r="C84" s="50" t="s">
        <v>668</v>
      </c>
      <c r="D84" s="50" t="s">
        <v>669</v>
      </c>
    </row>
    <row r="85" spans="1:4" x14ac:dyDescent="0.25">
      <c r="A85" s="50" t="s">
        <v>670</v>
      </c>
      <c r="B85" s="50"/>
      <c r="C85" s="50">
        <v>6.3451400000000005E-2</v>
      </c>
      <c r="D85" s="50">
        <v>6.3451400000000005E-2</v>
      </c>
    </row>
    <row r="86" spans="1:4" x14ac:dyDescent="0.25">
      <c r="A86" s="50" t="s">
        <v>671</v>
      </c>
      <c r="B86" s="50"/>
      <c r="C86" s="50">
        <v>7.4571399999999996E-2</v>
      </c>
      <c r="D86" s="50">
        <v>7.4571399999999996E-2</v>
      </c>
    </row>
    <row r="87" spans="1:4" x14ac:dyDescent="0.25">
      <c r="A87" s="50" t="s">
        <v>672</v>
      </c>
      <c r="B87" s="50"/>
      <c r="C87" s="50">
        <v>6.0176500000000001E-2</v>
      </c>
      <c r="D87" s="50">
        <v>6.0176500000000001E-2</v>
      </c>
    </row>
    <row r="88" spans="1:4" x14ac:dyDescent="0.25">
      <c r="A88" s="50" t="s">
        <v>673</v>
      </c>
      <c r="B88" s="50"/>
      <c r="C88" s="50">
        <v>5.99786E-2</v>
      </c>
      <c r="D88" s="50">
        <v>5.99786E-2</v>
      </c>
    </row>
    <row r="89" spans="1:4" x14ac:dyDescent="0.25">
      <c r="A89" s="50" t="s">
        <v>674</v>
      </c>
      <c r="B89" s="50"/>
      <c r="C89" s="50">
        <v>7.3461799999999994E-2</v>
      </c>
      <c r="D89" s="50">
        <v>7.3461799999999994E-2</v>
      </c>
    </row>
    <row r="90" spans="1:4" x14ac:dyDescent="0.25">
      <c r="A90" s="50" t="s">
        <v>675</v>
      </c>
      <c r="B90" s="50"/>
      <c r="C90" s="50">
        <v>5.6081199999999998E-2</v>
      </c>
      <c r="D90" s="50">
        <v>5.6081199999999998E-2</v>
      </c>
    </row>
    <row r="92" spans="1:4" x14ac:dyDescent="0.25">
      <c r="A92" t="s">
        <v>193</v>
      </c>
      <c r="B92" s="34" t="s">
        <v>120</v>
      </c>
    </row>
    <row r="93" spans="1:4" ht="30" customHeight="1" x14ac:dyDescent="0.25">
      <c r="A93" s="47" t="s">
        <v>194</v>
      </c>
      <c r="B93" s="34" t="s">
        <v>120</v>
      </c>
    </row>
    <row r="94" spans="1:4" ht="30" customHeight="1" x14ac:dyDescent="0.25">
      <c r="A94" s="47" t="s">
        <v>195</v>
      </c>
      <c r="B94" s="34" t="s">
        <v>120</v>
      </c>
    </row>
    <row r="95" spans="1:4" x14ac:dyDescent="0.25">
      <c r="A95" t="s">
        <v>196</v>
      </c>
      <c r="B95" s="49">
        <f>+B109</f>
        <v>5.2671035031169264</v>
      </c>
    </row>
    <row r="96" spans="1:4" ht="45" customHeight="1" x14ac:dyDescent="0.25">
      <c r="A96" s="47" t="s">
        <v>197</v>
      </c>
      <c r="B96" s="34" t="s">
        <v>120</v>
      </c>
    </row>
    <row r="97" spans="1:2" ht="30" customHeight="1" x14ac:dyDescent="0.25">
      <c r="A97" s="47" t="s">
        <v>198</v>
      </c>
      <c r="B97" s="34" t="s">
        <v>120</v>
      </c>
    </row>
    <row r="98" spans="1:2" ht="30" customHeight="1" x14ac:dyDescent="0.25">
      <c r="A98" s="47" t="s">
        <v>199</v>
      </c>
    </row>
    <row r="99" spans="1:2" x14ac:dyDescent="0.25">
      <c r="A99" t="s">
        <v>200</v>
      </c>
    </row>
    <row r="100" spans="1:2" x14ac:dyDescent="0.25">
      <c r="A100" t="s">
        <v>201</v>
      </c>
    </row>
    <row r="102" spans="1:2" x14ac:dyDescent="0.25">
      <c r="A102" t="s">
        <v>202</v>
      </c>
    </row>
    <row r="103" spans="1:2" ht="45" customHeight="1" x14ac:dyDescent="0.25">
      <c r="A103" s="55" t="s">
        <v>203</v>
      </c>
      <c r="B103" s="56" t="s">
        <v>676</v>
      </c>
    </row>
    <row r="104" spans="1:2" ht="30" customHeight="1" x14ac:dyDescent="0.25">
      <c r="A104" s="55" t="s">
        <v>205</v>
      </c>
      <c r="B104" s="56" t="s">
        <v>677</v>
      </c>
    </row>
    <row r="105" spans="1:2" x14ac:dyDescent="0.25">
      <c r="A105" s="55"/>
      <c r="B105" s="55"/>
    </row>
    <row r="106" spans="1:2" x14ac:dyDescent="0.25">
      <c r="A106" s="55" t="s">
        <v>207</v>
      </c>
      <c r="B106" s="57">
        <v>7.4154894683725576</v>
      </c>
    </row>
    <row r="107" spans="1:2" x14ac:dyDescent="0.25">
      <c r="A107" s="55"/>
      <c r="B107" s="55"/>
    </row>
    <row r="108" spans="1:2" x14ac:dyDescent="0.25">
      <c r="A108" s="55" t="s">
        <v>208</v>
      </c>
      <c r="B108" s="58">
        <v>4.3520000000000003</v>
      </c>
    </row>
    <row r="109" spans="1:2" x14ac:dyDescent="0.25">
      <c r="A109" s="55" t="s">
        <v>209</v>
      </c>
      <c r="B109" s="58">
        <v>5.2671035031169264</v>
      </c>
    </row>
    <row r="110" spans="1:2" x14ac:dyDescent="0.25">
      <c r="A110" s="55"/>
      <c r="B110" s="55"/>
    </row>
    <row r="111" spans="1:2" x14ac:dyDescent="0.25">
      <c r="A111" s="55" t="s">
        <v>210</v>
      </c>
      <c r="B111" s="59">
        <v>45382</v>
      </c>
    </row>
    <row r="113" spans="1:6" ht="69.95" customHeight="1" x14ac:dyDescent="0.25">
      <c r="A113" s="74" t="s">
        <v>211</v>
      </c>
      <c r="B113" s="74" t="s">
        <v>212</v>
      </c>
      <c r="C113" s="74" t="s">
        <v>5</v>
      </c>
      <c r="D113" s="74" t="s">
        <v>6</v>
      </c>
      <c r="E113" s="74" t="s">
        <v>5</v>
      </c>
      <c r="F113" s="74" t="s">
        <v>6</v>
      </c>
    </row>
    <row r="114" spans="1:6" ht="69.95" customHeight="1" x14ac:dyDescent="0.25">
      <c r="A114" s="74" t="s">
        <v>678</v>
      </c>
      <c r="B114" s="74"/>
      <c r="C114" s="74" t="s">
        <v>22</v>
      </c>
      <c r="D114" s="74"/>
      <c r="E114" s="74" t="s">
        <v>23</v>
      </c>
      <c r="F114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61" activePane="bottomLeft" state="frozen"/>
      <selection pane="bottomLeft" activeCell="B62" sqref="B6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679</v>
      </c>
      <c r="B1" s="85"/>
      <c r="C1" s="85"/>
      <c r="D1" s="85"/>
      <c r="E1" s="85"/>
      <c r="F1" s="85"/>
      <c r="G1" s="86"/>
      <c r="H1" s="51" t="str">
        <f>HYPERLINK("[EDEL_Portfolio Monthly Notes 31-Mar-2024.xlsx]Index!A1","Index")</f>
        <v>Index</v>
      </c>
    </row>
    <row r="2" spans="1:8" ht="19.5" customHeight="1" x14ac:dyDescent="0.25">
      <c r="A2" s="84" t="s">
        <v>680</v>
      </c>
      <c r="B2" s="85"/>
      <c r="C2" s="85"/>
      <c r="D2" s="85"/>
      <c r="E2" s="85"/>
      <c r="F2" s="85"/>
      <c r="G2" s="86"/>
    </row>
    <row r="4" spans="1:8" ht="48" customHeight="1" x14ac:dyDescent="0.25">
      <c r="A4" s="3" t="s">
        <v>112</v>
      </c>
      <c r="B4" s="3" t="s">
        <v>113</v>
      </c>
      <c r="C4" s="3" t="s">
        <v>114</v>
      </c>
      <c r="D4" s="4" t="s">
        <v>115</v>
      </c>
      <c r="E4" s="5" t="s">
        <v>116</v>
      </c>
      <c r="F4" s="5" t="s">
        <v>117</v>
      </c>
      <c r="G4" s="6" t="s">
        <v>118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119</v>
      </c>
      <c r="B7" s="30"/>
      <c r="C7" s="30"/>
      <c r="D7" s="13"/>
      <c r="E7" s="14" t="s">
        <v>120</v>
      </c>
      <c r="F7" s="15" t="s">
        <v>120</v>
      </c>
      <c r="G7" s="15"/>
    </row>
    <row r="8" spans="1:8" x14ac:dyDescent="0.25">
      <c r="A8" s="16" t="s">
        <v>215</v>
      </c>
      <c r="B8" s="30"/>
      <c r="C8" s="30"/>
      <c r="D8" s="13"/>
      <c r="E8" s="14"/>
      <c r="F8" s="15"/>
      <c r="G8" s="15"/>
    </row>
    <row r="9" spans="1:8" x14ac:dyDescent="0.25">
      <c r="A9" s="16" t="s">
        <v>681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120</v>
      </c>
      <c r="F10" s="36" t="s">
        <v>120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448</v>
      </c>
      <c r="B12" s="30"/>
      <c r="C12" s="30"/>
      <c r="D12" s="13"/>
      <c r="E12" s="14"/>
      <c r="F12" s="15"/>
      <c r="G12" s="15"/>
    </row>
    <row r="13" spans="1:8" x14ac:dyDescent="0.25">
      <c r="A13" s="12" t="s">
        <v>682</v>
      </c>
      <c r="B13" s="30" t="s">
        <v>683</v>
      </c>
      <c r="C13" s="30" t="s">
        <v>125</v>
      </c>
      <c r="D13" s="13">
        <v>4750000</v>
      </c>
      <c r="E13" s="14">
        <v>4793.2299999999996</v>
      </c>
      <c r="F13" s="15">
        <v>0.51770000000000005</v>
      </c>
      <c r="G13" s="15">
        <v>7.1778796556000002E-2</v>
      </c>
    </row>
    <row r="14" spans="1:8" x14ac:dyDescent="0.25">
      <c r="A14" s="16" t="s">
        <v>126</v>
      </c>
      <c r="B14" s="31"/>
      <c r="C14" s="31"/>
      <c r="D14" s="17"/>
      <c r="E14" s="18">
        <v>4793.2299999999996</v>
      </c>
      <c r="F14" s="19">
        <v>0.51770000000000005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684</v>
      </c>
      <c r="B16" s="30"/>
      <c r="C16" s="30"/>
      <c r="D16" s="13"/>
      <c r="E16" s="14"/>
      <c r="F16" s="15"/>
      <c r="G16" s="15"/>
    </row>
    <row r="17" spans="1:7" x14ac:dyDescent="0.25">
      <c r="A17" s="12" t="s">
        <v>685</v>
      </c>
      <c r="B17" s="30" t="s">
        <v>686</v>
      </c>
      <c r="C17" s="30" t="s">
        <v>125</v>
      </c>
      <c r="D17" s="13">
        <v>1500000</v>
      </c>
      <c r="E17" s="14">
        <v>1491.98</v>
      </c>
      <c r="F17" s="15">
        <v>0.16109999999999999</v>
      </c>
      <c r="G17" s="15">
        <v>7.5057922499999999E-2</v>
      </c>
    </row>
    <row r="18" spans="1:7" x14ac:dyDescent="0.25">
      <c r="A18" s="12" t="s">
        <v>687</v>
      </c>
      <c r="B18" s="30" t="s">
        <v>688</v>
      </c>
      <c r="C18" s="30" t="s">
        <v>125</v>
      </c>
      <c r="D18" s="13">
        <v>1000000</v>
      </c>
      <c r="E18" s="14">
        <v>1008.71</v>
      </c>
      <c r="F18" s="15">
        <v>0.1089</v>
      </c>
      <c r="G18" s="15">
        <v>7.5049627716000003E-2</v>
      </c>
    </row>
    <row r="19" spans="1:7" x14ac:dyDescent="0.25">
      <c r="A19" s="12" t="s">
        <v>689</v>
      </c>
      <c r="B19" s="30" t="s">
        <v>690</v>
      </c>
      <c r="C19" s="30" t="s">
        <v>125</v>
      </c>
      <c r="D19" s="13">
        <v>500000</v>
      </c>
      <c r="E19" s="14">
        <v>502.03</v>
      </c>
      <c r="F19" s="15">
        <v>5.4199999999999998E-2</v>
      </c>
      <c r="G19" s="15">
        <v>7.5034075081999996E-2</v>
      </c>
    </row>
    <row r="20" spans="1:7" x14ac:dyDescent="0.25">
      <c r="A20" s="12" t="s">
        <v>691</v>
      </c>
      <c r="B20" s="30" t="s">
        <v>692</v>
      </c>
      <c r="C20" s="30" t="s">
        <v>125</v>
      </c>
      <c r="D20" s="13">
        <v>500000</v>
      </c>
      <c r="E20" s="14">
        <v>501.81</v>
      </c>
      <c r="F20" s="15">
        <v>5.4199999999999998E-2</v>
      </c>
      <c r="G20" s="15">
        <v>7.5099396900000004E-2</v>
      </c>
    </row>
    <row r="21" spans="1:7" x14ac:dyDescent="0.25">
      <c r="A21" s="12" t="s">
        <v>693</v>
      </c>
      <c r="B21" s="30" t="s">
        <v>694</v>
      </c>
      <c r="C21" s="30" t="s">
        <v>125</v>
      </c>
      <c r="D21" s="13">
        <v>500000</v>
      </c>
      <c r="E21" s="14">
        <v>501.79</v>
      </c>
      <c r="F21" s="15">
        <v>5.4199999999999998E-2</v>
      </c>
      <c r="G21" s="15">
        <v>7.5213455624999995E-2</v>
      </c>
    </row>
    <row r="22" spans="1:7" x14ac:dyDescent="0.25">
      <c r="A22" s="12" t="s">
        <v>695</v>
      </c>
      <c r="B22" s="30" t="s">
        <v>696</v>
      </c>
      <c r="C22" s="30" t="s">
        <v>125</v>
      </c>
      <c r="D22" s="13">
        <v>200000</v>
      </c>
      <c r="E22" s="14">
        <v>201.51</v>
      </c>
      <c r="F22" s="15">
        <v>2.18E-2</v>
      </c>
      <c r="G22" s="15">
        <v>7.5213455624999995E-2</v>
      </c>
    </row>
    <row r="23" spans="1:7" x14ac:dyDescent="0.25">
      <c r="A23" s="16" t="s">
        <v>126</v>
      </c>
      <c r="B23" s="31"/>
      <c r="C23" s="31"/>
      <c r="D23" s="17"/>
      <c r="E23" s="18">
        <v>4207.83</v>
      </c>
      <c r="F23" s="19">
        <v>0.45440000000000003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298</v>
      </c>
      <c r="B26" s="30"/>
      <c r="C26" s="30"/>
      <c r="D26" s="13"/>
      <c r="E26" s="14"/>
      <c r="F26" s="15"/>
      <c r="G26" s="15"/>
    </row>
    <row r="27" spans="1:7" x14ac:dyDescent="0.25">
      <c r="A27" s="16" t="s">
        <v>126</v>
      </c>
      <c r="B27" s="30"/>
      <c r="C27" s="30"/>
      <c r="D27" s="13"/>
      <c r="E27" s="35" t="s">
        <v>120</v>
      </c>
      <c r="F27" s="36" t="s">
        <v>120</v>
      </c>
      <c r="G27" s="15"/>
    </row>
    <row r="28" spans="1:7" x14ac:dyDescent="0.25">
      <c r="A28" s="12"/>
      <c r="B28" s="30"/>
      <c r="C28" s="30"/>
      <c r="D28" s="13"/>
      <c r="E28" s="14"/>
      <c r="F28" s="15"/>
      <c r="G28" s="15"/>
    </row>
    <row r="29" spans="1:7" x14ac:dyDescent="0.25">
      <c r="A29" s="16" t="s">
        <v>299</v>
      </c>
      <c r="B29" s="30"/>
      <c r="C29" s="30"/>
      <c r="D29" s="13"/>
      <c r="E29" s="14"/>
      <c r="F29" s="15"/>
      <c r="G29" s="15"/>
    </row>
    <row r="30" spans="1:7" x14ac:dyDescent="0.25">
      <c r="A30" s="16" t="s">
        <v>126</v>
      </c>
      <c r="B30" s="30"/>
      <c r="C30" s="30"/>
      <c r="D30" s="13"/>
      <c r="E30" s="35" t="s">
        <v>120</v>
      </c>
      <c r="F30" s="36" t="s">
        <v>120</v>
      </c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21" t="s">
        <v>162</v>
      </c>
      <c r="B32" s="32"/>
      <c r="C32" s="32"/>
      <c r="D32" s="22"/>
      <c r="E32" s="18">
        <v>9001.06</v>
      </c>
      <c r="F32" s="19">
        <v>0.97209999999999996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166</v>
      </c>
      <c r="B35" s="30"/>
      <c r="C35" s="30"/>
      <c r="D35" s="13"/>
      <c r="E35" s="14"/>
      <c r="F35" s="15"/>
      <c r="G35" s="15"/>
    </row>
    <row r="36" spans="1:7" x14ac:dyDescent="0.25">
      <c r="A36" s="12" t="s">
        <v>167</v>
      </c>
      <c r="B36" s="30"/>
      <c r="C36" s="30"/>
      <c r="D36" s="13"/>
      <c r="E36" s="14">
        <v>80.92</v>
      </c>
      <c r="F36" s="15">
        <v>8.6999999999999994E-3</v>
      </c>
      <c r="G36" s="15">
        <v>7.0182999999999995E-2</v>
      </c>
    </row>
    <row r="37" spans="1:7" x14ac:dyDescent="0.25">
      <c r="A37" s="16" t="s">
        <v>126</v>
      </c>
      <c r="B37" s="31"/>
      <c r="C37" s="31"/>
      <c r="D37" s="17"/>
      <c r="E37" s="18">
        <v>80.92</v>
      </c>
      <c r="F37" s="19">
        <v>8.6999999999999994E-3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21" t="s">
        <v>162</v>
      </c>
      <c r="B39" s="32"/>
      <c r="C39" s="32"/>
      <c r="D39" s="22"/>
      <c r="E39" s="18">
        <v>80.92</v>
      </c>
      <c r="F39" s="19">
        <v>8.6999999999999994E-3</v>
      </c>
      <c r="G39" s="20"/>
    </row>
    <row r="40" spans="1:7" x14ac:dyDescent="0.25">
      <c r="A40" s="12" t="s">
        <v>168</v>
      </c>
      <c r="B40" s="30"/>
      <c r="C40" s="30"/>
      <c r="D40" s="13"/>
      <c r="E40" s="14">
        <v>175.67962850000001</v>
      </c>
      <c r="F40" s="15">
        <v>1.8974999999999999E-2</v>
      </c>
      <c r="G40" s="15"/>
    </row>
    <row r="41" spans="1:7" x14ac:dyDescent="0.25">
      <c r="A41" s="12" t="s">
        <v>169</v>
      </c>
      <c r="B41" s="30"/>
      <c r="C41" s="30"/>
      <c r="D41" s="13"/>
      <c r="E41" s="14">
        <v>0.76037149999999998</v>
      </c>
      <c r="F41" s="15">
        <v>2.2499999999999999E-4</v>
      </c>
      <c r="G41" s="15">
        <v>7.0182999999999995E-2</v>
      </c>
    </row>
    <row r="42" spans="1:7" x14ac:dyDescent="0.25">
      <c r="A42" s="25" t="s">
        <v>170</v>
      </c>
      <c r="B42" s="33"/>
      <c r="C42" s="33"/>
      <c r="D42" s="26"/>
      <c r="E42" s="27">
        <v>9258.42</v>
      </c>
      <c r="F42" s="28">
        <v>1</v>
      </c>
      <c r="G42" s="28"/>
    </row>
    <row r="44" spans="1:7" x14ac:dyDescent="0.25">
      <c r="A44" s="1" t="s">
        <v>172</v>
      </c>
    </row>
    <row r="47" spans="1:7" x14ac:dyDescent="0.25">
      <c r="A47" s="1" t="s">
        <v>173</v>
      </c>
    </row>
    <row r="48" spans="1:7" x14ac:dyDescent="0.25">
      <c r="A48" s="47" t="s">
        <v>174</v>
      </c>
      <c r="B48" s="34" t="s">
        <v>120</v>
      </c>
    </row>
    <row r="49" spans="1:5" x14ac:dyDescent="0.25">
      <c r="A49" t="s">
        <v>175</v>
      </c>
    </row>
    <row r="50" spans="1:5" x14ac:dyDescent="0.25">
      <c r="A50" t="s">
        <v>176</v>
      </c>
      <c r="B50" t="s">
        <v>177</v>
      </c>
      <c r="C50" t="s">
        <v>177</v>
      </c>
    </row>
    <row r="51" spans="1:5" x14ac:dyDescent="0.25">
      <c r="B51" s="48">
        <v>45351</v>
      </c>
      <c r="C51" s="48">
        <v>45382</v>
      </c>
    </row>
    <row r="52" spans="1:5" x14ac:dyDescent="0.25">
      <c r="A52" t="s">
        <v>697</v>
      </c>
      <c r="B52">
        <v>11.0831</v>
      </c>
      <c r="C52">
        <v>11.1442</v>
      </c>
      <c r="E52" s="2"/>
    </row>
    <row r="53" spans="1:5" x14ac:dyDescent="0.25">
      <c r="A53" t="s">
        <v>182</v>
      </c>
      <c r="B53">
        <v>11.0824</v>
      </c>
      <c r="C53">
        <v>11.143599999999999</v>
      </c>
      <c r="E53" s="2"/>
    </row>
    <row r="54" spans="1:5" x14ac:dyDescent="0.25">
      <c r="A54" t="s">
        <v>698</v>
      </c>
      <c r="B54">
        <v>11.045999999999999</v>
      </c>
      <c r="C54">
        <v>11.1045</v>
      </c>
      <c r="E54" s="2"/>
    </row>
    <row r="55" spans="1:5" x14ac:dyDescent="0.25">
      <c r="A55" t="s">
        <v>662</v>
      </c>
      <c r="B55">
        <v>11.046099999999999</v>
      </c>
      <c r="C55">
        <v>11.104699999999999</v>
      </c>
      <c r="E55" s="2"/>
    </row>
    <row r="56" spans="1:5" x14ac:dyDescent="0.25">
      <c r="E56" s="2"/>
    </row>
    <row r="57" spans="1:5" x14ac:dyDescent="0.25">
      <c r="A57" t="s">
        <v>192</v>
      </c>
      <c r="B57" s="34" t="s">
        <v>120</v>
      </c>
    </row>
    <row r="58" spans="1:5" x14ac:dyDescent="0.25">
      <c r="A58" t="s">
        <v>193</v>
      </c>
      <c r="B58" s="34" t="s">
        <v>120</v>
      </c>
    </row>
    <row r="59" spans="1:5" ht="30" customHeight="1" x14ac:dyDescent="0.25">
      <c r="A59" s="47" t="s">
        <v>194</v>
      </c>
      <c r="B59" s="34" t="s">
        <v>120</v>
      </c>
    </row>
    <row r="60" spans="1:5" ht="30" customHeight="1" x14ac:dyDescent="0.25">
      <c r="A60" s="47" t="s">
        <v>195</v>
      </c>
      <c r="B60" s="34" t="s">
        <v>120</v>
      </c>
    </row>
    <row r="61" spans="1:5" x14ac:dyDescent="0.25">
      <c r="A61" t="s">
        <v>196</v>
      </c>
      <c r="B61" s="49">
        <f>+B75</f>
        <v>3.0690564943811691</v>
      </c>
    </row>
    <row r="62" spans="1:5" ht="45" customHeight="1" x14ac:dyDescent="0.25">
      <c r="A62" s="47" t="s">
        <v>197</v>
      </c>
      <c r="B62" s="34" t="s">
        <v>120</v>
      </c>
    </row>
    <row r="63" spans="1:5" ht="30" customHeight="1" x14ac:dyDescent="0.25">
      <c r="A63" s="47" t="s">
        <v>198</v>
      </c>
      <c r="B63" s="34" t="s">
        <v>120</v>
      </c>
    </row>
    <row r="64" spans="1:5" ht="30" customHeight="1" x14ac:dyDescent="0.25">
      <c r="A64" s="47" t="s">
        <v>199</v>
      </c>
    </row>
    <row r="65" spans="1:4" x14ac:dyDescent="0.25">
      <c r="A65" t="s">
        <v>200</v>
      </c>
    </row>
    <row r="66" spans="1:4" x14ac:dyDescent="0.25">
      <c r="A66" t="s">
        <v>201</v>
      </c>
    </row>
    <row r="68" spans="1:4" x14ac:dyDescent="0.25">
      <c r="A68" t="s">
        <v>202</v>
      </c>
    </row>
    <row r="69" spans="1:4" ht="75" customHeight="1" x14ac:dyDescent="0.25">
      <c r="A69" s="55" t="s">
        <v>203</v>
      </c>
      <c r="B69" s="56" t="s">
        <v>699</v>
      </c>
    </row>
    <row r="70" spans="1:4" ht="45" customHeight="1" x14ac:dyDescent="0.25">
      <c r="A70" s="55" t="s">
        <v>205</v>
      </c>
      <c r="B70" s="56" t="s">
        <v>700</v>
      </c>
    </row>
    <row r="71" spans="1:4" x14ac:dyDescent="0.25">
      <c r="A71" s="55"/>
      <c r="B71" s="55"/>
    </row>
    <row r="72" spans="1:4" x14ac:dyDescent="0.25">
      <c r="A72" s="55" t="s">
        <v>207</v>
      </c>
      <c r="B72" s="57">
        <v>7.3304508126960819</v>
      </c>
    </row>
    <row r="73" spans="1:4" x14ac:dyDescent="0.25">
      <c r="A73" s="55"/>
      <c r="B73" s="55"/>
    </row>
    <row r="74" spans="1:4" x14ac:dyDescent="0.25">
      <c r="A74" s="55" t="s">
        <v>208</v>
      </c>
      <c r="B74" s="58">
        <v>2.7467999999999999</v>
      </c>
    </row>
    <row r="75" spans="1:4" x14ac:dyDescent="0.25">
      <c r="A75" s="55" t="s">
        <v>209</v>
      </c>
      <c r="B75" s="58">
        <v>3.0690564943811691</v>
      </c>
    </row>
    <row r="76" spans="1:4" x14ac:dyDescent="0.25">
      <c r="A76" s="55"/>
      <c r="B76" s="55"/>
    </row>
    <row r="77" spans="1:4" x14ac:dyDescent="0.25">
      <c r="A77" s="55" t="s">
        <v>210</v>
      </c>
      <c r="B77" s="59">
        <v>45382</v>
      </c>
    </row>
    <row r="79" spans="1:4" ht="69.95" customHeight="1" x14ac:dyDescent="0.25">
      <c r="A79" s="74" t="s">
        <v>211</v>
      </c>
      <c r="B79" s="74" t="s">
        <v>212</v>
      </c>
      <c r="C79" s="74" t="s">
        <v>5</v>
      </c>
      <c r="D79" s="74" t="s">
        <v>6</v>
      </c>
    </row>
    <row r="80" spans="1:4" ht="69.95" customHeight="1" x14ac:dyDescent="0.25">
      <c r="A80" s="74" t="s">
        <v>701</v>
      </c>
      <c r="B80" s="74"/>
      <c r="C80" s="74" t="s">
        <v>25</v>
      </c>
      <c r="D8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EENN50</vt:lpstr>
      <vt:lpstr>EEPRUA</vt:lpstr>
      <vt:lpstr>EES250</vt:lpstr>
      <vt:lpstr>EESMCF</vt:lpstr>
      <vt:lpstr>EETECF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2024-04-09T04:35:05Z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2024-04-09T04:20:24Z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0d0bfe07-2491-4406-bd49-5b1cb73257b4</vt:lpwstr>
  </property>
  <property fmtid="{D5CDD505-2E9C-101B-9397-08002B2CF9AE}" pid="8" name="MSIP_Label_fae7b159-da8a-4f43-b4ed-ba6115f6e9fb_ContentBits">
    <vt:lpwstr>0</vt:lpwstr>
  </property>
</Properties>
</file>