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5. May 2024/"/>
    </mc:Choice>
  </mc:AlternateContent>
  <xr:revisionPtr revIDLastSave="10" documentId="11_158F2FDDB1879EEF34C4D53666D8BD3A155FDF9A" xr6:coauthVersionLast="47" xr6:coauthVersionMax="47" xr10:uidLastSave="{C39D2508-C970-4E42-A37E-1EC6174B62EE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DGEF" sheetId="26" r:id="rId26"/>
    <sheet name="EEECRF" sheetId="27" r:id="rId27"/>
    <sheet name="EEELSS" sheetId="28" r:id="rId28"/>
    <sheet name="EEEQTF" sheetId="29" r:id="rId29"/>
    <sheet name="EEESCF" sheetId="30" r:id="rId30"/>
    <sheet name="EEESSF" sheetId="31" r:id="rId31"/>
    <sheet name="EEFOCF" sheetId="32" r:id="rId32"/>
    <sheet name="EEIF30" sheetId="33" r:id="rId33"/>
    <sheet name="EEIF50" sheetId="34" r:id="rId34"/>
    <sheet name="EELMIF" sheetId="35" r:id="rId35"/>
    <sheet name="EEM150" sheetId="36" r:id="rId36"/>
    <sheet name="EEMAAF" sheetId="37" r:id="rId37"/>
    <sheet name="EEMCPF" sheetId="38" r:id="rId38"/>
    <sheet name="EEMOF1" sheetId="39" r:id="rId39"/>
    <sheet name="EENN50" sheetId="40" r:id="rId40"/>
    <sheet name="EEPRUA" sheetId="41" r:id="rId41"/>
    <sheet name="EES250" sheetId="42" r:id="rId42"/>
    <sheet name="EESMCF" sheetId="43" r:id="rId43"/>
    <sheet name="EETECF" sheetId="44" r:id="rId44"/>
    <sheet name="EGOLDE" sheetId="45" r:id="rId45"/>
    <sheet name="EGSFOF" sheetId="46" r:id="rId46"/>
    <sheet name="ELLIQF" sheetId="47" r:id="rId47"/>
    <sheet name="EOASEF" sheetId="48" r:id="rId48"/>
    <sheet name="EOCHIF" sheetId="49" r:id="rId49"/>
    <sheet name="EODWHF" sheetId="50" r:id="rId50"/>
    <sheet name="EOEDOF" sheetId="51" r:id="rId51"/>
    <sheet name="EOEMOP" sheetId="52" r:id="rId52"/>
    <sheet name="EOUSEF" sheetId="53" r:id="rId53"/>
    <sheet name="EOUSTF" sheetId="54" r:id="rId54"/>
    <sheet name="ESLVRE" sheetId="55" r:id="rId55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EEDGEF!#REF!</definedName>
    <definedName name="Hedging_Positions_through_Futures_AS_ON_MMMM_DD__YYYY___NIL" localSheetId="26">EEECRF!#REF!</definedName>
    <definedName name="Hedging_Positions_through_Futures_AS_ON_MMMM_DD__YYYY___NIL" localSheetId="27">EEELSS!#REF!</definedName>
    <definedName name="Hedging_Positions_through_Futures_AS_ON_MMMM_DD__YYYY___NIL" localSheetId="28">EEEQTF!#REF!</definedName>
    <definedName name="Hedging_Positions_through_Futures_AS_ON_MMMM_DD__YYYY___NIL" localSheetId="29">EEESCF!#REF!</definedName>
    <definedName name="Hedging_Positions_through_Futures_AS_ON_MMMM_DD__YYYY___NIL" localSheetId="30">EEESSF!#REF!</definedName>
    <definedName name="Hedging_Positions_through_Futures_AS_ON_MMMM_DD__YYYY___NIL" localSheetId="31">EEFOCF!#REF!</definedName>
    <definedName name="Hedging_Positions_through_Futures_AS_ON_MMMM_DD__YYYY___NIL" localSheetId="32">EEIF30!#REF!</definedName>
    <definedName name="Hedging_Positions_through_Futures_AS_ON_MMMM_DD__YYYY___NIL" localSheetId="33">EEIF50!#REF!</definedName>
    <definedName name="Hedging_Positions_through_Futures_AS_ON_MMMM_DD__YYYY___NIL" localSheetId="34">EELMIF!#REF!</definedName>
    <definedName name="Hedging_Positions_through_Futures_AS_ON_MMMM_DD__YYYY___NIL" localSheetId="35">'EEM150'!#REF!</definedName>
    <definedName name="Hedging_Positions_through_Futures_AS_ON_MMMM_DD__YYYY___NIL" localSheetId="36">EEMAAF!#REF!</definedName>
    <definedName name="Hedging_Positions_through_Futures_AS_ON_MMMM_DD__YYYY___NIL" localSheetId="37">EEMCPF!#REF!</definedName>
    <definedName name="Hedging_Positions_through_Futures_AS_ON_MMMM_DD__YYYY___NIL" localSheetId="38">EEMOF1!#REF!</definedName>
    <definedName name="Hedging_Positions_through_Futures_AS_ON_MMMM_DD__YYYY___NIL" localSheetId="39">EENN50!#REF!</definedName>
    <definedName name="Hedging_Positions_through_Futures_AS_ON_MMMM_DD__YYYY___NIL" localSheetId="40">EEPRUA!#REF!</definedName>
    <definedName name="Hedging_Positions_through_Futures_AS_ON_MMMM_DD__YYYY___NIL" localSheetId="41">'EES250'!#REF!</definedName>
    <definedName name="Hedging_Positions_through_Futures_AS_ON_MMMM_DD__YYYY___NIL" localSheetId="42">EESMCF!#REF!</definedName>
    <definedName name="Hedging_Positions_through_Futures_AS_ON_MMMM_DD__YYYY___NIL" localSheetId="43">EETECF!#REF!</definedName>
    <definedName name="Hedging_Positions_through_Futures_AS_ON_MMMM_DD__YYYY___NIL" localSheetId="44">EGOLDE!#REF!</definedName>
    <definedName name="Hedging_Positions_through_Futures_AS_ON_MMMM_DD__YYYY___NIL" localSheetId="45">EGSFOF!#REF!</definedName>
    <definedName name="Hedging_Positions_through_Futures_AS_ON_MMMM_DD__YYYY___NIL" localSheetId="46">ELLIQF!#REF!</definedName>
    <definedName name="Hedging_Positions_through_Futures_AS_ON_MMMM_DD__YYYY___NIL" localSheetId="47">EOASEF!#REF!</definedName>
    <definedName name="Hedging_Positions_through_Futures_AS_ON_MMMM_DD__YYYY___NIL" localSheetId="48">EOCHIF!#REF!</definedName>
    <definedName name="Hedging_Positions_through_Futures_AS_ON_MMMM_DD__YYYY___NIL" localSheetId="49">EODWHF!#REF!</definedName>
    <definedName name="Hedging_Positions_through_Futures_AS_ON_MMMM_DD__YYYY___NIL" localSheetId="50">EOEDOF!#REF!</definedName>
    <definedName name="Hedging_Positions_through_Futures_AS_ON_MMMM_DD__YYYY___NIL" localSheetId="51">EOEMOP!#REF!</definedName>
    <definedName name="Hedging_Positions_through_Futures_AS_ON_MMMM_DD__YYYY___NIL" localSheetId="52">EOUSEF!#REF!</definedName>
    <definedName name="Hedging_Positions_through_Futures_AS_ON_MMMM_DD__YYYY___NIL" localSheetId="53">EOUSTF!#REF!</definedName>
    <definedName name="Hedging_Positions_through_Futures_AS_ON_MMMM_DD__YYYY___NIL" localSheetId="54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EEDGEF!#REF!</definedName>
    <definedName name="JPM_Footer_disp" localSheetId="26">EEECRF!#REF!</definedName>
    <definedName name="JPM_Footer_disp" localSheetId="27">EEELSS!#REF!</definedName>
    <definedName name="JPM_Footer_disp" localSheetId="28">EEEQTF!#REF!</definedName>
    <definedName name="JPM_Footer_disp" localSheetId="29">EEESCF!#REF!</definedName>
    <definedName name="JPM_Footer_disp" localSheetId="30">EEESSF!#REF!</definedName>
    <definedName name="JPM_Footer_disp" localSheetId="31">EEFOCF!#REF!</definedName>
    <definedName name="JPM_Footer_disp" localSheetId="32">EEIF30!#REF!</definedName>
    <definedName name="JPM_Footer_disp" localSheetId="33">EEIF50!#REF!</definedName>
    <definedName name="JPM_Footer_disp" localSheetId="34">EELMIF!#REF!</definedName>
    <definedName name="JPM_Footer_disp" localSheetId="35">'EEM150'!#REF!</definedName>
    <definedName name="JPM_Footer_disp" localSheetId="36">EEMAAF!#REF!</definedName>
    <definedName name="JPM_Footer_disp" localSheetId="37">EEMCPF!#REF!</definedName>
    <definedName name="JPM_Footer_disp" localSheetId="38">EEMOF1!#REF!</definedName>
    <definedName name="JPM_Footer_disp" localSheetId="39">EENN50!#REF!</definedName>
    <definedName name="JPM_Footer_disp" localSheetId="40">EEPRUA!#REF!</definedName>
    <definedName name="JPM_Footer_disp" localSheetId="41">'EES250'!#REF!</definedName>
    <definedName name="JPM_Footer_disp" localSheetId="42">EESMCF!#REF!</definedName>
    <definedName name="JPM_Footer_disp" localSheetId="43">EETECF!#REF!</definedName>
    <definedName name="JPM_Footer_disp" localSheetId="44">EGOLDE!#REF!</definedName>
    <definedName name="JPM_Footer_disp" localSheetId="45">EGSFOF!#REF!</definedName>
    <definedName name="JPM_Footer_disp" localSheetId="46">ELLIQF!#REF!</definedName>
    <definedName name="JPM_Footer_disp" localSheetId="47">EOASEF!#REF!</definedName>
    <definedName name="JPM_Footer_disp" localSheetId="48">EOCHIF!#REF!</definedName>
    <definedName name="JPM_Footer_disp" localSheetId="49">EODWHF!#REF!</definedName>
    <definedName name="JPM_Footer_disp" localSheetId="50">EOEDOF!#REF!</definedName>
    <definedName name="JPM_Footer_disp" localSheetId="51">EOEMOP!#REF!</definedName>
    <definedName name="JPM_Footer_disp" localSheetId="52">EOUSEF!#REF!</definedName>
    <definedName name="JPM_Footer_disp" localSheetId="53">EOUSTF!#REF!</definedName>
    <definedName name="JPM_Footer_disp" localSheetId="54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EEDGEF!#REF!</definedName>
    <definedName name="JPM_Footer_disp12" localSheetId="26">EEECRF!#REF!</definedName>
    <definedName name="JPM_Footer_disp12" localSheetId="27">EEELSS!#REF!</definedName>
    <definedName name="JPM_Footer_disp12" localSheetId="28">EEEQTF!#REF!</definedName>
    <definedName name="JPM_Footer_disp12" localSheetId="29">EEESCF!#REF!</definedName>
    <definedName name="JPM_Footer_disp12" localSheetId="30">EEESSF!#REF!</definedName>
    <definedName name="JPM_Footer_disp12" localSheetId="31">EEFOCF!#REF!</definedName>
    <definedName name="JPM_Footer_disp12" localSheetId="32">EEIF30!#REF!</definedName>
    <definedName name="JPM_Footer_disp12" localSheetId="33">EEIF50!#REF!</definedName>
    <definedName name="JPM_Footer_disp12" localSheetId="34">EELMIF!#REF!</definedName>
    <definedName name="JPM_Footer_disp12" localSheetId="35">'EEM150'!#REF!</definedName>
    <definedName name="JPM_Footer_disp12" localSheetId="36">EEMAAF!#REF!</definedName>
    <definedName name="JPM_Footer_disp12" localSheetId="37">EEMCPF!#REF!</definedName>
    <definedName name="JPM_Footer_disp12" localSheetId="38">EEMOF1!#REF!</definedName>
    <definedName name="JPM_Footer_disp12" localSheetId="39">EENN50!#REF!</definedName>
    <definedName name="JPM_Footer_disp12" localSheetId="40">EEPRUA!#REF!</definedName>
    <definedName name="JPM_Footer_disp12" localSheetId="41">'EES250'!#REF!</definedName>
    <definedName name="JPM_Footer_disp12" localSheetId="42">EESMCF!#REF!</definedName>
    <definedName name="JPM_Footer_disp12" localSheetId="43">EETECF!#REF!</definedName>
    <definedName name="JPM_Footer_disp12" localSheetId="44">EGOLDE!#REF!</definedName>
    <definedName name="JPM_Footer_disp12" localSheetId="45">EGSFOF!#REF!</definedName>
    <definedName name="JPM_Footer_disp12" localSheetId="46">ELLIQF!#REF!</definedName>
    <definedName name="JPM_Footer_disp12" localSheetId="47">EOASEF!#REF!</definedName>
    <definedName name="JPM_Footer_disp12" localSheetId="48">EOCHIF!#REF!</definedName>
    <definedName name="JPM_Footer_disp12" localSheetId="49">EODWHF!#REF!</definedName>
    <definedName name="JPM_Footer_disp12" localSheetId="50">EOEDOF!#REF!</definedName>
    <definedName name="JPM_Footer_disp12" localSheetId="51">EOEMOP!#REF!</definedName>
    <definedName name="JPM_Footer_disp12" localSheetId="52">EOUSEF!#REF!</definedName>
    <definedName name="JPM_Footer_disp12" localSheetId="53">EOUSTF!#REF!</definedName>
    <definedName name="JPM_Footer_disp12" localSheetId="54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5" l="1"/>
  <c r="E13" i="55"/>
  <c r="F12" i="55"/>
  <c r="F8" i="55"/>
  <c r="E8" i="55"/>
  <c r="H1" i="55"/>
  <c r="H1" i="54"/>
  <c r="H1" i="53"/>
  <c r="H1" i="52"/>
  <c r="H1" i="51"/>
  <c r="B87" i="50"/>
  <c r="F57" i="50"/>
  <c r="E57" i="50"/>
  <c r="F33" i="50"/>
  <c r="E33" i="50"/>
  <c r="H1" i="50"/>
  <c r="H1" i="49"/>
  <c r="H1" i="48"/>
  <c r="B135" i="47"/>
  <c r="H1" i="47"/>
  <c r="H1" i="46"/>
  <c r="E13" i="45"/>
  <c r="F12" i="45"/>
  <c r="F13" i="45" s="1"/>
  <c r="F8" i="45"/>
  <c r="E8" i="45"/>
  <c r="H1" i="45"/>
  <c r="F92" i="44"/>
  <c r="E92" i="44"/>
  <c r="B123" i="44" s="1"/>
  <c r="F38" i="44"/>
  <c r="E38" i="44"/>
  <c r="H1" i="44"/>
  <c r="H1" i="43"/>
  <c r="H1" i="42"/>
  <c r="H1" i="41"/>
  <c r="H1" i="40"/>
  <c r="H1" i="39"/>
  <c r="H1" i="38"/>
  <c r="B214" i="37"/>
  <c r="B208" i="37"/>
  <c r="E183" i="37"/>
  <c r="E185" i="37" s="1"/>
  <c r="F182" i="37"/>
  <c r="F183" i="37" s="1"/>
  <c r="F185" i="37" s="1"/>
  <c r="F149" i="37"/>
  <c r="F151" i="37" s="1"/>
  <c r="E149" i="37"/>
  <c r="E151" i="37" s="1"/>
  <c r="F148" i="37"/>
  <c r="F147" i="37"/>
  <c r="F146" i="37"/>
  <c r="F145" i="37"/>
  <c r="F144" i="37"/>
  <c r="F143" i="37"/>
  <c r="F71" i="37"/>
  <c r="E71" i="37"/>
  <c r="H1" i="37"/>
  <c r="H1" i="36"/>
  <c r="H1" i="35"/>
  <c r="H1" i="34"/>
  <c r="H1" i="33"/>
  <c r="H1" i="32"/>
  <c r="H1" i="31"/>
  <c r="H1" i="30"/>
  <c r="H1" i="29"/>
  <c r="H1" i="28"/>
  <c r="H1" i="27"/>
  <c r="H1" i="26"/>
  <c r="F169" i="25"/>
  <c r="F183" i="25" s="1"/>
  <c r="E169" i="25"/>
  <c r="E183" i="25" s="1"/>
  <c r="F114" i="25"/>
  <c r="F116" i="25" s="1"/>
  <c r="E114" i="25"/>
  <c r="E116" i="25" s="1"/>
  <c r="H1" i="25"/>
  <c r="H1" i="24"/>
  <c r="H1" i="23"/>
  <c r="B58" i="22"/>
  <c r="H1" i="22"/>
  <c r="B131" i="21"/>
  <c r="H1" i="21"/>
  <c r="B99" i="20"/>
  <c r="H1" i="20"/>
  <c r="B78" i="19"/>
  <c r="H1" i="19"/>
  <c r="H1" i="18"/>
  <c r="H1" i="17"/>
  <c r="H1" i="16"/>
  <c r="H1" i="15"/>
  <c r="H1" i="14"/>
  <c r="B61" i="13"/>
  <c r="H1" i="13"/>
  <c r="B86" i="12"/>
  <c r="H1" i="12"/>
  <c r="B67" i="11"/>
  <c r="H1" i="11"/>
  <c r="B61" i="10"/>
  <c r="H1" i="10"/>
  <c r="B61" i="9"/>
  <c r="H1" i="9"/>
  <c r="B95" i="8"/>
  <c r="H1" i="8"/>
  <c r="B69" i="7"/>
  <c r="H1" i="7"/>
  <c r="B76" i="6"/>
  <c r="H1" i="6"/>
  <c r="B100" i="5"/>
  <c r="H1" i="5"/>
  <c r="B120" i="4"/>
  <c r="H1" i="4"/>
  <c r="B91" i="3"/>
  <c r="H1" i="3"/>
  <c r="B95" i="2"/>
  <c r="H1" i="2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<sst xmlns="http://schemas.openxmlformats.org/spreadsheetml/2006/main" count="12401" uniqueCount="3004">
  <si>
    <t>EDELWEISS MUTUAL FUND</t>
  </si>
  <si>
    <t>PORTFOLIO STATEMENT as on 31 May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</si>
  <si>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</si>
  <si>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</si>
  <si>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</si>
  <si>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</si>
  <si>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</si>
  <si>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</si>
  <si>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</si>
  <si>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</si>
  <si>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</si>
  <si>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</si>
  <si>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</si>
  <si>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</si>
  <si>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</si>
  <si>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</si>
  <si>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</si>
  <si>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</si>
  <si>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</si>
  <si>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</si>
  <si>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</si>
  <si>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</si>
  <si>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</si>
  <si>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</si>
  <si>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</si>
  <si>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</si>
  <si>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</si>
  <si>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</si>
  <si>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</si>
  <si>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</si>
  <si>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</si>
  <si>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</si>
  <si>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</si>
  <si>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</si>
  <si>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</si>
  <si>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</si>
  <si>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</si>
  <si>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</si>
  <si>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</si>
  <si>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</si>
  <si>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</si>
  <si>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</si>
  <si>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</si>
  <si>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</si>
  <si>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</si>
  <si>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</si>
  <si>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</si>
  <si>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</si>
  <si>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</si>
  <si>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</si>
  <si>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</si>
  <si>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</si>
  <si>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</si>
  <si>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</si>
  <si>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</si>
  <si>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</si>
  <si>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</si>
  <si>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</si>
  <si>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</si>
  <si>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</si>
  <si>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</si>
  <si>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</si>
  <si>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</si>
  <si>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</si>
  <si>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</si>
  <si>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</si>
  <si>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</si>
  <si>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</si>
  <si>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</si>
  <si>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</si>
  <si>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</si>
  <si>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</si>
  <si>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</si>
  <si>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</si>
  <si>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</si>
  <si>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</si>
  <si>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</si>
  <si>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</si>
  <si>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</si>
  <si>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</si>
  <si>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</si>
  <si>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</si>
  <si>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</si>
  <si>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</si>
  <si>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</si>
  <si>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</si>
  <si>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</si>
  <si>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</si>
  <si>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</si>
  <si>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</si>
  <si>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</si>
  <si>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</si>
  <si>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</si>
  <si>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</si>
  <si>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</si>
  <si>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</si>
  <si>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</si>
  <si>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</si>
  <si>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</si>
  <si>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</si>
  <si>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</si>
  <si>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</si>
  <si>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</si>
  <si>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</si>
  <si>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</si>
  <si>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</si>
  <si>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</si>
  <si>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</si>
  <si>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</si>
  <si>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</si>
  <si>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</si>
  <si>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MAY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</si>
  <si>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</si>
  <si>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</si>
  <si>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</si>
  <si>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</si>
  <si>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</si>
  <si>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</si>
  <si>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</si>
  <si>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</si>
  <si>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</si>
  <si>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</si>
  <si>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</si>
  <si>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</si>
  <si>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</si>
  <si>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State Development Loan</t>
  </si>
  <si>
    <t>8.07% GUJARAT SDL RED 11-02-2025</t>
  </si>
  <si>
    <t>IN1520140097</t>
  </si>
  <si>
    <t>SOVEREIGN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</si>
  <si>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</si>
  <si>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</si>
  <si>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</si>
  <si>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</si>
  <si>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</si>
  <si>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16-01-2025</t>
  </si>
  <si>
    <t>IN002023Z448</t>
  </si>
  <si>
    <t>Certificate of Deposit</t>
  </si>
  <si>
    <t>KOTAK MAHINDRA BANK CD RED 06-09-2024#**</t>
  </si>
  <si>
    <t>INE237A166U4</t>
  </si>
  <si>
    <t>CRISIL A1+</t>
  </si>
  <si>
    <t>CANARA BANK CD RED 16-01-2025#**</t>
  </si>
  <si>
    <t>INE476A16XI7</t>
  </si>
  <si>
    <t>AXIS BANK LTD CD RED 14-01-2025#**</t>
  </si>
  <si>
    <t>INE238AD6637</t>
  </si>
  <si>
    <t>NABARD CD RED 17-01-2025#**</t>
  </si>
  <si>
    <t>INE261F16769</t>
  </si>
  <si>
    <t>SIDBI CD RED 16-01-2025#**</t>
  </si>
  <si>
    <t>INE556F16AP8</t>
  </si>
  <si>
    <t>INDUSIND BANK LTD CD RED 23-01-2025#**</t>
  </si>
  <si>
    <t>INE095A16V12</t>
  </si>
  <si>
    <t>PUNJAB NATIONAL BANK CD RED 31-01-2025#**</t>
  </si>
  <si>
    <t>INE160A16OH8</t>
  </si>
  <si>
    <t>HDFC BANK CD RED 03-02-2025#**</t>
  </si>
  <si>
    <t>INE040A16EM3</t>
  </si>
  <si>
    <t>CARE A1+</t>
  </si>
  <si>
    <t>BANK OF BARODA CD RED 07-02-2025#**</t>
  </si>
  <si>
    <t>INE028A16EU1</t>
  </si>
  <si>
    <t>ICRA A1+</t>
  </si>
  <si>
    <t>ICICI BANK CD RED 25-02-2025#**</t>
  </si>
  <si>
    <t>INE090AD6121</t>
  </si>
  <si>
    <t>Commercial Paper</t>
  </si>
  <si>
    <t>NATIONAL HSG BANK CP RED 28-08-2024**</t>
  </si>
  <si>
    <t>INE557F14FK1</t>
  </si>
  <si>
    <t>LIC HSG FIN CP RED 13-01-2025**</t>
  </si>
  <si>
    <t>INE115A14ES5</t>
  </si>
  <si>
    <t>CHOLAMANDALAM INV &amp; FI CP RED 24-01-2025**</t>
  </si>
  <si>
    <t>INE121A14WN6</t>
  </si>
  <si>
    <t>ICICI SECURITIES CP RED 30-01-25**</t>
  </si>
  <si>
    <t>INE763G14SN0</t>
  </si>
  <si>
    <t>KOTAK SECURITIES LTD CP RED 21-02-2025**</t>
  </si>
  <si>
    <t>INE028E14NG8</t>
  </si>
  <si>
    <t>AXIS FINANCE LTD CP RED 14-06-2024**</t>
  </si>
  <si>
    <t>INE891K14NC5</t>
  </si>
  <si>
    <t>Investment in Mutual fund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</si>
  <si>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</si>
  <si>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</si>
  <si>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</si>
  <si>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</si>
  <si>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</si>
  <si>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</si>
  <si>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</si>
  <si>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</si>
  <si>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</si>
  <si>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</si>
  <si>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</si>
  <si>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</si>
  <si>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</si>
  <si>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</si>
  <si>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</si>
  <si>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</si>
  <si>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</si>
  <si>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</si>
  <si>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</si>
  <si>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</si>
  <si>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</si>
  <si>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</si>
  <si>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</si>
  <si>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</si>
  <si>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</si>
  <si>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</si>
  <si>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</si>
  <si>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</si>
  <si>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</si>
  <si>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</si>
  <si>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May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</si>
  <si>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</si>
  <si>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</si>
  <si>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</si>
  <si>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</si>
  <si>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</si>
  <si>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</si>
  <si>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</si>
  <si>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</si>
  <si>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</si>
  <si>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</si>
  <si>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</si>
  <si>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</si>
  <si>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</si>
  <si>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</si>
  <si>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</si>
  <si>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</si>
  <si>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</si>
  <si>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</si>
  <si>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MAY 31,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</si>
  <si>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</si>
  <si>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</si>
  <si>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</si>
  <si>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</si>
  <si>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</si>
  <si>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6.88% NHB LTD NCD RED 21-01-2025**</t>
  </si>
  <si>
    <t>INE557F08FH9</t>
  </si>
  <si>
    <t>CRISIL AAA</t>
  </si>
  <si>
    <t>5.4% INDIAN OIL CORP NCD 11-04-25**</t>
  </si>
  <si>
    <t>INE242A08478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</si>
  <si>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</si>
  <si>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</si>
  <si>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</si>
  <si>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</si>
  <si>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</si>
  <si>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</si>
  <si>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</si>
  <si>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</si>
  <si>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</si>
  <si>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</si>
  <si>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</si>
  <si>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</si>
  <si>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</si>
  <si>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</si>
  <si>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</si>
  <si>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</si>
  <si>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</si>
  <si>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</si>
  <si>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</si>
  <si>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</si>
  <si>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</si>
  <si>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</si>
  <si>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</si>
  <si>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5.70% SIDBI NCD RED 28-03-2025</t>
  </si>
  <si>
    <t>INE556F08JX0</t>
  </si>
  <si>
    <t>6.99% IRFC NCD RED 19-03-2025**</t>
  </si>
  <si>
    <t>INE053F07CB1</t>
  </si>
  <si>
    <t>6.39% INDIAN OIL CORP NCD RED 06-03-2025**</t>
  </si>
  <si>
    <t>INE242A08452</t>
  </si>
  <si>
    <t>8.27% REC LTD NCD RED 06-02-2025</t>
  </si>
  <si>
    <t>INE020B08906</t>
  </si>
  <si>
    <t>8.20% POWER GRID CORP NCD RED 23-01-2025**</t>
  </si>
  <si>
    <t>INE752E07MG9</t>
  </si>
  <si>
    <t>8.23% REC LTD NCD RED 23-01-2025</t>
  </si>
  <si>
    <t>INE020B08898</t>
  </si>
  <si>
    <t>9.18% NUCLEAR POWER CORP NCD RD 23-01-25**</t>
  </si>
  <si>
    <t>INE206D08170</t>
  </si>
  <si>
    <t>6.85% POWER GRID CORP NCD RED 15-04-2025**</t>
  </si>
  <si>
    <t>INE752E08643</t>
  </si>
  <si>
    <t>8.48% POWER FIN CORP NCD RED 09-12-2024**</t>
  </si>
  <si>
    <t>INE134E08GU1</t>
  </si>
  <si>
    <t>8.65% POWER FINANCE NCD RED 28-12-2024</t>
  </si>
  <si>
    <t>INE134E08GV9</t>
  </si>
  <si>
    <t>8.30% REC LTD NCD RED 10-04-2025</t>
  </si>
  <si>
    <t>INE020B08930</t>
  </si>
  <si>
    <t>9.34% REC LTD NCD RED 25-08-2024**</t>
  </si>
  <si>
    <t>INE020B07IZ5</t>
  </si>
  <si>
    <t>8.60% POWER FINANCE NCD 07-08-2024**</t>
  </si>
  <si>
    <t>INE134E08BP2</t>
  </si>
  <si>
    <t>5.23% NABARD NCD RED 31-01-2025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</si>
  <si>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</si>
  <si>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</si>
  <si>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</si>
  <si>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</si>
  <si>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</si>
  <si>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</si>
  <si>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</si>
  <si>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</si>
  <si>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</si>
  <si>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</si>
  <si>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</si>
  <si>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</si>
  <si>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</si>
  <si>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</si>
  <si>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</si>
  <si>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</si>
  <si>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</si>
  <si>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</si>
  <si>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</si>
  <si>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</si>
  <si>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</si>
  <si>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</si>
  <si>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</si>
  <si>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</si>
  <si>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</si>
  <si>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</si>
  <si>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</si>
  <si>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</si>
  <si>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</si>
  <si>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MAY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</si>
  <si>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</si>
  <si>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</si>
  <si>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</si>
  <si>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</si>
  <si>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</si>
  <si>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</si>
  <si>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</si>
  <si>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</si>
  <si>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</si>
  <si>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</si>
  <si>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</si>
  <si>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</si>
  <si>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</si>
  <si>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</si>
  <si>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</si>
  <si>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</si>
  <si>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</si>
  <si>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</si>
  <si>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</si>
  <si>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</si>
  <si>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</si>
  <si>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</si>
  <si>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</si>
  <si>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</si>
  <si>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</si>
  <si>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</si>
  <si>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7.68% NABARD NCD SR 24F RED 30-04-2029</t>
  </si>
  <si>
    <t>INE261F08EG3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</si>
  <si>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</si>
  <si>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</si>
  <si>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</si>
  <si>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</si>
  <si>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</si>
  <si>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</si>
  <si>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</si>
  <si>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</si>
  <si>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</si>
  <si>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</si>
  <si>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</si>
  <si>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</si>
  <si>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</si>
  <si>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</si>
  <si>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</si>
  <si>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</si>
  <si>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</si>
  <si>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</si>
  <si>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</si>
  <si>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</si>
  <si>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</si>
  <si>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</si>
  <si>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</si>
  <si>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</si>
  <si>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</si>
  <si>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</si>
  <si>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</si>
  <si>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</si>
  <si>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</si>
  <si>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</si>
  <si>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</si>
  <si>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7.60% POWER FIN CORP NCD 13-04-29**</t>
  </si>
  <si>
    <t>INE134E08MX3</t>
  </si>
  <si>
    <t>8.25% REC GOI SERVICED NCD RED 26-03-30**</t>
  </si>
  <si>
    <t>INE020B08CR3</t>
  </si>
  <si>
    <t>7.93% PFC LTD NCD RED 31-12-2029**</t>
  </si>
  <si>
    <t>INE134E08KI8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</si>
  <si>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</si>
  <si>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</si>
  <si>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</si>
  <si>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</si>
  <si>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</si>
  <si>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</si>
  <si>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</si>
  <si>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</si>
  <si>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</si>
  <si>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</si>
  <si>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</si>
  <si>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</si>
  <si>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</si>
  <si>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</si>
  <si>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</si>
  <si>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</si>
  <si>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</si>
  <si>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</si>
  <si>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</si>
  <si>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</si>
  <si>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</si>
  <si>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</si>
  <si>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</si>
  <si>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</si>
  <si>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</si>
  <si>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</si>
  <si>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</si>
  <si>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</si>
  <si>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</si>
  <si>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</si>
  <si>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</si>
  <si>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</si>
  <si>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7.62% NABARD NCD SR 24H RED 10-05-2029**</t>
  </si>
  <si>
    <t>INE261F08EH1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</si>
  <si>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</si>
  <si>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</si>
  <si>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</si>
  <si>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</si>
  <si>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</si>
  <si>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</si>
  <si>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8.14% NUCLEAR POWER NCD RED 25-03-2030**</t>
  </si>
  <si>
    <t>INE206D08303</t>
  </si>
  <si>
    <t>8.15% EXIM NCB 21-01-2030 R21 - 2030**</t>
  </si>
  <si>
    <t>INE514E08EJ2</t>
  </si>
  <si>
    <t>8.15% POWER GRID CORP NCD RED 09-03-2030**</t>
  </si>
  <si>
    <t>INE752E07MK1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</si>
  <si>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</si>
  <si>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</si>
  <si>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</si>
  <si>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</si>
  <si>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</si>
  <si>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</si>
  <si>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</si>
  <si>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</si>
  <si>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</si>
  <si>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</si>
  <si>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</si>
  <si>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</si>
  <si>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</si>
  <si>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</si>
  <si>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</si>
  <si>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</si>
  <si>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</si>
  <si>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</si>
  <si>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</si>
  <si>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</si>
  <si>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</si>
  <si>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</si>
  <si>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7.34% POWER GRID CORP NCD 13-07-2029**</t>
  </si>
  <si>
    <t>INE752E08577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</si>
  <si>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</si>
  <si>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</si>
  <si>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</si>
  <si>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</si>
  <si>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</si>
  <si>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</si>
  <si>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</si>
  <si>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</si>
  <si>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</si>
  <si>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</si>
  <si>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</si>
  <si>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</si>
  <si>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</si>
  <si>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</si>
  <si>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MAY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</si>
  <si>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</si>
  <si>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</si>
  <si>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</si>
  <si>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</si>
  <si>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</si>
  <si>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</si>
  <si>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</si>
  <si>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</si>
  <si>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</si>
  <si>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</si>
  <si>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</si>
  <si>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</si>
  <si>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</si>
  <si>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</si>
  <si>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</si>
  <si>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</si>
  <si>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</si>
  <si>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</si>
  <si>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</si>
  <si>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</si>
  <si>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</si>
  <si>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</si>
  <si>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</si>
  <si>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</si>
  <si>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</si>
  <si>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</si>
  <si>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</si>
  <si>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</si>
  <si>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</si>
  <si>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</si>
  <si>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</si>
  <si>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</si>
  <si>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</si>
  <si>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</si>
  <si>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</si>
  <si>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</si>
  <si>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</t>
  </si>
  <si>
    <t>INE906B07HP8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</si>
  <si>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</si>
  <si>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</si>
  <si>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</si>
  <si>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</si>
  <si>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</si>
  <si>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</si>
  <si>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</si>
  <si>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</si>
  <si>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</si>
  <si>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</si>
  <si>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</si>
  <si>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</si>
  <si>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</si>
  <si>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</si>
  <si>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</si>
  <si>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</si>
  <si>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</si>
  <si>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</si>
  <si>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</si>
  <si>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</si>
  <si>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</si>
  <si>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</si>
  <si>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</si>
  <si>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</si>
  <si>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</si>
  <si>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</si>
  <si>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</si>
  <si>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</si>
  <si>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</si>
  <si>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</si>
  <si>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</si>
  <si>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</si>
  <si>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</si>
  <si>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</si>
  <si>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</si>
  <si>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</si>
  <si>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</si>
  <si>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</si>
  <si>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</si>
  <si>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</si>
  <si>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</si>
  <si>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</si>
  <si>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</si>
  <si>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</si>
  <si>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</si>
  <si>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</si>
  <si>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</si>
  <si>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</si>
  <si>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7.61% GOVT OF INDIA RED 09-05-2030</t>
  </si>
  <si>
    <t>IN0020160019</t>
  </si>
  <si>
    <t>7.17% GOVT OF INDIA RED 17-04-2030</t>
  </si>
  <si>
    <t>IN0020230036</t>
  </si>
  <si>
    <t>BHARAT Bond ETF - April 2031</t>
  </si>
  <si>
    <t>PORTFOLIO STATEMENT OF BHARAT BOND ETF – APRIL 2032 AS ON MAY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</si>
  <si>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</si>
  <si>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</si>
  <si>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</si>
  <si>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</si>
  <si>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</si>
  <si>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</si>
  <si>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</si>
  <si>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</si>
  <si>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</si>
  <si>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</si>
  <si>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</si>
  <si>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</si>
  <si>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</si>
  <si>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</si>
  <si>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</si>
  <si>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</si>
  <si>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</si>
  <si>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</si>
  <si>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</si>
  <si>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</si>
  <si>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</si>
  <si>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</si>
  <si>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</si>
  <si>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</si>
  <si>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</si>
  <si>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</si>
  <si>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</si>
  <si>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</si>
  <si>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</si>
  <si>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</si>
  <si>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</si>
  <si>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7.55% PGC SERIES LV NCD RED 21-09-2031**</t>
  </si>
  <si>
    <t>INE752E07OB6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</si>
  <si>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</si>
  <si>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</si>
  <si>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</si>
  <si>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</si>
  <si>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</si>
  <si>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</si>
  <si>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</si>
  <si>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</si>
  <si>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</si>
  <si>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</si>
  <si>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</si>
  <si>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</si>
  <si>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</si>
  <si>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</si>
  <si>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</si>
  <si>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</si>
  <si>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</si>
  <si>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</si>
  <si>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</si>
  <si>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</si>
  <si>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</si>
  <si>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</si>
  <si>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</si>
  <si>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</si>
  <si>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</si>
  <si>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MAY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</si>
  <si>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</si>
  <si>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</si>
  <si>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</si>
  <si>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</si>
  <si>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</si>
  <si>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</si>
  <si>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</si>
  <si>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</si>
  <si>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</si>
  <si>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</si>
  <si>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</si>
  <si>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</si>
  <si>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</si>
  <si>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7.53% RECL SR 217 NCD RED 31-03-2033**</t>
  </si>
  <si>
    <t>INE020B08EC1</t>
  </si>
  <si>
    <t>7.52% HUDCO SERIES B NCD RED 15-04-2033**</t>
  </si>
  <si>
    <t>INE031A08863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</si>
  <si>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</si>
  <si>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</si>
  <si>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</si>
  <si>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</si>
  <si>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</si>
  <si>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</si>
  <si>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</si>
  <si>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</si>
  <si>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</si>
  <si>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</si>
  <si>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</si>
  <si>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</si>
  <si>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</si>
  <si>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</si>
  <si>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</si>
  <si>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</si>
  <si>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</si>
  <si>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</si>
  <si>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</si>
  <si>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</si>
  <si>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</si>
  <si>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</si>
  <si>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</si>
  <si>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</si>
  <si>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MAY 31,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</si>
  <si>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</si>
  <si>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</si>
  <si>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</si>
  <si>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8.95% FOOD CORP OF INDIA NCD 01-03-2029**</t>
  </si>
  <si>
    <t>INE861G08043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</si>
  <si>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</si>
  <si>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</si>
  <si>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</si>
  <si>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</si>
  <si>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</si>
  <si>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</si>
  <si>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</si>
  <si>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</si>
  <si>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</si>
  <si>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</si>
  <si>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</si>
  <si>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</si>
  <si>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</si>
  <si>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</si>
  <si>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</si>
  <si>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</si>
  <si>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</si>
  <si>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</si>
  <si>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</si>
  <si>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</si>
  <si>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</si>
  <si>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</si>
  <si>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</si>
  <si>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</si>
  <si>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</si>
  <si>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</si>
  <si>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</si>
  <si>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</si>
  <si>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MAY 31,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</si>
  <si>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</si>
  <si>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</si>
  <si>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</si>
  <si>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</si>
  <si>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</si>
  <si>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</si>
  <si>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</si>
  <si>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</si>
  <si>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</si>
  <si>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</si>
  <si>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</si>
  <si>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</si>
  <si>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</si>
  <si>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</si>
  <si>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</si>
  <si>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</si>
  <si>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</si>
  <si>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</si>
  <si>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</si>
  <si>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</si>
  <si>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MAY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</si>
  <si>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</si>
  <si>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</si>
  <si>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</si>
  <si>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</si>
  <si>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</si>
  <si>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</si>
  <si>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</si>
  <si>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</si>
  <si>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</si>
  <si>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</si>
  <si>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</si>
  <si>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</si>
  <si>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</si>
  <si>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</si>
  <si>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</si>
  <si>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</si>
  <si>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</si>
  <si>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</si>
  <si>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MAY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</si>
  <si>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</si>
  <si>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</si>
  <si>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</si>
  <si>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</si>
  <si>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</si>
  <si>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</si>
  <si>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</si>
  <si>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</si>
  <si>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</si>
  <si>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</si>
  <si>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</si>
  <si>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</si>
  <si>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</si>
  <si>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</si>
  <si>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</si>
  <si>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</si>
  <si>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</si>
  <si>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</si>
  <si>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</si>
  <si>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</si>
  <si>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</si>
  <si>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</si>
  <si>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</si>
  <si>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</si>
  <si>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</si>
  <si>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</si>
  <si>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</si>
  <si>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</si>
  <si>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</si>
  <si>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</si>
  <si>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MAY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</si>
  <si>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</si>
  <si>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</si>
  <si>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</si>
  <si>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</si>
  <si>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</si>
  <si>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</si>
  <si>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</si>
  <si>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</si>
  <si>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</si>
  <si>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</si>
  <si>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</si>
  <si>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</si>
  <si>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</si>
  <si>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</si>
  <si>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</si>
  <si>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</t>
  </si>
  <si>
    <t>INE261F08DR2</t>
  </si>
  <si>
    <t>7.12% HPCL NCD RED 30-07-2025**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</si>
  <si>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</si>
  <si>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</si>
  <si>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</si>
  <si>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</si>
  <si>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</si>
  <si>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</si>
  <si>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</si>
  <si>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</si>
  <si>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</si>
  <si>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</si>
  <si>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</si>
  <si>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</si>
  <si>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</si>
  <si>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</si>
  <si>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</si>
  <si>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</si>
  <si>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</si>
  <si>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</si>
  <si>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</si>
  <si>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</si>
  <si>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</si>
  <si>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</si>
  <si>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</si>
  <si>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</si>
  <si>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</si>
  <si>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</si>
  <si>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</si>
  <si>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</si>
  <si>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</si>
  <si>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</si>
  <si>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</si>
  <si>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</si>
  <si>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</si>
  <si>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</si>
  <si>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</si>
  <si>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</si>
  <si>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</si>
  <si>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</si>
  <si>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</si>
  <si>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</si>
  <si>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</si>
  <si>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</si>
  <si>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</si>
  <si>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</si>
  <si>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</si>
  <si>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</si>
  <si>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</si>
  <si>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</si>
  <si>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</si>
  <si>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</si>
  <si>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</si>
  <si>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</si>
  <si>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</si>
  <si>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</si>
  <si>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</si>
  <si>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</si>
  <si>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MAY 31,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</si>
  <si>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</si>
  <si>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</si>
  <si>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</si>
  <si>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</si>
  <si>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</si>
  <si>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</si>
  <si>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</si>
  <si>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</si>
  <si>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</si>
  <si>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</si>
  <si>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</si>
  <si>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</si>
  <si>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</si>
  <si>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</si>
  <si>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MAY 31, 2024</t>
  </si>
  <si>
    <t>(An open-ended Target Maturity fund of funds scheme investing in units of BHARAT Bond ETF – April 2025)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</si>
  <si>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</si>
  <si>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</si>
  <si>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</si>
  <si>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</si>
  <si>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</si>
  <si>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</si>
  <si>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</si>
  <si>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MAY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</si>
  <si>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</si>
  <si>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</si>
  <si>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</si>
  <si>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</si>
  <si>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MAY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</si>
  <si>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</si>
  <si>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</si>
  <si>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</si>
  <si>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</si>
  <si>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MAY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</si>
  <si>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</si>
  <si>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</si>
  <si>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</si>
  <si>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</si>
  <si>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</si>
  <si>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MAY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</si>
  <si>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</si>
  <si>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</si>
  <si>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</si>
  <si>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</si>
  <si>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</si>
  <si>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MAY 31, 2024</t>
  </si>
  <si>
    <t>(An open ended debt scheme investing in government securities across maturity)</t>
  </si>
  <si>
    <t>7.10% GOVT OF INDIA RED 08-04-2034</t>
  </si>
  <si>
    <t>IN0020240019</t>
  </si>
  <si>
    <t>7.23% GOVT OF INDIA RED 15-04-2039</t>
  </si>
  <si>
    <t>IN0020240027</t>
  </si>
  <si>
    <t>7.18% GOVT OF INDIA RED 24-07-2037</t>
  </si>
  <si>
    <t>IN0020230077</t>
  </si>
  <si>
    <t>7.18% GOVT OF INDIA RED 14-08-2033</t>
  </si>
  <si>
    <t>IN0020230085</t>
  </si>
  <si>
    <t>7.30% GOVT OF INDIA RED 19-06-2053</t>
  </si>
  <si>
    <t>IN0020230051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</si>
  <si>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</si>
  <si>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</si>
  <si>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</si>
  <si>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</si>
  <si>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MAY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</si>
  <si>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</si>
  <si>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</si>
  <si>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</si>
  <si>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</si>
  <si>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</si>
  <si>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</si>
  <si>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</si>
  <si>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</si>
  <si>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</si>
  <si>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</si>
  <si>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</si>
  <si>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</si>
  <si>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</si>
  <si>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</si>
  <si>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</si>
  <si>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</si>
  <si>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</si>
  <si>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</si>
  <si>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</si>
  <si>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</si>
  <si>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</si>
  <si>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</si>
  <si>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</si>
  <si>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</si>
  <si>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</si>
  <si>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</si>
  <si>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</si>
  <si>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</si>
  <si>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</si>
  <si>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</si>
  <si>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</si>
  <si>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</si>
  <si>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</si>
  <si>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</si>
  <si>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</si>
  <si>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</si>
  <si>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</si>
  <si>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</si>
  <si>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</si>
  <si>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</si>
  <si>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</si>
  <si>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</si>
  <si>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</si>
  <si>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</si>
  <si>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</si>
  <si>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</si>
  <si>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</si>
  <si>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</si>
  <si>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</si>
  <si>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</si>
  <si>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</si>
  <si>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</si>
  <si>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</si>
  <si>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</si>
  <si>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</si>
  <si>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</si>
  <si>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</si>
  <si>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</si>
  <si>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</si>
  <si>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</si>
  <si>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</si>
  <si>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</si>
  <si>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</si>
  <si>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</si>
  <si>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</si>
  <si>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</si>
  <si>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</si>
  <si>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</si>
  <si>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</si>
  <si>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</si>
  <si>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</si>
  <si>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</si>
  <si>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</si>
  <si>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</si>
  <si>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</si>
  <si>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</si>
  <si>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</si>
  <si>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</si>
  <si>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</si>
  <si>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</si>
  <si>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</si>
  <si>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</si>
  <si>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</si>
  <si>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</si>
  <si>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</si>
  <si>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</si>
  <si>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</si>
  <si>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</si>
  <si>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</si>
  <si>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</si>
  <si>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</si>
  <si>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</si>
  <si>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</si>
  <si>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</si>
  <si>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MAY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</si>
  <si>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</si>
  <si>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</si>
  <si>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</si>
  <si>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</si>
  <si>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</si>
  <si>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</si>
  <si>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</si>
  <si>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</si>
  <si>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</si>
  <si>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</si>
  <si>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</si>
  <si>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</si>
  <si>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</si>
  <si>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</si>
  <si>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</si>
  <si>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</si>
  <si>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</si>
  <si>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</si>
  <si>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</si>
  <si>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</si>
  <si>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</si>
  <si>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</si>
  <si>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</si>
  <si>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</si>
  <si>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</si>
  <si>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</si>
  <si>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</si>
  <si>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</si>
  <si>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</si>
  <si>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</si>
  <si>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</si>
  <si>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</si>
  <si>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</si>
  <si>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7.60% REC LTD. NCD SR 219 RED 27-02-2026**</t>
  </si>
  <si>
    <t>INE020B08EF4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</si>
  <si>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</si>
  <si>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</si>
  <si>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</si>
  <si>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</si>
  <si>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</si>
  <si>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</si>
  <si>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</si>
  <si>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</si>
  <si>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</si>
  <si>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</si>
  <si>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</si>
  <si>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</si>
  <si>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</si>
  <si>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</si>
  <si>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</si>
  <si>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</si>
  <si>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7.59% SIDBI NCD SR IX RED 10-02-2026**</t>
  </si>
  <si>
    <t>INE556F08KG3</t>
  </si>
  <si>
    <t>7.44% REC LTD SR 223A NCD RED 30-04-2026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</si>
  <si>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</si>
  <si>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</si>
  <si>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</si>
  <si>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</si>
  <si>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</si>
  <si>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</si>
  <si>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</si>
  <si>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</si>
  <si>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</si>
  <si>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</si>
  <si>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</si>
  <si>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</si>
  <si>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</si>
  <si>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</si>
  <si>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</si>
  <si>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</si>
  <si>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</si>
  <si>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</si>
  <si>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</si>
  <si>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</si>
  <si>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</si>
  <si>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</si>
  <si>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</si>
  <si>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</si>
  <si>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</si>
  <si>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</si>
  <si>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</si>
  <si>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</si>
  <si>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</si>
  <si>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</si>
  <si>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</si>
  <si>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</si>
  <si>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</si>
  <si>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</si>
  <si>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</si>
  <si>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</si>
  <si>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</si>
  <si>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</si>
  <si>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</si>
  <si>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</si>
  <si>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</si>
  <si>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</si>
  <si>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</si>
  <si>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</si>
  <si>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</si>
  <si>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</si>
  <si>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</si>
  <si>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</si>
  <si>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</si>
  <si>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</si>
  <si>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</si>
  <si>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</si>
  <si>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</si>
  <si>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</si>
  <si>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</si>
  <si>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</si>
  <si>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</si>
  <si>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</si>
  <si>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</si>
  <si>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</si>
  <si>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</si>
  <si>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</si>
  <si>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</si>
  <si>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</si>
  <si>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</si>
  <si>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</si>
  <si>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</si>
  <si>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</si>
  <si>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</si>
  <si>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</si>
  <si>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</si>
  <si>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</si>
  <si>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</si>
  <si>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</si>
  <si>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</si>
  <si>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</si>
  <si>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</si>
  <si>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</si>
  <si>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</si>
  <si>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</si>
  <si>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</si>
  <si>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</si>
  <si>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</si>
  <si>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</si>
  <si>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</si>
  <si>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</si>
  <si>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</si>
  <si>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</si>
  <si>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</si>
  <si>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</si>
  <si>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</si>
  <si>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</si>
  <si>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</si>
  <si>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</si>
  <si>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</si>
  <si>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</si>
  <si>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</si>
  <si>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</si>
  <si>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</si>
  <si>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</si>
  <si>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</si>
  <si>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</si>
  <si>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</si>
  <si>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</si>
  <si>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</si>
  <si>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</si>
  <si>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</si>
  <si>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</si>
  <si>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</si>
  <si>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</si>
  <si>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MAY 31, 2024</t>
  </si>
  <si>
    <t>(An open-ended debt scheme investing in overnight instruments.)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</si>
  <si>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</si>
  <si>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</si>
  <si>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</si>
  <si>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</si>
  <si>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</si>
  <si>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</si>
  <si>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</si>
  <si>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</si>
  <si>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</si>
  <si>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</si>
  <si>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</si>
  <si>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</si>
  <si>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</si>
  <si>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</si>
  <si>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</si>
  <si>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</si>
  <si>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MAY 31, 2024</t>
  </si>
  <si>
    <t>(An Open-ended Scheme replicating Nifty Alpha Low Volatility 30 Index.)</t>
  </si>
  <si>
    <t>(a)Listed / Awaiting listing on Stock Exchanges</t>
  </si>
  <si>
    <t>Bajaj Auto Ltd.</t>
  </si>
  <si>
    <t>INE917I01010</t>
  </si>
  <si>
    <t>Automobiles</t>
  </si>
  <si>
    <t>Bharti Airtel Ltd.</t>
  </si>
  <si>
    <t>INE397D01024</t>
  </si>
  <si>
    <t>Telecom - Services</t>
  </si>
  <si>
    <t>Maruti Suzuki India Ltd.</t>
  </si>
  <si>
    <t>INE585B01010</t>
  </si>
  <si>
    <t>Sun Pharmaceutical Industries Ltd.</t>
  </si>
  <si>
    <t>INE044A01036</t>
  </si>
  <si>
    <t>Pharmaceuticals &amp; Biotechnology</t>
  </si>
  <si>
    <t>ICICI Bank Ltd.</t>
  </si>
  <si>
    <t>INE090A01021</t>
  </si>
  <si>
    <t>Banks</t>
  </si>
  <si>
    <t>NTPC Ltd.</t>
  </si>
  <si>
    <t>INE733E01010</t>
  </si>
  <si>
    <t>Power</t>
  </si>
  <si>
    <t>Larsen &amp; Toubro Ltd.</t>
  </si>
  <si>
    <t>INE018A01030</t>
  </si>
  <si>
    <t>Construction</t>
  </si>
  <si>
    <t>Cummins India Ltd.</t>
  </si>
  <si>
    <t>INE298A01020</t>
  </si>
  <si>
    <t>Industrial Products</t>
  </si>
  <si>
    <t>Siemens Ltd.</t>
  </si>
  <si>
    <t>INE003A01024</t>
  </si>
  <si>
    <t>Electrical Equipment</t>
  </si>
  <si>
    <t>Oil &amp; Natural Gas Corporation Ltd.</t>
  </si>
  <si>
    <t>INE213A01029</t>
  </si>
  <si>
    <t>Oil</t>
  </si>
  <si>
    <t>Coal India Ltd.</t>
  </si>
  <si>
    <t>INE522F01014</t>
  </si>
  <si>
    <t>Consumable Fuels</t>
  </si>
  <si>
    <t>TVS Motor Company Ltd.</t>
  </si>
  <si>
    <t>INE494B01023</t>
  </si>
  <si>
    <t>Colgate Palmolive (India) Ltd.</t>
  </si>
  <si>
    <t>INE259A01022</t>
  </si>
  <si>
    <t>Personal Products</t>
  </si>
  <si>
    <t>Indian Oil Corporation Ltd.</t>
  </si>
  <si>
    <t>INE242A01010</t>
  </si>
  <si>
    <t>Petroleum Products</t>
  </si>
  <si>
    <t>Grasim Industries Ltd.</t>
  </si>
  <si>
    <t>INE047A01021</t>
  </si>
  <si>
    <t>Cement &amp; Cement Products</t>
  </si>
  <si>
    <t>Dr. Reddy's Laboratories Ltd.</t>
  </si>
  <si>
    <t>INE089A01023</t>
  </si>
  <si>
    <t>Britannia Industries Ltd.</t>
  </si>
  <si>
    <t>INE216A01030</t>
  </si>
  <si>
    <t>Food Products</t>
  </si>
  <si>
    <t>Nestle India Ltd.</t>
  </si>
  <si>
    <t>INE239A01024</t>
  </si>
  <si>
    <t>ITC Ltd.</t>
  </si>
  <si>
    <t>INE154A01025</t>
  </si>
  <si>
    <t>Diversified FMCG</t>
  </si>
  <si>
    <t>Ultratech Cement Ltd.</t>
  </si>
  <si>
    <t>INE481G01011</t>
  </si>
  <si>
    <t>Bosch Ltd.</t>
  </si>
  <si>
    <t>INE323A01026</t>
  </si>
  <si>
    <t>Auto Components</t>
  </si>
  <si>
    <t>Tata Consumer Products Ltd.</t>
  </si>
  <si>
    <t>INE192A01025</t>
  </si>
  <si>
    <t>Agricultural Food &amp; other Products</t>
  </si>
  <si>
    <t>MRF Ltd.</t>
  </si>
  <si>
    <t>INE883A01011</t>
  </si>
  <si>
    <t>Godrej Consumer Products Ltd.</t>
  </si>
  <si>
    <t>INE102D01028</t>
  </si>
  <si>
    <t>Zydus Lifesciences Ltd.</t>
  </si>
  <si>
    <t>INE010B01027</t>
  </si>
  <si>
    <t>Torrent Pharmaceuticals Ltd.</t>
  </si>
  <si>
    <t>INE685A01028</t>
  </si>
  <si>
    <t>Titan Company Ltd.</t>
  </si>
  <si>
    <t>INE280A01028</t>
  </si>
  <si>
    <t>Consumer Durables</t>
  </si>
  <si>
    <t>Axis Bank Ltd.</t>
  </si>
  <si>
    <t>INE238A01034</t>
  </si>
  <si>
    <t>Alkem Laboratories Ltd.</t>
  </si>
  <si>
    <t>INE540L01014</t>
  </si>
  <si>
    <t>Abbott India Ltd.</t>
  </si>
  <si>
    <t>INE358A01014</t>
  </si>
  <si>
    <t>(b) Unlisted</t>
  </si>
  <si>
    <t>NA</t>
  </si>
  <si>
    <t>7. Portfolio Turnover Ratio</t>
  </si>
  <si>
    <t>Edelweiss Nifty Alpha Low Volatility 30 Index Fund</t>
  </si>
  <si>
    <t>PORTFOLIO STATEMENT OF EDELWEISS ARBITRAGE FUND AS ON MAY 31, 2024</t>
  </si>
  <si>
    <t>(An open ended scheme investing in arbitrage opportunities)</t>
  </si>
  <si>
    <t>HDFC Bank Ltd.</t>
  </si>
  <si>
    <t>INE040A01034</t>
  </si>
  <si>
    <t>Reliance Industries Ltd.</t>
  </si>
  <si>
    <t>INE002A01018</t>
  </si>
  <si>
    <t>Adani Enterprises Ltd.</t>
  </si>
  <si>
    <t>INE423A01024</t>
  </si>
  <si>
    <t>Metals &amp; Minerals Trading</t>
  </si>
  <si>
    <t>Bank of Baroda</t>
  </si>
  <si>
    <t>INE028A01039</t>
  </si>
  <si>
    <t>Hindustan Aeronautics Ltd.</t>
  </si>
  <si>
    <t>INE066F01020</t>
  </si>
  <si>
    <t>Aerospace &amp; Defense</t>
  </si>
  <si>
    <t>State Bank of India</t>
  </si>
  <si>
    <t>INE062A01020</t>
  </si>
  <si>
    <t>Steel Authority of India Ltd.</t>
  </si>
  <si>
    <t>INE114A01011</t>
  </si>
  <si>
    <t>Ferrous Metals</t>
  </si>
  <si>
    <t>Vodafone Idea Ltd.</t>
  </si>
  <si>
    <t>INE669E01016</t>
  </si>
  <si>
    <t>Punjab National Bank</t>
  </si>
  <si>
    <t>INE160A01022</t>
  </si>
  <si>
    <t>Vedanta Ltd.</t>
  </si>
  <si>
    <t>INE205A01025</t>
  </si>
  <si>
    <t>Diversified Metals</t>
  </si>
  <si>
    <t>REC Ltd.</t>
  </si>
  <si>
    <t>INE020B01018</t>
  </si>
  <si>
    <t>Finance</t>
  </si>
  <si>
    <t>National Aluminium Company Ltd.</t>
  </si>
  <si>
    <t>INE139A01034</t>
  </si>
  <si>
    <t>Non - Ferrous Metals</t>
  </si>
  <si>
    <t>Kotak Mahindra Bank Ltd.</t>
  </si>
  <si>
    <t>INE237A01028</t>
  </si>
  <si>
    <t>Power Finance Corporation Ltd.</t>
  </si>
  <si>
    <t>INE134E01011</t>
  </si>
  <si>
    <t>Tata Motors Ltd.</t>
  </si>
  <si>
    <t>INE155A01022</t>
  </si>
  <si>
    <t>IndusInd Bank Ltd.</t>
  </si>
  <si>
    <t>INE095A01012</t>
  </si>
  <si>
    <t>Cipla Ltd.</t>
  </si>
  <si>
    <t>INE059A01026</t>
  </si>
  <si>
    <t>HCL Technologies Ltd.</t>
  </si>
  <si>
    <t>INE860A01027</t>
  </si>
  <si>
    <t>IT - Software</t>
  </si>
  <si>
    <t>Indus Towers Ltd.</t>
  </si>
  <si>
    <t>INE121J01017</t>
  </si>
  <si>
    <t>Bharat Electronics Ltd.</t>
  </si>
  <si>
    <t>INE263A01024</t>
  </si>
  <si>
    <t>Tata Steel Ltd.</t>
  </si>
  <si>
    <t>INE081A01020</t>
  </si>
  <si>
    <t>Bajaj Finance Ltd.</t>
  </si>
  <si>
    <t>INE296A01024</t>
  </si>
  <si>
    <t>Apollo Tyres Ltd.</t>
  </si>
  <si>
    <t>INE438A01022</t>
  </si>
  <si>
    <t>The Federal Bank Ltd.</t>
  </si>
  <si>
    <t>INE171A01029</t>
  </si>
  <si>
    <t>Zee Entertainment Enterprises Ltd.</t>
  </si>
  <si>
    <t>INE256A01028</t>
  </si>
  <si>
    <t>Entertainment</t>
  </si>
  <si>
    <t>DLF Ltd.</t>
  </si>
  <si>
    <t>INE271C01023</t>
  </si>
  <si>
    <t>Realty</t>
  </si>
  <si>
    <t>Hero MotoCorp Ltd.</t>
  </si>
  <si>
    <t>INE158A01026</t>
  </si>
  <si>
    <t>Bharat Petroleum Corporation Ltd.</t>
  </si>
  <si>
    <t>INE029A01011</t>
  </si>
  <si>
    <t>Samvardhana Motherson International Ltd.</t>
  </si>
  <si>
    <t>INE775A01035</t>
  </si>
  <si>
    <t>Hindalco Industries Ltd.</t>
  </si>
  <si>
    <t>INE038A01020</t>
  </si>
  <si>
    <t>Dixon Technologies (India) Ltd.</t>
  </si>
  <si>
    <t>INE935N01020</t>
  </si>
  <si>
    <t>Bharat Heavy Electricals Ltd.</t>
  </si>
  <si>
    <t>INE257A01026</t>
  </si>
  <si>
    <t>GMR Airports Infrastructure Ltd.</t>
  </si>
  <si>
    <t>INE776C01039</t>
  </si>
  <si>
    <t>Transport Infrastructure</t>
  </si>
  <si>
    <t>Tata Power Company Ltd.</t>
  </si>
  <si>
    <t>INE245A01021</t>
  </si>
  <si>
    <t>Ashok Leyland Ltd.</t>
  </si>
  <si>
    <t>INE208A01029</t>
  </si>
  <si>
    <t>Agricultural, Commercial &amp; Construction Vehicles</t>
  </si>
  <si>
    <t>The Ramco Cements Ltd.</t>
  </si>
  <si>
    <t>INE331A01037</t>
  </si>
  <si>
    <t>LIC Housing Finance Ltd.</t>
  </si>
  <si>
    <t>INE115A01026</t>
  </si>
  <si>
    <t>Indian Railway Catering &amp;Tou. Corp. Ltd.</t>
  </si>
  <si>
    <t>INE335Y01020</t>
  </si>
  <si>
    <t>Leisure Services</t>
  </si>
  <si>
    <t>IDFC Ltd.</t>
  </si>
  <si>
    <t>INE043D01016</t>
  </si>
  <si>
    <t>Aurobindo Pharma Ltd.</t>
  </si>
  <si>
    <t>INE406A01037</t>
  </si>
  <si>
    <t>Tata Consultancy Services Ltd.</t>
  </si>
  <si>
    <t>INE467B01029</t>
  </si>
  <si>
    <t>Divi's Laboratories Ltd.</t>
  </si>
  <si>
    <t>INE361B01024</t>
  </si>
  <si>
    <t>Polycab India Ltd.</t>
  </si>
  <si>
    <t>INE455K01017</t>
  </si>
  <si>
    <t>Muthoot Finance Ltd.</t>
  </si>
  <si>
    <t>INE414G01012</t>
  </si>
  <si>
    <t>Dr. Lal Path Labs Ltd.</t>
  </si>
  <si>
    <t>INE600L01024</t>
  </si>
  <si>
    <t>Healthcare Services</t>
  </si>
  <si>
    <t>NMDC Ltd.</t>
  </si>
  <si>
    <t>INE584A01023</t>
  </si>
  <si>
    <t>Minerals &amp; Mining</t>
  </si>
  <si>
    <t>GAIL (India) Ltd.</t>
  </si>
  <si>
    <t>INE129A01019</t>
  </si>
  <si>
    <t>Gas</t>
  </si>
  <si>
    <t>HDFC Life Insurance Company Ltd.</t>
  </si>
  <si>
    <t>INE795G01014</t>
  </si>
  <si>
    <t>Insurance</t>
  </si>
  <si>
    <t>RBL Bank Ltd.</t>
  </si>
  <si>
    <t>INE976G01028</t>
  </si>
  <si>
    <t>Hindustan Unilever Ltd.</t>
  </si>
  <si>
    <t>INE030A01027</t>
  </si>
  <si>
    <t>SBI Life Insurance Company Ltd.</t>
  </si>
  <si>
    <t>INE123W01016</t>
  </si>
  <si>
    <t>Tech Mahindra Ltd.</t>
  </si>
  <si>
    <t>INE669C01036</t>
  </si>
  <si>
    <t>Voltas Ltd.</t>
  </si>
  <si>
    <t>INE226A01021</t>
  </si>
  <si>
    <t>Hindustan Copper Ltd.</t>
  </si>
  <si>
    <t>INE531E01026</t>
  </si>
  <si>
    <t>Mahindra &amp; Mahindra Ltd.</t>
  </si>
  <si>
    <t>INE101A01026</t>
  </si>
  <si>
    <t>Canara Bank</t>
  </si>
  <si>
    <t>INE476A01022</t>
  </si>
  <si>
    <t>Biocon Ltd.</t>
  </si>
  <si>
    <t>INE376G01013</t>
  </si>
  <si>
    <t>Coforge Ltd.</t>
  </si>
  <si>
    <t>INE591G01017</t>
  </si>
  <si>
    <t>Bandhan Bank Ltd.</t>
  </si>
  <si>
    <t>INE545U01014</t>
  </si>
  <si>
    <t>Adani Ports &amp; Special Economic Zone Ltd.</t>
  </si>
  <si>
    <t>INE742F01042</t>
  </si>
  <si>
    <t>Manappuram Finance Ltd.</t>
  </si>
  <si>
    <t>INE522D01027</t>
  </si>
  <si>
    <t>UPL Ltd.</t>
  </si>
  <si>
    <t>INE628A01036</t>
  </si>
  <si>
    <t>Fertilizers &amp; Agrochemicals</t>
  </si>
  <si>
    <t>Eicher Motors Ltd.</t>
  </si>
  <si>
    <t>INE066A01021</t>
  </si>
  <si>
    <t>Infosys Ltd.</t>
  </si>
  <si>
    <t>INE009A01021</t>
  </si>
  <si>
    <t>Asian Paints Ltd.</t>
  </si>
  <si>
    <t>INE021A01026</t>
  </si>
  <si>
    <t>JSW Steel Ltd.</t>
  </si>
  <si>
    <t>INE019A01038</t>
  </si>
  <si>
    <t>Aarti Industries Ltd.</t>
  </si>
  <si>
    <t>INE769A01020</t>
  </si>
  <si>
    <t>Chemicals &amp; Petrochemicals</t>
  </si>
  <si>
    <t>Oracle Financial Services Software Ltd.</t>
  </si>
  <si>
    <t>INE881D01027</t>
  </si>
  <si>
    <t>Mphasis Ltd.</t>
  </si>
  <si>
    <t>INE356A01018</t>
  </si>
  <si>
    <t>Tata Communications Ltd.</t>
  </si>
  <si>
    <t>INE151A01013</t>
  </si>
  <si>
    <t>Indian Energy Exchange Ltd.</t>
  </si>
  <si>
    <t>INE022Q01020</t>
  </si>
  <si>
    <t>Capital Markets</t>
  </si>
  <si>
    <t>Exide Industries Ltd.</t>
  </si>
  <si>
    <t>INE302A01020</t>
  </si>
  <si>
    <t>Balkrishna Industries Ltd.</t>
  </si>
  <si>
    <t>INE787D01026</t>
  </si>
  <si>
    <t>Petronet LNG Ltd.</t>
  </si>
  <si>
    <t>INE347G01014</t>
  </si>
  <si>
    <t>IPCA Laboratories Ltd.</t>
  </si>
  <si>
    <t>INE571A01038</t>
  </si>
  <si>
    <t>Trent Ltd.</t>
  </si>
  <si>
    <t>INE849A01020</t>
  </si>
  <si>
    <t>Retailing</t>
  </si>
  <si>
    <t>Berger Paints (I) Ltd.</t>
  </si>
  <si>
    <t>INE463A01038</t>
  </si>
  <si>
    <t>Bata India Ltd.</t>
  </si>
  <si>
    <t>INE176A01028</t>
  </si>
  <si>
    <t>ICICI Lombard General Insurance Co. Ltd.</t>
  </si>
  <si>
    <t>INE765G01017</t>
  </si>
  <si>
    <t>Dabur India Ltd.</t>
  </si>
  <si>
    <t>INE016A01026</t>
  </si>
  <si>
    <t>Apollo Hospitals Enterprise Ltd.</t>
  </si>
  <si>
    <t>INE437A01024</t>
  </si>
  <si>
    <t>Cholamandalam Investment &amp; Finance Company Ltd.</t>
  </si>
  <si>
    <t>INE121A01024</t>
  </si>
  <si>
    <t>HDFC Asset Management Company Ltd.</t>
  </si>
  <si>
    <t>INE127D01025</t>
  </si>
  <si>
    <t>InterGlobe Aviation Ltd.</t>
  </si>
  <si>
    <t>INE646L01027</t>
  </si>
  <si>
    <t>Transport Services</t>
  </si>
  <si>
    <t>Oberoi Realty Ltd.</t>
  </si>
  <si>
    <t>INE093I01010</t>
  </si>
  <si>
    <t>Glenmark Pharmaceuticals Ltd.</t>
  </si>
  <si>
    <t>INE935A01035</t>
  </si>
  <si>
    <t>Atul Ltd.</t>
  </si>
  <si>
    <t>INE100A01010</t>
  </si>
  <si>
    <t>Persistent Systems Ltd.</t>
  </si>
  <si>
    <t>INE262H01021</t>
  </si>
  <si>
    <t>Chambal Fertilizers &amp; Chemicals Ltd.</t>
  </si>
  <si>
    <t>INE085A01013</t>
  </si>
  <si>
    <t>PVR Inox Ltd.</t>
  </si>
  <si>
    <t>INE191H01014</t>
  </si>
  <si>
    <t>IDFC First Bank Ltd.</t>
  </si>
  <si>
    <t>INE092T01019</t>
  </si>
  <si>
    <t>Power Grid Corporation of India Ltd.</t>
  </si>
  <si>
    <t>INE752E01010</t>
  </si>
  <si>
    <t>Laurus Labs Ltd.</t>
  </si>
  <si>
    <t>INE947Q01028</t>
  </si>
  <si>
    <t>Syngene International Ltd.</t>
  </si>
  <si>
    <t>INE398R01022</t>
  </si>
  <si>
    <t>Aditya Birla Capital Ltd.</t>
  </si>
  <si>
    <t>INE674K01013</t>
  </si>
  <si>
    <t>Shree Cement Ltd.</t>
  </si>
  <si>
    <t>INE070A01015</t>
  </si>
  <si>
    <t>ACC Ltd.</t>
  </si>
  <si>
    <t>INE012A01025</t>
  </si>
  <si>
    <t>Container Corporation Of India Ltd.</t>
  </si>
  <si>
    <t>INE111A01025</t>
  </si>
  <si>
    <t>Bharat Forge Ltd.</t>
  </si>
  <si>
    <t>INE465A01025</t>
  </si>
  <si>
    <t>Escorts Kubota Ltd.</t>
  </si>
  <si>
    <t>INE042A01014</t>
  </si>
  <si>
    <t>The India Cements Ltd.</t>
  </si>
  <si>
    <t>INE383A01012</t>
  </si>
  <si>
    <t>Birlasoft Ltd.</t>
  </si>
  <si>
    <t>INE836A01035</t>
  </si>
  <si>
    <t>L &amp; T Finance Ltd.</t>
  </si>
  <si>
    <t>INE498L01015</t>
  </si>
  <si>
    <t>Indiamart Intermesh Ltd.</t>
  </si>
  <si>
    <t>INE933S01016</t>
  </si>
  <si>
    <t>JK Cement Ltd.</t>
  </si>
  <si>
    <t>INE823G01014</t>
  </si>
  <si>
    <t>Balrampur Chini Mills Ltd.</t>
  </si>
  <si>
    <t>INE119A01028</t>
  </si>
  <si>
    <t>Mahanagar Gas Ltd.</t>
  </si>
  <si>
    <t>INE002S01010</t>
  </si>
  <si>
    <t>Shriram Finance Ltd.</t>
  </si>
  <si>
    <t>INE721A01013</t>
  </si>
  <si>
    <t>Deepak Nitrite Ltd.</t>
  </si>
  <si>
    <t>INE288B01029</t>
  </si>
  <si>
    <t>SRF Ltd.</t>
  </si>
  <si>
    <t>INE647A01010</t>
  </si>
  <si>
    <t>Multi Commodity Exchange Of India Ltd.</t>
  </si>
  <si>
    <t>INE745G01035</t>
  </si>
  <si>
    <t>Gujarat Narmada Valley Fert &amp; Chem Ltd.</t>
  </si>
  <si>
    <t>INE113A01013</t>
  </si>
  <si>
    <t>Bajaj Finserv Ltd.</t>
  </si>
  <si>
    <t>INE918I01026</t>
  </si>
  <si>
    <t>Dalmia Bharat Ltd.</t>
  </si>
  <si>
    <t>INE00R701025</t>
  </si>
  <si>
    <t>Max Financial Services Ltd.</t>
  </si>
  <si>
    <t>INE180A01020</t>
  </si>
  <si>
    <t>Wipro Ltd.</t>
  </si>
  <si>
    <t>INE075A01022</t>
  </si>
  <si>
    <t>Navin Fluorine International Ltd.</t>
  </si>
  <si>
    <t>INE048G01026</t>
  </si>
  <si>
    <t>Godrej Properties Ltd.</t>
  </si>
  <si>
    <t>INE484J01027</t>
  </si>
  <si>
    <t>Hindustan Petroleum Corporation Ltd.</t>
  </si>
  <si>
    <t>INE094A01015</t>
  </si>
  <si>
    <t>City Union Bank Ltd.</t>
  </si>
  <si>
    <t>INE491A01021</t>
  </si>
  <si>
    <t>ABB India Ltd.</t>
  </si>
  <si>
    <t>INE117A01022</t>
  </si>
  <si>
    <t>Crompton Greaves Cons Electrical Ltd.</t>
  </si>
  <si>
    <t>INE299U01018</t>
  </si>
  <si>
    <t>Astral Ltd.</t>
  </si>
  <si>
    <t>INE006I01046</t>
  </si>
  <si>
    <t>The Indian Hotels Company Ltd.</t>
  </si>
  <si>
    <t>INE053A01029</t>
  </si>
  <si>
    <t>Tata Chemicals Ltd.</t>
  </si>
  <si>
    <t>INE092A01019</t>
  </si>
  <si>
    <t>Pidilite Industries Ltd.</t>
  </si>
  <si>
    <t>INE318A01026</t>
  </si>
  <si>
    <t>Ambuja Cements Ltd.</t>
  </si>
  <si>
    <t>INE079A01024</t>
  </si>
  <si>
    <t>Marico Ltd.</t>
  </si>
  <si>
    <t>INE196A01026</t>
  </si>
  <si>
    <t>P I INDUSTRIES LIMITED</t>
  </si>
  <si>
    <t>INE603J01030</t>
  </si>
  <si>
    <t>Lupin Ltd.</t>
  </si>
  <si>
    <t>INE326A01037</t>
  </si>
  <si>
    <t>Can Fin Homes Ltd.</t>
  </si>
  <si>
    <t>INE477A01020</t>
  </si>
  <si>
    <t>United Spirits Ltd.</t>
  </si>
  <si>
    <t>INE854D01024</t>
  </si>
  <si>
    <t>Beverages</t>
  </si>
  <si>
    <t>Aditya Birla Fashion and Retail Ltd.</t>
  </si>
  <si>
    <t>INE647O01011</t>
  </si>
  <si>
    <t>LTIMindtree Ltd.</t>
  </si>
  <si>
    <t>INE214T01019</t>
  </si>
  <si>
    <t>Info Edge (India) Ltd.</t>
  </si>
  <si>
    <t>INE663F01024</t>
  </si>
  <si>
    <t>SBI Cards &amp; Payment Services Ltd.</t>
  </si>
  <si>
    <t>INE018E01016</t>
  </si>
  <si>
    <t>Jindal Steel &amp; Power Ltd.</t>
  </si>
  <si>
    <t>INE749A01030</t>
  </si>
  <si>
    <t>Piramal Enterprises Ltd.</t>
  </si>
  <si>
    <t>INE140A01024</t>
  </si>
  <si>
    <t>Granules India Ltd.</t>
  </si>
  <si>
    <t>INE101D01020</t>
  </si>
  <si>
    <t>ICICI Prudential Life Insurance Co Ltd.</t>
  </si>
  <si>
    <t>INE726G01019</t>
  </si>
  <si>
    <t>Derivatives</t>
  </si>
  <si>
    <t>(a) Index/Stock Future</t>
  </si>
  <si>
    <t>ICICI Prudential Life Insurance Co Ltd.27/06/2024</t>
  </si>
  <si>
    <t>Granules India Ltd.27/06/2024</t>
  </si>
  <si>
    <t>Piramal Enterprises Ltd.27/06/2024</t>
  </si>
  <si>
    <t>Jindal Steel &amp; Power Ltd.27/06/2024</t>
  </si>
  <si>
    <t>Torrent Pharmaceuticals Ltd.27/06/2024</t>
  </si>
  <si>
    <t>SBI Cards &amp; Payment Services Ltd.27/06/2024</t>
  </si>
  <si>
    <t>Info Edge (India) Ltd.27/06/2024</t>
  </si>
  <si>
    <t>LTIMindtree Ltd.27/06/2024</t>
  </si>
  <si>
    <t>Godrej Consumer Products Ltd.27/06/2024</t>
  </si>
  <si>
    <t>Aditya Birla Fashion and Retail Ltd.27/06/2024</t>
  </si>
  <si>
    <t>United Spirits Ltd.27/06/2024</t>
  </si>
  <si>
    <t>Can Fin Homes Ltd.27/06/2024</t>
  </si>
  <si>
    <t>Lupin Ltd.27/06/2024</t>
  </si>
  <si>
    <t>P I INDUSTRIES LIMITED27/06/2024</t>
  </si>
  <si>
    <t>Marico Ltd.27/06/2024</t>
  </si>
  <si>
    <t>MRF Ltd.27/06/2024</t>
  </si>
  <si>
    <t>Colgate Palmolive (India) Ltd.27/06/2024</t>
  </si>
  <si>
    <t>Ambuja Cements Ltd.27/06/2024</t>
  </si>
  <si>
    <t>Pidilite Industries Ltd.27/06/2024</t>
  </si>
  <si>
    <t>Reliance Industries Ltd.25/07/2024</t>
  </si>
  <si>
    <t>Tata Chemicals Ltd.27/06/2024</t>
  </si>
  <si>
    <t>The Indian Hotels Company Ltd.27/06/2024</t>
  </si>
  <si>
    <t>Grasim Industries Ltd.27/06/2024</t>
  </si>
  <si>
    <t>Astral Ltd.27/06/2024</t>
  </si>
  <si>
    <t>Crompton Greaves Cons Electrical Ltd.27/06/2024</t>
  </si>
  <si>
    <t>ABB India Ltd.27/06/2024</t>
  </si>
  <si>
    <t>City Union Bank Ltd.27/06/2024</t>
  </si>
  <si>
    <t>Hindustan Petroleum Corporation Ltd.27/06/2024</t>
  </si>
  <si>
    <t>Godrej Properties Ltd.27/06/2024</t>
  </si>
  <si>
    <t>Navin Fluorine International Ltd.27/06/2024</t>
  </si>
  <si>
    <t>Wipro Ltd.27/06/2024</t>
  </si>
  <si>
    <t>Tata Consumer Products Ltd.27/06/2024</t>
  </si>
  <si>
    <t>Max Financial Services Ltd.27/06/2024</t>
  </si>
  <si>
    <t>Dalmia Bharat Ltd.27/06/2024</t>
  </si>
  <si>
    <t>Siemens Ltd.27/06/2024</t>
  </si>
  <si>
    <t>Bajaj Finserv Ltd.27/06/2024</t>
  </si>
  <si>
    <t>Gujarat Narmada Valley Fert &amp; Chem Ltd.27/06/2024</t>
  </si>
  <si>
    <t>Multi Commodity Exchange Of India Ltd.27/06/2024</t>
  </si>
  <si>
    <t>SRF Ltd.27/06/2024</t>
  </si>
  <si>
    <t>Deepak Nitrite Ltd.27/06/2024</t>
  </si>
  <si>
    <t>Shriram Finance Ltd.27/06/2024</t>
  </si>
  <si>
    <t>Mahanagar Gas Ltd.27/06/2024</t>
  </si>
  <si>
    <t>Balrampur Chini Mills Ltd.27/06/2024</t>
  </si>
  <si>
    <t>JK Cement Ltd.27/06/2024</t>
  </si>
  <si>
    <t>Indiamart Intermesh Ltd.27/06/2024</t>
  </si>
  <si>
    <t>L &amp; T Finance Ltd.27/06/2024</t>
  </si>
  <si>
    <t>Birlasoft Ltd.27/06/2024</t>
  </si>
  <si>
    <t>The India Cements Ltd.27/06/2024</t>
  </si>
  <si>
    <t>Escorts Kubota Ltd.27/06/2024</t>
  </si>
  <si>
    <t>Bharat Forge Ltd.27/06/2024</t>
  </si>
  <si>
    <t>Container Corporation Of India Ltd.27/06/2024</t>
  </si>
  <si>
    <t>Abbott India Ltd.27/06/2024</t>
  </si>
  <si>
    <t>ACC Ltd.27/06/2024</t>
  </si>
  <si>
    <t>Shree Cement Ltd.27/06/2024</t>
  </si>
  <si>
    <t>Aditya Birla Capital Ltd.27/06/2024</t>
  </si>
  <si>
    <t>Syngene International Ltd.27/06/2024</t>
  </si>
  <si>
    <t>Laurus Labs Ltd.27/06/2024</t>
  </si>
  <si>
    <t>Power Grid Corporation of India Ltd.27/06/2024</t>
  </si>
  <si>
    <t>IDFC First Bank Ltd.27/06/2024</t>
  </si>
  <si>
    <t>PVR Inox Ltd.27/06/2024</t>
  </si>
  <si>
    <t>Chambal Fertilizers &amp; Chemicals Ltd.27/06/2024</t>
  </si>
  <si>
    <t>Persistent Systems Ltd.27/06/2024</t>
  </si>
  <si>
    <t>Atul Ltd.27/06/2024</t>
  </si>
  <si>
    <t>Glenmark Pharmaceuticals Ltd.27/06/2024</t>
  </si>
  <si>
    <t>Oberoi Realty Ltd.27/06/2024</t>
  </si>
  <si>
    <t>HDFC Asset Management Company Ltd.27/06/2024</t>
  </si>
  <si>
    <t>InterGlobe Aviation Ltd.27/06/2024</t>
  </si>
  <si>
    <t>Cholamandalam Investment &amp; Finance Company Ltd.27/06/2024</t>
  </si>
  <si>
    <t>Apollo Hospitals Enterprise Ltd.27/06/2024</t>
  </si>
  <si>
    <t>ICICI Lombard General Insurance Co. Ltd.27/06/2024</t>
  </si>
  <si>
    <t>Dabur India Ltd.27/06/2024</t>
  </si>
  <si>
    <t>Bata India Ltd.27/06/2024</t>
  </si>
  <si>
    <t>Berger Paints (I) Ltd.27/06/2024</t>
  </si>
  <si>
    <t>Trent Ltd.27/06/2024</t>
  </si>
  <si>
    <t>IPCA Laboratories Ltd.27/06/2024</t>
  </si>
  <si>
    <t>Petronet LNG Ltd.27/06/2024</t>
  </si>
  <si>
    <t>Balkrishna Industries Ltd.27/06/2024</t>
  </si>
  <si>
    <t>Britannia Industries Ltd.27/06/2024</t>
  </si>
  <si>
    <t>Exide Industries Ltd.27/06/2024</t>
  </si>
  <si>
    <t>Indian Energy Exchange Ltd.27/06/2024</t>
  </si>
  <si>
    <t>Tata Communications Ltd.27/06/2024</t>
  </si>
  <si>
    <t>Mphasis Ltd.27/06/2024</t>
  </si>
  <si>
    <t>Oracle Financial Services Software Ltd.27/06/2024</t>
  </si>
  <si>
    <t>Aarti Industries Ltd.27/06/2024</t>
  </si>
  <si>
    <t>Cummins India Ltd.27/06/2024</t>
  </si>
  <si>
    <t>JSW Steel Ltd.27/06/2024</t>
  </si>
  <si>
    <t>Asian Paints Ltd.27/06/2024</t>
  </si>
  <si>
    <t>Infosys Ltd.27/06/2024</t>
  </si>
  <si>
    <t>Bajaj Auto Ltd.27/06/2024</t>
  </si>
  <si>
    <t>Eicher Motors Ltd.27/06/2024</t>
  </si>
  <si>
    <t>Alkem Laboratories Ltd.27/06/2024</t>
  </si>
  <si>
    <t>UPL Ltd.27/06/2024</t>
  </si>
  <si>
    <t>Nestle India Ltd.27/06/2024</t>
  </si>
  <si>
    <t>Manappuram Finance Ltd.27/06/2024</t>
  </si>
  <si>
    <t>Adani Ports &amp; Special Economic Zone Ltd.27/06/2024</t>
  </si>
  <si>
    <t>Bandhan Bank Ltd.27/06/2024</t>
  </si>
  <si>
    <t>Coforge Ltd.27/06/2024</t>
  </si>
  <si>
    <t>Biocon Ltd.27/06/2024</t>
  </si>
  <si>
    <t>Canara Bank27/06/2024</t>
  </si>
  <si>
    <t>Mahindra &amp; Mahindra Ltd.27/06/2024</t>
  </si>
  <si>
    <t>Hindustan Copper Ltd.27/06/2024</t>
  </si>
  <si>
    <t>Voltas Ltd.27/06/2024</t>
  </si>
  <si>
    <t>Zydus Lifesciences Ltd.27/06/2024</t>
  </si>
  <si>
    <t>Tech Mahindra Ltd.27/06/2024</t>
  </si>
  <si>
    <t>SBI Life Insurance Company Ltd.27/06/2024</t>
  </si>
  <si>
    <t>Hindustan Unilever Ltd.27/06/2024</t>
  </si>
  <si>
    <t>Ultratech Cement Ltd.27/06/2024</t>
  </si>
  <si>
    <t>HDFC Life Insurance Company Ltd.27/06/2024</t>
  </si>
  <si>
    <t>RBL Bank Ltd.27/06/2024</t>
  </si>
  <si>
    <t>GAIL (India) Ltd.27/06/2024</t>
  </si>
  <si>
    <t>Indian Oil Corporation Ltd.27/06/2024</t>
  </si>
  <si>
    <t>Sun Pharmaceutical Industries Ltd.27/06/2024</t>
  </si>
  <si>
    <t>NMDC Ltd.27/06/2024</t>
  </si>
  <si>
    <t>Dr. Lal Path Labs Ltd.27/06/2024</t>
  </si>
  <si>
    <t>Muthoot Finance Ltd.27/06/2024</t>
  </si>
  <si>
    <t>Maruti Suzuki India Ltd.27/06/2024</t>
  </si>
  <si>
    <t>Polycab India Ltd.27/06/2024</t>
  </si>
  <si>
    <t>Titan Company Ltd.27/06/2024</t>
  </si>
  <si>
    <t>Divi's Laboratories Ltd.27/06/2024</t>
  </si>
  <si>
    <t>Tata Consultancy Services Ltd.27/06/2024</t>
  </si>
  <si>
    <t>Aurobindo Pharma Ltd.27/06/2024</t>
  </si>
  <si>
    <t>IDFC Ltd.27/06/2024</t>
  </si>
  <si>
    <t>Indian Railway Catering &amp;Tou. Corp. Ltd.27/06/2024</t>
  </si>
  <si>
    <t>LIC Housing Finance Ltd.27/06/2024</t>
  </si>
  <si>
    <t>The Ramco Cements Ltd.27/06/2024</t>
  </si>
  <si>
    <t>Ashok Leyland Ltd.27/06/2024</t>
  </si>
  <si>
    <t>Tata Power Company Ltd.27/06/2024</t>
  </si>
  <si>
    <t>GMR Airports Infrastructure Ltd.27/06/2024</t>
  </si>
  <si>
    <t>Bharat Heavy Electricals Ltd.27/06/2024</t>
  </si>
  <si>
    <t>Dixon Technologies (India) Ltd.27/06/2024</t>
  </si>
  <si>
    <t>Hindalco Industries Ltd.27/06/2024</t>
  </si>
  <si>
    <t>Samvardhana Motherson International Ltd.27/06/2024</t>
  </si>
  <si>
    <t>Bharat Petroleum Corporation Ltd.27/06/2024</t>
  </si>
  <si>
    <t>Hero MotoCorp Ltd.27/06/2024</t>
  </si>
  <si>
    <t>DLF Ltd.27/06/2024</t>
  </si>
  <si>
    <t>Zee Entertainment Enterprises Ltd.27/06/2024</t>
  </si>
  <si>
    <t>The Federal Bank Ltd.27/06/2024</t>
  </si>
  <si>
    <t>TVS Motor Company Ltd.27/06/2024</t>
  </si>
  <si>
    <t>Apollo Tyres Ltd.27/06/2024</t>
  </si>
  <si>
    <t>Bajaj Finance Ltd.27/06/2024</t>
  </si>
  <si>
    <t>Tata Steel Ltd.27/06/2024</t>
  </si>
  <si>
    <t>Bharat Electronics Ltd.27/06/2024</t>
  </si>
  <si>
    <t>Indus Towers Ltd.27/06/2024</t>
  </si>
  <si>
    <t>HCL Technologies Ltd.27/06/2024</t>
  </si>
  <si>
    <t>Cipla Ltd.27/06/2024</t>
  </si>
  <si>
    <t>Larsen &amp; Toubro Ltd.27/06/2024</t>
  </si>
  <si>
    <t>IndusInd Bank Ltd.27/06/2024</t>
  </si>
  <si>
    <t>ITC Ltd.27/06/2024</t>
  </si>
  <si>
    <t>Tata Motors Ltd.27/06/2024</t>
  </si>
  <si>
    <t>Power Finance Corporation Ltd.27/06/2024</t>
  </si>
  <si>
    <t>Kotak Mahindra Bank Ltd.27/06/2024</t>
  </si>
  <si>
    <t>National Aluminium Company Ltd.27/06/2024</t>
  </si>
  <si>
    <t>REC Ltd.27/06/2024</t>
  </si>
  <si>
    <t>Vedanta Ltd.27/06/2024</t>
  </si>
  <si>
    <t>Punjab National Bank27/06/2024</t>
  </si>
  <si>
    <t>NTPC Ltd.27/06/2024</t>
  </si>
  <si>
    <t>Oil &amp; Natural Gas Corporation Ltd.27/06/2024</t>
  </si>
  <si>
    <t>Vodafone Idea Ltd.27/06/2024</t>
  </si>
  <si>
    <t>Steel Authority of India Ltd.27/06/2024</t>
  </si>
  <si>
    <t>ICICI Bank Ltd.27/06/2024</t>
  </si>
  <si>
    <t>Axis Bank Ltd.27/06/2024</t>
  </si>
  <si>
    <t>State Bank of India27/06/2024</t>
  </si>
  <si>
    <t>Hindustan Aeronautics Ltd.27/06/2024</t>
  </si>
  <si>
    <t>Coal India Ltd.27/06/2024</t>
  </si>
  <si>
    <t>Bank of Baroda27/06/2024</t>
  </si>
  <si>
    <t>Adani Enterprises Ltd.27/06/2024</t>
  </si>
  <si>
    <t>Bharti Airtel Ltd.27/06/2024</t>
  </si>
  <si>
    <t>Reliance Industries Ltd.27/06/2024</t>
  </si>
  <si>
    <t>HDFC Bank Ltd.27/06/2024</t>
  </si>
  <si>
    <t>6.69% GOVT OF INDIA RED 27-06-2024</t>
  </si>
  <si>
    <t>IN0020220052</t>
  </si>
  <si>
    <t>7.72% GOVT OF INDIA RED 25-05-2025</t>
  </si>
  <si>
    <t>IN0020150036</t>
  </si>
  <si>
    <t>364 DAYS TBILL RED 14-11-2024</t>
  </si>
  <si>
    <t>IN002023Z356</t>
  </si>
  <si>
    <t>364 DAYS TBILL RED 28-11-2024</t>
  </si>
  <si>
    <t>IN002023Z372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</si>
  <si>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</si>
  <si>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</si>
  <si>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</si>
  <si>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</si>
  <si>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</si>
  <si>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</si>
  <si>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NABARD CD RED 14-02-2025#**</t>
  </si>
  <si>
    <t>INE261F16801</t>
  </si>
  <si>
    <t>HDFC BANK CD RED 06-12-2024#**</t>
  </si>
  <si>
    <t>INE040A16EH3</t>
  </si>
  <si>
    <t>SIDBI CD RED 11-12-2024#**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</si>
  <si>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</si>
  <si>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</si>
  <si>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</si>
  <si>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</si>
  <si>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</si>
  <si>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12-02-2025#**</t>
  </si>
  <si>
    <t>INE261F16793</t>
  </si>
  <si>
    <t>KOTAK MAHINDRA BANK CD RED 03-01-2025#**</t>
  </si>
  <si>
    <t>INE237A162V1</t>
  </si>
  <si>
    <t>ICICI SECURITIES CP RED 12-06-2024**</t>
  </si>
  <si>
    <t>INE763G14TQ1</t>
  </si>
  <si>
    <t>ICICI SECURITIES CP RED 23-01-2025**</t>
  </si>
  <si>
    <t>INE763G14SK6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</si>
  <si>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</si>
  <si>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</si>
  <si>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</si>
  <si>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</si>
  <si>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</si>
  <si>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Edelweiss Arbitrage Fund</t>
  </si>
  <si>
    <t>PORTFOLIO STATEMENT OF EDELWEISS BALANCED ADVANTAGE FUND AS ON MAY 31, 2024</t>
  </si>
  <si>
    <t>(An open ended dynamic asset allocation fund)</t>
  </si>
  <si>
    <t>IN9155A01020</t>
  </si>
  <si>
    <t>Brigade Enterprises Ltd.</t>
  </si>
  <si>
    <t>INE791I01019</t>
  </si>
  <si>
    <t>R R Kabel Ltd.</t>
  </si>
  <si>
    <t>INE777K01022</t>
  </si>
  <si>
    <t>Zomato Ltd.</t>
  </si>
  <si>
    <t>INE758T01015</t>
  </si>
  <si>
    <t>UNO Minda Ltd.</t>
  </si>
  <si>
    <t>INE405E01023</t>
  </si>
  <si>
    <t>Kajaria Ceramics Ltd.</t>
  </si>
  <si>
    <t>INE217B01036</t>
  </si>
  <si>
    <t>Avenue Supermarts Ltd.</t>
  </si>
  <si>
    <t>INE192R01011</t>
  </si>
  <si>
    <t>JSW Infrastructure Ltd.</t>
  </si>
  <si>
    <t>INE880J01026</t>
  </si>
  <si>
    <t>Indian Bank</t>
  </si>
  <si>
    <t>INE562A01011</t>
  </si>
  <si>
    <t>Max Healthcare Institute Ltd.</t>
  </si>
  <si>
    <t>INE027H01010</t>
  </si>
  <si>
    <t>Cholamandalam Financial Holdings Ltd.</t>
  </si>
  <si>
    <t>INE149A01033</t>
  </si>
  <si>
    <t>BSE Ltd.</t>
  </si>
  <si>
    <t>INE118H01025</t>
  </si>
  <si>
    <t>PB Fintech Ltd.</t>
  </si>
  <si>
    <t>INE417T01026</t>
  </si>
  <si>
    <t>Financial Technology (Fintech)</t>
  </si>
  <si>
    <t>The Phoenix Mills Ltd.</t>
  </si>
  <si>
    <t>INE211B01039</t>
  </si>
  <si>
    <t>Creditaccess Grameen Ltd.</t>
  </si>
  <si>
    <t>INE741K01010</t>
  </si>
  <si>
    <t>Tata Elxsi Ltd.</t>
  </si>
  <si>
    <t>INE670A01012</t>
  </si>
  <si>
    <t>Sundaram Finance Ltd.</t>
  </si>
  <si>
    <t>INE660A01013</t>
  </si>
  <si>
    <t>Westlife Foodworld Ltd.</t>
  </si>
  <si>
    <t>INE274F01020</t>
  </si>
  <si>
    <t>Life Insurance Corporation of India</t>
  </si>
  <si>
    <t>INE0J1Y01017</t>
  </si>
  <si>
    <t>Craftsman Automation Ltd.</t>
  </si>
  <si>
    <t>INE00LO01017</t>
  </si>
  <si>
    <t>BROOKFIELD INDIA REAL ESTATE TRUST</t>
  </si>
  <si>
    <t>INE0FDU25010</t>
  </si>
  <si>
    <t>TBO Tek Ltd.</t>
  </si>
  <si>
    <t>INE673O01025</t>
  </si>
  <si>
    <t>Indraprastha Gas Ltd.</t>
  </si>
  <si>
    <t>INE203G01027</t>
  </si>
  <si>
    <t>Indegene Ltd.</t>
  </si>
  <si>
    <t>INE065X01017</t>
  </si>
  <si>
    <t>Avalon Technologies Ltd.</t>
  </si>
  <si>
    <t>INE0LCL01028</t>
  </si>
  <si>
    <t>Gopal Snacks Ltd.</t>
  </si>
  <si>
    <t>INE0L9R01028</t>
  </si>
  <si>
    <t>Kesoram Industries Ltd.</t>
  </si>
  <si>
    <t>INE087A01019</t>
  </si>
  <si>
    <t>Page Industries Ltd.</t>
  </si>
  <si>
    <t>INE761H01022</t>
  </si>
  <si>
    <t>Textiles &amp; Apparels</t>
  </si>
  <si>
    <t>(c) Investment - CCD</t>
  </si>
  <si>
    <t>7.5% CHOLAMANDALM INV &amp; FIN CCD 30-09-26**</t>
  </si>
  <si>
    <t>INE121A08PJ0</t>
  </si>
  <si>
    <t>Indraprastha Gas Ltd.27/06/2024</t>
  </si>
  <si>
    <t>Bosch Ltd.27/06/2024</t>
  </si>
  <si>
    <t>Page Industries Ltd.27/06/2024</t>
  </si>
  <si>
    <t>NIFTY 27-Jun-2024</t>
  </si>
  <si>
    <t>INDEX FUTURES</t>
  </si>
  <si>
    <t>(B)Index / Stock Option</t>
  </si>
  <si>
    <t>PUT NIFTY 27-Jun-2024 24000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</si>
  <si>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</si>
  <si>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</si>
  <si>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</si>
  <si>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</si>
  <si>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</si>
  <si>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</si>
  <si>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</si>
  <si>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</si>
  <si>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</si>
  <si>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</si>
  <si>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</si>
  <si>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</si>
  <si>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</si>
  <si>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</si>
  <si>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</si>
  <si>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</si>
  <si>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</si>
  <si>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</si>
  <si>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</si>
  <si>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</si>
  <si>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MAY 31, 2024</t>
  </si>
  <si>
    <t>(An open ended equity scheme predominantly investing in large cap stocks)</t>
  </si>
  <si>
    <t>Jyoti CNC Automation Ltd.</t>
  </si>
  <si>
    <t>INE980O01024</t>
  </si>
  <si>
    <t>Industrial Manufacturing</t>
  </si>
  <si>
    <t>KPIT Technologies Ltd.</t>
  </si>
  <si>
    <t>INE04I401011</t>
  </si>
  <si>
    <t>Central Depository Services (I) Ltd.</t>
  </si>
  <si>
    <t>INE736A01011</t>
  </si>
  <si>
    <t>Mankind Pharma Ltd.</t>
  </si>
  <si>
    <t>INE634S01028</t>
  </si>
  <si>
    <t>Bharti Hexacom Ltd.</t>
  </si>
  <si>
    <t>INE343G01021</t>
  </si>
  <si>
    <t>Havells India Ltd.</t>
  </si>
  <si>
    <t>INE176B01034</t>
  </si>
  <si>
    <t>Apeejay Surrendra Park Hotels Ltd.</t>
  </si>
  <si>
    <t>INE988S01028</t>
  </si>
  <si>
    <t>BANKNIFTY 27-Jun-2024</t>
  </si>
  <si>
    <t>Havells India Ltd.27/06/2024</t>
  </si>
  <si>
    <t>182 DAYS TBILL RED 22-08-2024</t>
  </si>
  <si>
    <t>IN002023Y490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</si>
  <si>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</si>
  <si>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</si>
  <si>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</si>
  <si>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</si>
  <si>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</si>
  <si>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MAY 31, 2024</t>
  </si>
  <si>
    <t>(An open ended dynamic equity scheme investing across large cap, mid cap, small cap stocks)</t>
  </si>
  <si>
    <t>JSW Energy Ltd.</t>
  </si>
  <si>
    <t>INE121E01018</t>
  </si>
  <si>
    <t>KEI Industries Ltd.</t>
  </si>
  <si>
    <t>INE878B01027</t>
  </si>
  <si>
    <t>Bharat Dynamics Ltd.</t>
  </si>
  <si>
    <t>INE171Z01026</t>
  </si>
  <si>
    <t>JB Chemicals &amp; Pharmaceuticals Ltd.</t>
  </si>
  <si>
    <t>INE572A01036</t>
  </si>
  <si>
    <t>Bikaji Foods International Ltd.</t>
  </si>
  <si>
    <t>INE00E101023</t>
  </si>
  <si>
    <t>Radico Khaitan Ltd.</t>
  </si>
  <si>
    <t>INE944F01028</t>
  </si>
  <si>
    <t>Karur Vysya Bank Ltd.</t>
  </si>
  <si>
    <t>INE036D01028</t>
  </si>
  <si>
    <t>APL Apollo Tubes Ltd.</t>
  </si>
  <si>
    <t>INE702C01027</t>
  </si>
  <si>
    <t>Mazagon Dock Shipbuilders Ltd.</t>
  </si>
  <si>
    <t>INE249Z01012</t>
  </si>
  <si>
    <t>Titagarh Rail Systems Ltd.</t>
  </si>
  <si>
    <t>INE615H01020</t>
  </si>
  <si>
    <t>Endurance Technologies Ltd.</t>
  </si>
  <si>
    <t>INE913H01037</t>
  </si>
  <si>
    <t>Power Mech Projects Ltd.</t>
  </si>
  <si>
    <t>INE211R01019</t>
  </si>
  <si>
    <t>Zensar Technologies Ltd.</t>
  </si>
  <si>
    <t>INE520A01027</t>
  </si>
  <si>
    <t>Chalet Hotels Ltd.</t>
  </si>
  <si>
    <t>INE427F01016</t>
  </si>
  <si>
    <t>Edelweiss Flexi Cap Fund</t>
  </si>
  <si>
    <t>PORTFOLIO STATEMENT OF EDELWEISS ELSS TAX SAVER FUND AS ON MAY 31,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</si>
  <si>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</si>
  <si>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</si>
  <si>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</si>
  <si>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</si>
  <si>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</si>
  <si>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Jio Financial Services Ltd.</t>
  </si>
  <si>
    <t>INE758E01017</t>
  </si>
  <si>
    <t>Spandana Sphoorty Financial Ltd.</t>
  </si>
  <si>
    <t>INE572J01011</t>
  </si>
  <si>
    <t>Union Bank of India</t>
  </si>
  <si>
    <t>INE692A01016</t>
  </si>
  <si>
    <t>Mahindra &amp; Mahindra Financial Services Ltd</t>
  </si>
  <si>
    <t>INE774D01024</t>
  </si>
  <si>
    <t>Home First Finance Company India Ltd.</t>
  </si>
  <si>
    <t>INE481N01025</t>
  </si>
  <si>
    <t>Equitas Small Finance Bank Ltd.</t>
  </si>
  <si>
    <t>INE063P01018</t>
  </si>
  <si>
    <t>Ajanta Pharma Ltd.</t>
  </si>
  <si>
    <t>INE031B01049</t>
  </si>
  <si>
    <t>KEC International Ltd.</t>
  </si>
  <si>
    <t>INE389H01022</t>
  </si>
  <si>
    <t>Oil India Ltd.</t>
  </si>
  <si>
    <t>INE274J01014</t>
  </si>
  <si>
    <t>Edelweiss ELSS Tax saver Fund</t>
  </si>
  <si>
    <t>PORTFOLIO STATEMENT OF EDELWEISS LARGE &amp; MID CAP FUND AS ON MAY 31, 2024</t>
  </si>
  <si>
    <t>(An open ended equity scheme investing in both large cap and mid cap stocks)</t>
  </si>
  <si>
    <t>Suzlon Energy Ltd.</t>
  </si>
  <si>
    <t>INE040H01021</t>
  </si>
  <si>
    <t>Jubilant Foodworks Ltd.</t>
  </si>
  <si>
    <t>INE797F01020</t>
  </si>
  <si>
    <t>Sona BLW Precision Forgings Ltd.</t>
  </si>
  <si>
    <t>INE073K01018</t>
  </si>
  <si>
    <t>Grindwell Norton Ltd.</t>
  </si>
  <si>
    <t>INE536A01023</t>
  </si>
  <si>
    <t>Fortis Healthcare Ltd.</t>
  </si>
  <si>
    <t>INE061F01013</t>
  </si>
  <si>
    <t>Century Plyboards (India) Ltd.</t>
  </si>
  <si>
    <t>INE348B01021</t>
  </si>
  <si>
    <t>Metro Brands Ltd.</t>
  </si>
  <si>
    <t>INE317I01021</t>
  </si>
  <si>
    <t>Amber Enterprises India Ltd.</t>
  </si>
  <si>
    <t>INE371P01015</t>
  </si>
  <si>
    <t>GMM Pfaudler Ltd.</t>
  </si>
  <si>
    <t>INE541A01023</t>
  </si>
  <si>
    <t>Tata Technologies Ltd.</t>
  </si>
  <si>
    <t>INE142M01025</t>
  </si>
  <si>
    <t>IT - Services</t>
  </si>
  <si>
    <t>Edelweiss Large and Mid Cap Fund</t>
  </si>
  <si>
    <t>PORTFOLIO STATEMENT OF EDELWEISS SMALL CAP FUND AS ON MAY 31, 2024</t>
  </si>
  <si>
    <t>(An open ended scheme predominantly investing in small cap stocks)</t>
  </si>
  <si>
    <t>Kirloskar Pneumatic Co.Ltd.</t>
  </si>
  <si>
    <t>INE811A01020</t>
  </si>
  <si>
    <t>Jubilant Ingrevia Ltd.</t>
  </si>
  <si>
    <t>INE0BY001018</t>
  </si>
  <si>
    <t>Ahluwalia Contracts (India) Ltd.</t>
  </si>
  <si>
    <t>INE758C01029</t>
  </si>
  <si>
    <t>PNC Infratech Ltd.</t>
  </si>
  <si>
    <t>INE195J01029</t>
  </si>
  <si>
    <t>Voltamp Transformers Ltd.</t>
  </si>
  <si>
    <t>INE540H01012</t>
  </si>
  <si>
    <t>Triveni Turbine Ltd.</t>
  </si>
  <si>
    <t>INE152M01016</t>
  </si>
  <si>
    <t>Krishna Inst of Medical Sciences Ltd.</t>
  </si>
  <si>
    <t>INE967H01017</t>
  </si>
  <si>
    <t>Tejas Networks Ltd.</t>
  </si>
  <si>
    <t>INE010J01012</t>
  </si>
  <si>
    <t>Telecom - Equipment &amp; Accessories</t>
  </si>
  <si>
    <t>Emami Ltd.</t>
  </si>
  <si>
    <t>INE548C01032</t>
  </si>
  <si>
    <t>Dodla Dairy Ltd.</t>
  </si>
  <si>
    <t>INE021O01019</t>
  </si>
  <si>
    <t>Teamlease Services Ltd.</t>
  </si>
  <si>
    <t>INE985S01024</t>
  </si>
  <si>
    <t>Commercial Services &amp; Supplies</t>
  </si>
  <si>
    <t>Arvind Fashions Ltd.</t>
  </si>
  <si>
    <t>INE955V01021</t>
  </si>
  <si>
    <t>Ratnamani Metals &amp; Tubes Ltd.</t>
  </si>
  <si>
    <t>INE703B01027</t>
  </si>
  <si>
    <t>RHI Magnesita India Ltd.</t>
  </si>
  <si>
    <t>INE743M01012</t>
  </si>
  <si>
    <t>Minda Corporation Ltd.</t>
  </si>
  <si>
    <t>INE842C01021</t>
  </si>
  <si>
    <t>JK Lakshmi Cement Ltd.</t>
  </si>
  <si>
    <t>INE786A01032</t>
  </si>
  <si>
    <t>Rategain Travel Technologies Ltd.</t>
  </si>
  <si>
    <t>INE0CLI01024</t>
  </si>
  <si>
    <t>K.P.R. Mill Ltd.</t>
  </si>
  <si>
    <t>INE930H01031</t>
  </si>
  <si>
    <t>Action Construction Equipment Ltd.</t>
  </si>
  <si>
    <t>INE731H01025</t>
  </si>
  <si>
    <t>Mold-Tek Packaging Ltd.</t>
  </si>
  <si>
    <t>INE893J01029</t>
  </si>
  <si>
    <t>V-Mart Retail Ltd.</t>
  </si>
  <si>
    <t>INE665J01013</t>
  </si>
  <si>
    <t>Rolex Rings Ltd.</t>
  </si>
  <si>
    <t>INE645S01016</t>
  </si>
  <si>
    <t>KNR Constructions Ltd.</t>
  </si>
  <si>
    <t>INE634I01029</t>
  </si>
  <si>
    <t>Garware Technical Fibres Ltd.</t>
  </si>
  <si>
    <t>INE276A01018</t>
  </si>
  <si>
    <t>Carborundum Universal Ltd.</t>
  </si>
  <si>
    <t>INE120A01034</t>
  </si>
  <si>
    <t>Jamna Auto Industries Ltd.</t>
  </si>
  <si>
    <t>INE039C01032</t>
  </si>
  <si>
    <t>Suven Pharmaceuticals Ltd.</t>
  </si>
  <si>
    <t>INE03QK01018</t>
  </si>
  <si>
    <t>CSB Bank Ltd.</t>
  </si>
  <si>
    <t>INE679A01013</t>
  </si>
  <si>
    <t>Cera Sanitaryware Ltd.</t>
  </si>
  <si>
    <t>INE739E01017</t>
  </si>
  <si>
    <t>Mahindra Logistics Ltd.</t>
  </si>
  <si>
    <t>INE766P01016</t>
  </si>
  <si>
    <t>Praj Industries Ltd.</t>
  </si>
  <si>
    <t>INE074A01025</t>
  </si>
  <si>
    <t>Gateway Distriparks Ltd.</t>
  </si>
  <si>
    <t>INE079J01017</t>
  </si>
  <si>
    <t>NOCIL Ltd.</t>
  </si>
  <si>
    <t>INE163A01018</t>
  </si>
  <si>
    <t>Edelweiss Small Cap Fund</t>
  </si>
  <si>
    <t>PORTFOLIO STATEMENT OF EDELWEISS EQUITY SAVINGS FUND AS ON MAY 31, 2024</t>
  </si>
  <si>
    <t>(An Open ended scheme investing in equity, arbitrage and debt)</t>
  </si>
  <si>
    <t>AWFIS Space Solutions Ltd.</t>
  </si>
  <si>
    <t>INE108V01019</t>
  </si>
  <si>
    <t>Torrent Power Ltd.</t>
  </si>
  <si>
    <t>INE813H01021</t>
  </si>
  <si>
    <t>Yatra Online Ltd.</t>
  </si>
  <si>
    <t>INE0JR601024</t>
  </si>
  <si>
    <t>Gabriel India Ltd.</t>
  </si>
  <si>
    <t>INE524A01029</t>
  </si>
  <si>
    <t>Stylam Industries Ltd.</t>
  </si>
  <si>
    <t>INE239C01020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</si>
  <si>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</si>
  <si>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</si>
  <si>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</si>
  <si>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</si>
  <si>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</si>
  <si>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MAY 31, 2024</t>
  </si>
  <si>
    <t>(An open-ended equity scheme investing in maximum 30 stocks, with focus in multi-cap space)</t>
  </si>
  <si>
    <t>Edelweiss Focused Fund</t>
  </si>
  <si>
    <t>PORTFOLIO STATEMENT OF EDELWEISS NIFTY 100 QUALITY 30 INDEX FND AS ON MAY 31, 2024</t>
  </si>
  <si>
    <t>(An open ended scheme replicating Nifty 100 Quality 30 Index)</t>
  </si>
  <si>
    <t>Edelweiss NIFTY 100 Quality 30 Index Fund</t>
  </si>
  <si>
    <t>PORTFOLIO STATEMENT OF EDELWEISS NIFTY 50 INDEX FUND AS ON MAY 31, 2024</t>
  </si>
  <si>
    <t>(An open ended scheme replicating Nifty 50 Index)</t>
  </si>
  <si>
    <t>Edelweiss NIFTY 50 Index Fund</t>
  </si>
  <si>
    <t>PORTFOLIO STATEMENT OF EDELWEISS NIFTY LARGE MID CAP 250 INDEX FUND AS ON MAY 31, 2024</t>
  </si>
  <si>
    <t>(An Open-ended Equity Scheme replicating Nifty LargeMidcap 250 Index)</t>
  </si>
  <si>
    <t>CG Power and Industrial Solutions Ltd.</t>
  </si>
  <si>
    <t>INE067A01029</t>
  </si>
  <si>
    <t>Yes Bank Ltd.</t>
  </si>
  <si>
    <t>INE528G01035</t>
  </si>
  <si>
    <t>Tube Investments Of India Ltd.</t>
  </si>
  <si>
    <t>INE974X01010</t>
  </si>
  <si>
    <t>Macrotech Developers Ltd.</t>
  </si>
  <si>
    <t>INE670K01029</t>
  </si>
  <si>
    <t>AU Small Finance Bank Ltd.</t>
  </si>
  <si>
    <t>INE949L01017</t>
  </si>
  <si>
    <t>Supreme Industries Ltd.</t>
  </si>
  <si>
    <t>INE195A01028</t>
  </si>
  <si>
    <t>NHPC Ltd.</t>
  </si>
  <si>
    <t>INE848E01016</t>
  </si>
  <si>
    <t>Jindal Stainless Ltd.</t>
  </si>
  <si>
    <t>INE220G01021</t>
  </si>
  <si>
    <t>Solar Industries India Ltd.</t>
  </si>
  <si>
    <t>INE343H01029</t>
  </si>
  <si>
    <t>FSN E-Commerce Ventures Ltd.</t>
  </si>
  <si>
    <t>INE388Y01029</t>
  </si>
  <si>
    <t>Prestige Estates Projects Ltd.</t>
  </si>
  <si>
    <t>INE811K01011</t>
  </si>
  <si>
    <t>Rail Vikas Nigam Ltd.</t>
  </si>
  <si>
    <t>INE415G01027</t>
  </si>
  <si>
    <t>Thermax Ltd.</t>
  </si>
  <si>
    <t>INE152A01029</t>
  </si>
  <si>
    <t>Linde India Ltd.</t>
  </si>
  <si>
    <t>INE473A01011</t>
  </si>
  <si>
    <t>Hindustan Zinc Ltd.</t>
  </si>
  <si>
    <t>INE267A01025</t>
  </si>
  <si>
    <t>Schaeffler India Ltd.</t>
  </si>
  <si>
    <t>INE513A01022</t>
  </si>
  <si>
    <t>Bank of India</t>
  </si>
  <si>
    <t>INE084A01016</t>
  </si>
  <si>
    <t>Adani Power Ltd.</t>
  </si>
  <si>
    <t>INE814H01011</t>
  </si>
  <si>
    <t>Coromandel International Ltd.</t>
  </si>
  <si>
    <t>INE169A01031</t>
  </si>
  <si>
    <t>Adani Green Energy Ltd.</t>
  </si>
  <si>
    <t>INE364U01010</t>
  </si>
  <si>
    <t>VARUN BEVERAGES LIMITED</t>
  </si>
  <si>
    <t>INE200M01021</t>
  </si>
  <si>
    <t>Procter &amp; Gamble Hygiene&amp;HealthCare Ltd.</t>
  </si>
  <si>
    <t>INE179A01014</t>
  </si>
  <si>
    <t>Delhivery Ltd.</t>
  </si>
  <si>
    <t>INE148O01028</t>
  </si>
  <si>
    <t>AIA Engineering Ltd.</t>
  </si>
  <si>
    <t>INE212H01026</t>
  </si>
  <si>
    <t>SKF India Ltd.</t>
  </si>
  <si>
    <t>INE640A01023</t>
  </si>
  <si>
    <t>United Breweries Ltd.</t>
  </si>
  <si>
    <t>INE686F01025</t>
  </si>
  <si>
    <t>Patanjali Foods Ltd.</t>
  </si>
  <si>
    <t>INE619A01035</t>
  </si>
  <si>
    <t>Poonawalla Fincorp Ltd.</t>
  </si>
  <si>
    <t>INE511C01022</t>
  </si>
  <si>
    <t>Sundram Fasteners Ltd.</t>
  </si>
  <si>
    <t>INE387A01021</t>
  </si>
  <si>
    <t>Gland Pharma Ltd.</t>
  </si>
  <si>
    <t>INE068V01023</t>
  </si>
  <si>
    <t>L&amp;T Technology Services Ltd.</t>
  </si>
  <si>
    <t>INE010V01017</t>
  </si>
  <si>
    <t>Timken India Ltd.</t>
  </si>
  <si>
    <t>INE325A01013</t>
  </si>
  <si>
    <t>Gujarat Fluorochemicals Ltd.</t>
  </si>
  <si>
    <t>INE09N301011</t>
  </si>
  <si>
    <t>Honeywell Automation India Ltd.</t>
  </si>
  <si>
    <t>INE671A01010</t>
  </si>
  <si>
    <t>Motherson Sumi Wiring India Ltd.</t>
  </si>
  <si>
    <t>INE0FS801015</t>
  </si>
  <si>
    <t>GlaxoSmithKline Pharmaceuticals Ltd.</t>
  </si>
  <si>
    <t>INE159A01016</t>
  </si>
  <si>
    <t>One 97 Communications Ltd.</t>
  </si>
  <si>
    <t>INE982J01020</t>
  </si>
  <si>
    <t>CRISIL Ltd.</t>
  </si>
  <si>
    <t>INE007A01025</t>
  </si>
  <si>
    <t>SJVN Ltd.</t>
  </si>
  <si>
    <t>INE002L01015</t>
  </si>
  <si>
    <t>Gujarat Gas Ltd.</t>
  </si>
  <si>
    <t>INE844O01030</t>
  </si>
  <si>
    <t>3M India Ltd.</t>
  </si>
  <si>
    <t>INE470A01017</t>
  </si>
  <si>
    <t>Diversified</t>
  </si>
  <si>
    <t>Kalyan Jewellers India Ltd.</t>
  </si>
  <si>
    <t>INE303R01014</t>
  </si>
  <si>
    <t>General Insurance Corporation of India</t>
  </si>
  <si>
    <t>INE481Y01014</t>
  </si>
  <si>
    <t>ZF Commercial Vehicle Ctrl Sys Ind Ltd.</t>
  </si>
  <si>
    <t>INE342J01019</t>
  </si>
  <si>
    <t>Star Health &amp; Allied Insurance Co Ltd.</t>
  </si>
  <si>
    <t>INE575P01011</t>
  </si>
  <si>
    <t>Bajaj Holdings &amp; Investment Ltd.</t>
  </si>
  <si>
    <t>INE118A01012</t>
  </si>
  <si>
    <t>Lloyds Metals And Energy Ltd.</t>
  </si>
  <si>
    <t>INE281B01032</t>
  </si>
  <si>
    <t>Adani Energy Solutions Ltd.</t>
  </si>
  <si>
    <t>INE931S01010</t>
  </si>
  <si>
    <t>Indian Railway Finance Corporation Ltd.</t>
  </si>
  <si>
    <t>INE053F01010</t>
  </si>
  <si>
    <t>Bank of Maharashtra</t>
  </si>
  <si>
    <t>INE457A01014</t>
  </si>
  <si>
    <t>Vedant Fashions Ltd.</t>
  </si>
  <si>
    <t>INE825V01034</t>
  </si>
  <si>
    <t>Bayer Cropscience Ltd.</t>
  </si>
  <si>
    <t>INE462A01022</t>
  </si>
  <si>
    <t>Adani Total Gas Ltd.</t>
  </si>
  <si>
    <t>INE399L01023</t>
  </si>
  <si>
    <t>Devyani International Ltd.</t>
  </si>
  <si>
    <t>INE872J01023</t>
  </si>
  <si>
    <t>Sumitomo Chemical India Ltd.</t>
  </si>
  <si>
    <t>INE258G01013</t>
  </si>
  <si>
    <t>ICICI Securities Ltd.</t>
  </si>
  <si>
    <t>INE763G01038</t>
  </si>
  <si>
    <t>The New India Assurance Company Ltd.</t>
  </si>
  <si>
    <t>INE470Y01017</t>
  </si>
  <si>
    <t>Adani Wilmar Ltd.</t>
  </si>
  <si>
    <t>INE699H01024</t>
  </si>
  <si>
    <t>Kansai Nerolac Paints Ltd.</t>
  </si>
  <si>
    <t>INE531A01024</t>
  </si>
  <si>
    <t>Sun TV Network Ltd.</t>
  </si>
  <si>
    <t>INE424H01027</t>
  </si>
  <si>
    <t>Godrej Industries Ltd.</t>
  </si>
  <si>
    <t>INE233A01035</t>
  </si>
  <si>
    <t>IDBI Bank Ltd.</t>
  </si>
  <si>
    <t>INE008A01015</t>
  </si>
  <si>
    <t>Fertilizers &amp; Chemicals Travancore Ltd.</t>
  </si>
  <si>
    <t>INE188A01015</t>
  </si>
  <si>
    <t>Edelweiss NIFTY Large Mid Cap 250 Index Fund</t>
  </si>
  <si>
    <t>PORTFOLIO STATEMENT OF EDELWEISS NIFTY MIDCAP150 MOMENTUM 50 INDEX FUND AS ON MAY 31, 2024</t>
  </si>
  <si>
    <t>(An Open-ended Equity Scheme replicating Nifty Midcap150 Momentum 50 Index)</t>
  </si>
  <si>
    <t>Edelweiss NIFTY Midcap 150 Momentum 50 Index Fund</t>
  </si>
  <si>
    <t>PORTFOLIO STATEMENT OF EDELWEISS MULTI ASSET ALLOCATION FUND AS ON MAY 31, 2024</t>
  </si>
  <si>
    <t>(An open-ended scheme investing in Equity, Debt, Commodities and in units of REITs &amp; InvITs)</t>
  </si>
  <si>
    <t>(b) Exchange Traded Commodity Derivatives</t>
  </si>
  <si>
    <t>SILVER-05Jul2024-MCX</t>
  </si>
  <si>
    <t>SILVERMINI-28Jun2024-MCX1</t>
  </si>
  <si>
    <t>GOLD-05Aug2024-MCX</t>
  </si>
  <si>
    <t>SILVER-05Sep2024-MCX</t>
  </si>
  <si>
    <t>SILVER-05Dec2024-MCX</t>
  </si>
  <si>
    <t>GOLD-04Oct2024-MCX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</si>
  <si>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</si>
  <si>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</si>
  <si>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</si>
  <si>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</si>
  <si>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</si>
  <si>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</si>
  <si>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7.50% NABARD NCD SR 24A RED 31-08-2026</t>
  </si>
  <si>
    <t>INE261F08EA6</t>
  </si>
  <si>
    <t>7.8445% TATA CAP HSG FIN SR A 18-09-2026**</t>
  </si>
  <si>
    <t>INE033L07IC6</t>
  </si>
  <si>
    <t>6.35% HDB FIN A1 FX 169 RED 11-09-26</t>
  </si>
  <si>
    <t>INE756I07DX5</t>
  </si>
  <si>
    <t>7.90% BAJAJ FIN LTD NCD RED 17-11-2025</t>
  </si>
  <si>
    <t>INE296A07SF4</t>
  </si>
  <si>
    <t>7.37% GOVT OF INDIA RED 23-10-2028</t>
  </si>
  <si>
    <t>IN0020230101</t>
  </si>
  <si>
    <t>Others</t>
  </si>
  <si>
    <t>a) Silver</t>
  </si>
  <si>
    <t>Silver</t>
  </si>
  <si>
    <t>INE854780000</t>
  </si>
  <si>
    <t>Edelweiss Multi Asset Allocation Fund</t>
  </si>
  <si>
    <t>Multi Asset Allocation Fund</t>
  </si>
  <si>
    <t>PORTFOLIO STATEMENT OF EDELWEISS MULTI CAP FUND AS ON MAY 31, 2024</t>
  </si>
  <si>
    <t>(An open-ended equity scheme investing across large cap, mid cap, small cap stocks)</t>
  </si>
  <si>
    <t>Birla Corporation Ltd.</t>
  </si>
  <si>
    <t>INE340A01012</t>
  </si>
  <si>
    <t>Kaynes Technology India Ltd.</t>
  </si>
  <si>
    <t>INE918Z01012</t>
  </si>
  <si>
    <t>Cyient DLM Ltd.</t>
  </si>
  <si>
    <t>INE055S01018</t>
  </si>
  <si>
    <t>Edelweiss Multi Cap Fund</t>
  </si>
  <si>
    <t>Nifty 500 MultiCap 50:25:25 TRI</t>
  </si>
  <si>
    <t>PORTFOLIO STATEMENT OF EDELWEISS RECENTLY LISTED IPO FUND AS ON MAY 31, 2024</t>
  </si>
  <si>
    <t>(An open ended equity scheme following investment theme of investing in recently listed 100 companies or upcoming Initial Public Offer (IPOs).)</t>
  </si>
  <si>
    <t>KFIN Technologies Pvt Ltd.</t>
  </si>
  <si>
    <t>INE138Y01010</t>
  </si>
  <si>
    <t>Happy Forgings Ltd.</t>
  </si>
  <si>
    <t>INE330T01021</t>
  </si>
  <si>
    <t>Global Health Ltd.</t>
  </si>
  <si>
    <t>INE474Q01031</t>
  </si>
  <si>
    <t>INOX India Limited</t>
  </si>
  <si>
    <t>INE616N01034</t>
  </si>
  <si>
    <t>Azad Engineering Ltd.</t>
  </si>
  <si>
    <t>INE02IJ01035</t>
  </si>
  <si>
    <t>Five Star Business Finance Ltd.</t>
  </si>
  <si>
    <t>INE128S01021</t>
  </si>
  <si>
    <t>Landmark Cars Ltd.</t>
  </si>
  <si>
    <t>INE559R01029</t>
  </si>
  <si>
    <t>Data Patterns (India) Ltd.</t>
  </si>
  <si>
    <t>INE0IX101010</t>
  </si>
  <si>
    <t>Samhi Hotels Ltd.</t>
  </si>
  <si>
    <t>INE08U801020</t>
  </si>
  <si>
    <t>Jupiter Life Line Hospitals Ltd.</t>
  </si>
  <si>
    <t>INE682M01012</t>
  </si>
  <si>
    <t>SBFC Finance Ltd.</t>
  </si>
  <si>
    <t>INE423Y01016</t>
  </si>
  <si>
    <t>Doms Industries Ltd.</t>
  </si>
  <si>
    <t>INE321T01012</t>
  </si>
  <si>
    <t>Household Products</t>
  </si>
  <si>
    <t>Latent View Analytics Ltd.</t>
  </si>
  <si>
    <t>INE0I7C01011</t>
  </si>
  <si>
    <t>Utkarsh Small Finance Bank Ltd.</t>
  </si>
  <si>
    <t>INE735W01017</t>
  </si>
  <si>
    <t>Cello World Ltd.</t>
  </si>
  <si>
    <t>INE0LMW01024</t>
  </si>
  <si>
    <t>Rainbow Children's Medicare Ltd.</t>
  </si>
  <si>
    <t>INE961O01016</t>
  </si>
  <si>
    <t>Fedbank Financial Services Ltd.</t>
  </si>
  <si>
    <t>INE007N01010</t>
  </si>
  <si>
    <t>Uniparts India Ltd.</t>
  </si>
  <si>
    <t>INE244O01017</t>
  </si>
  <si>
    <t>Updater Services Ltd.</t>
  </si>
  <si>
    <t>INE851I01011</t>
  </si>
  <si>
    <t>Fusion Micro Finance Ltd.</t>
  </si>
  <si>
    <t>INE139R01012</t>
  </si>
  <si>
    <t>Blue Jet Healthcare Ltd.</t>
  </si>
  <si>
    <t>INE0KBH01020</t>
  </si>
  <si>
    <t>Innova Captab Ltd.</t>
  </si>
  <si>
    <t>INE0DUT01020</t>
  </si>
  <si>
    <t>Go Digit General Insurance Ltd.</t>
  </si>
  <si>
    <t>INE03JT01014</t>
  </si>
  <si>
    <t>Divgi Torqtransfer Systems Ltd.</t>
  </si>
  <si>
    <t>INE753U01022</t>
  </si>
  <si>
    <t>Ask Automotive Ltd.</t>
  </si>
  <si>
    <t>INE491J01022</t>
  </si>
  <si>
    <t>Ami Organics Ltd.</t>
  </si>
  <si>
    <t>INE00FF01017</t>
  </si>
  <si>
    <t>Juniper Hotels Ltd.</t>
  </si>
  <si>
    <t>INE696F01016</t>
  </si>
  <si>
    <t>JNK India Ltd.</t>
  </si>
  <si>
    <t>INE0OAF01028</t>
  </si>
  <si>
    <t>Syrma Sgs Technology Ltd.</t>
  </si>
  <si>
    <t>INE0DYJ01015</t>
  </si>
  <si>
    <t>Medi Assist Healthcare Services Ltd.</t>
  </si>
  <si>
    <t>INE456Z01021</t>
  </si>
  <si>
    <t>Sai Silk (Kalamandir) Ltd.</t>
  </si>
  <si>
    <t>INE438K01021</t>
  </si>
  <si>
    <t>Aadhar Housing Finance Ltd.</t>
  </si>
  <si>
    <t>INE883F01010</t>
  </si>
  <si>
    <t>Flair Writing Industries Ltd.</t>
  </si>
  <si>
    <t>INE00Y201027</t>
  </si>
  <si>
    <t>Edelweiss Recently Listed IPO Fund</t>
  </si>
  <si>
    <t>PORTFOLIO STATEMENT OF EDELWEISS NIFTY NEXT 50 INDEX FUND AS ON MAY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</si>
  <si>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</si>
  <si>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</si>
  <si>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</si>
  <si>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MAY 31, 2024</t>
  </si>
  <si>
    <t>(An open ended hybrid scheme investing predominantly in equity and equity related instruments)</t>
  </si>
  <si>
    <t>Housing &amp; Urban Development Corp Ltd.</t>
  </si>
  <si>
    <t>INE031A01017</t>
  </si>
  <si>
    <t>Senco Gold Ltd.</t>
  </si>
  <si>
    <t>INE602W01019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</si>
  <si>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</si>
  <si>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</si>
  <si>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</si>
  <si>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</si>
  <si>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</si>
  <si>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MAY 31, 2024</t>
  </si>
  <si>
    <t>(An Open-ended Equity Scheme replicating Nifty Smallcap 250 Index)</t>
  </si>
  <si>
    <t>Blue Star Ltd.</t>
  </si>
  <si>
    <t>INE472A01039</t>
  </si>
  <si>
    <t>Computer Age Management Services Ltd.</t>
  </si>
  <si>
    <t>INE596I01012</t>
  </si>
  <si>
    <t>Cyient Ltd.</t>
  </si>
  <si>
    <t>INE136B01020</t>
  </si>
  <si>
    <t>Amara Raja Energy &amp; Mobility Ltd.</t>
  </si>
  <si>
    <t>INE885A01032</t>
  </si>
  <si>
    <t>Angel One Ltd.</t>
  </si>
  <si>
    <t>INE732I01013</t>
  </si>
  <si>
    <t>NCC Ltd.</t>
  </si>
  <si>
    <t>INE868B01028</t>
  </si>
  <si>
    <t>Cochin Shipyard Ltd.</t>
  </si>
  <si>
    <t>INE704P01025</t>
  </si>
  <si>
    <t>Apar Industries Ltd.</t>
  </si>
  <si>
    <t>INE372A01015</t>
  </si>
  <si>
    <t>Elgi Equipments Ltd.</t>
  </si>
  <si>
    <t>INE285A01027</t>
  </si>
  <si>
    <t>REDINGTON LIMITED</t>
  </si>
  <si>
    <t>INE891D01026</t>
  </si>
  <si>
    <t>Kalpataru Projects International Ltd.</t>
  </si>
  <si>
    <t>INE220B01022</t>
  </si>
  <si>
    <t>Hitachi Energy India Ltd.</t>
  </si>
  <si>
    <t>INE07Y701011</t>
  </si>
  <si>
    <t>Finolex Cables Ltd.</t>
  </si>
  <si>
    <t>INE235A01022</t>
  </si>
  <si>
    <t>The Great Eastern Shipping Company Ltd.</t>
  </si>
  <si>
    <t>INE017A01032</t>
  </si>
  <si>
    <t>Century Textiles &amp; Industries Ltd.</t>
  </si>
  <si>
    <t>INE055A01016</t>
  </si>
  <si>
    <t>Paper, Forest &amp; Jute Products</t>
  </si>
  <si>
    <t>Nippon Life India Asset Management Ltd.</t>
  </si>
  <si>
    <t>INE298J01013</t>
  </si>
  <si>
    <t>Sonata Software Ltd.</t>
  </si>
  <si>
    <t>INE269A01021</t>
  </si>
  <si>
    <t>360 One Wam Ltd.</t>
  </si>
  <si>
    <t>INE466L01038</t>
  </si>
  <si>
    <t>National Buildings Construction Corporation Ltd.</t>
  </si>
  <si>
    <t>INE095N01031</t>
  </si>
  <si>
    <t>IRB Infrastructure Developers Ltd.</t>
  </si>
  <si>
    <t>INE821I01022</t>
  </si>
  <si>
    <t>Castrol India Ltd.</t>
  </si>
  <si>
    <t>INE172A01027</t>
  </si>
  <si>
    <t>IIFL Finance Ltd.</t>
  </si>
  <si>
    <t>INE530B01024</t>
  </si>
  <si>
    <t>HFCL Ltd.</t>
  </si>
  <si>
    <t>INE548A01028</t>
  </si>
  <si>
    <t>EIH Ltd.</t>
  </si>
  <si>
    <t>INE230A01023</t>
  </si>
  <si>
    <t>CESC Ltd.</t>
  </si>
  <si>
    <t>INE486A01021</t>
  </si>
  <si>
    <t>Ujjivan Small Finance Bank Ltd.</t>
  </si>
  <si>
    <t>INE551W01018</t>
  </si>
  <si>
    <t>Natco Pharma Ltd.</t>
  </si>
  <si>
    <t>INE987B01026</t>
  </si>
  <si>
    <t>Piramal Pharma Ltd.</t>
  </si>
  <si>
    <t>INE0DK501011</t>
  </si>
  <si>
    <t>Aegis Logistics Ltd.</t>
  </si>
  <si>
    <t>INE208C01025</t>
  </si>
  <si>
    <t>Ircon International Ltd.</t>
  </si>
  <si>
    <t>INE962Y01021</t>
  </si>
  <si>
    <t>Finolex Industries Ltd.</t>
  </si>
  <si>
    <t>INE183A01024</t>
  </si>
  <si>
    <t>Inox Wind Ltd.</t>
  </si>
  <si>
    <t>INE066P01011</t>
  </si>
  <si>
    <t>Tata Investment Corporation Ltd.</t>
  </si>
  <si>
    <t>INE672A01018</t>
  </si>
  <si>
    <t>BEML Ltd.</t>
  </si>
  <si>
    <t>INE258A01016</t>
  </si>
  <si>
    <t>Gujarat State Petronet Ltd.</t>
  </si>
  <si>
    <t>INE246F01010</t>
  </si>
  <si>
    <t>Intellect Design Arena Ltd.</t>
  </si>
  <si>
    <t>INE306R01017</t>
  </si>
  <si>
    <t>Poly Medicure Ltd.</t>
  </si>
  <si>
    <t>INE205C01021</t>
  </si>
  <si>
    <t>Healthcare Equipment &amp; Supplies</t>
  </si>
  <si>
    <t>Narayana Hrudayalaya ltd.</t>
  </si>
  <si>
    <t>INE410P01011</t>
  </si>
  <si>
    <t>Motilal Oswal Financial Services Ltd.</t>
  </si>
  <si>
    <t>INE338I01027</t>
  </si>
  <si>
    <t>Swan Energy Ltd.</t>
  </si>
  <si>
    <t>INE665A01038</t>
  </si>
  <si>
    <t>Himadri Speciality Chemical Ltd.</t>
  </si>
  <si>
    <t>INE019C01026</t>
  </si>
  <si>
    <t>Sanofi India Ltd.</t>
  </si>
  <si>
    <t>INE058A01010</t>
  </si>
  <si>
    <t>Sterling &amp; Wilson Renewable Energy Ltd.</t>
  </si>
  <si>
    <t>INE00M201021</t>
  </si>
  <si>
    <t>NLC India Ltd.</t>
  </si>
  <si>
    <t>INE589A01014</t>
  </si>
  <si>
    <t>Aavas Financiers Ltd.</t>
  </si>
  <si>
    <t>INE216P01012</t>
  </si>
  <si>
    <t>Jupiter Wagons Ltd.</t>
  </si>
  <si>
    <t>INE209L01016</t>
  </si>
  <si>
    <t>Anand Rathi Wealth Ltd.</t>
  </si>
  <si>
    <t>INE463V01026</t>
  </si>
  <si>
    <t>Raymond Ltd.</t>
  </si>
  <si>
    <t>INE301A01014</t>
  </si>
  <si>
    <t>PNB Housing Finance Ltd.</t>
  </si>
  <si>
    <t>INE572E01012</t>
  </si>
  <si>
    <t>Welspun Corp Ltd.</t>
  </si>
  <si>
    <t>INE191B01025</t>
  </si>
  <si>
    <t>Olectra Greentech Ltd.</t>
  </si>
  <si>
    <t>INE260D01016</t>
  </si>
  <si>
    <t>Indiabulls Housing Finance Ltd.</t>
  </si>
  <si>
    <t>INE148I01020</t>
  </si>
  <si>
    <t>NMDC Steel Ltd.</t>
  </si>
  <si>
    <t>INE0NNS01018</t>
  </si>
  <si>
    <t>Sobha Ltd.</t>
  </si>
  <si>
    <t>INE671H01015</t>
  </si>
  <si>
    <t>Engineers India Ltd.</t>
  </si>
  <si>
    <t>INE510A01028</t>
  </si>
  <si>
    <t>EID Parry India Ltd.</t>
  </si>
  <si>
    <t>INE126A01031</t>
  </si>
  <si>
    <t>Ramkrishna Forgings Ltd.</t>
  </si>
  <si>
    <t>INE399G01023</t>
  </si>
  <si>
    <t>Lemon Tree Hotels Ltd.</t>
  </si>
  <si>
    <t>INE970X01018</t>
  </si>
  <si>
    <t>V-Guard Industries Ltd.</t>
  </si>
  <si>
    <t>INE951I01027</t>
  </si>
  <si>
    <t>Tanla Platforms Ltd.</t>
  </si>
  <si>
    <t>INE483C01032</t>
  </si>
  <si>
    <t>CIE Automotive India Ltd.</t>
  </si>
  <si>
    <t>INE536H01010</t>
  </si>
  <si>
    <t>Asahi India Glass Ltd.</t>
  </si>
  <si>
    <t>INE439A01020</t>
  </si>
  <si>
    <t>Sapphire Foods India Ltd.</t>
  </si>
  <si>
    <t>INE806T01012</t>
  </si>
  <si>
    <t>Jindal Saw Ltd.</t>
  </si>
  <si>
    <t>INE324A01024</t>
  </si>
  <si>
    <t>Affle (India) Ltd.</t>
  </si>
  <si>
    <t>INE00WC01027</t>
  </si>
  <si>
    <t>Usha Martin Ltd.</t>
  </si>
  <si>
    <t>INE228A01035</t>
  </si>
  <si>
    <t>Gillette India Ltd.</t>
  </si>
  <si>
    <t>INE322A01010</t>
  </si>
  <si>
    <t>Firstsource Solutions Ltd.</t>
  </si>
  <si>
    <t>INE684F01012</t>
  </si>
  <si>
    <t>Aptus Value Housing Finance India Ltd.</t>
  </si>
  <si>
    <t>INE852O01025</t>
  </si>
  <si>
    <t>HBL Power Systems Ltd.</t>
  </si>
  <si>
    <t>INE292B01021</t>
  </si>
  <si>
    <t>Happiest Minds Technologies Ltd.</t>
  </si>
  <si>
    <t>INE419U01012</t>
  </si>
  <si>
    <t>Godfrey Phillips India Ltd.</t>
  </si>
  <si>
    <t>INE260B01028</t>
  </si>
  <si>
    <t>Cigarettes &amp; Tobacco Products</t>
  </si>
  <si>
    <t>Jyothy Labs Ltd.</t>
  </si>
  <si>
    <t>INE668F01031</t>
  </si>
  <si>
    <t>Gujarat Pipavav Port Ltd.</t>
  </si>
  <si>
    <t>INE517F01014</t>
  </si>
  <si>
    <t>Capri Global Capital Ltd.</t>
  </si>
  <si>
    <t>INE180C01042</t>
  </si>
  <si>
    <t>Indian Overseas Bank</t>
  </si>
  <si>
    <t>INE565A01014</t>
  </si>
  <si>
    <t>Jubilant Pharmova Ltd.</t>
  </si>
  <si>
    <t>INE700A01033</t>
  </si>
  <si>
    <t>Tamilnad Mercantile Bank Ltd.</t>
  </si>
  <si>
    <t>INE668A01016</t>
  </si>
  <si>
    <t>Alembic Pharmaceuticals Ltd.</t>
  </si>
  <si>
    <t>INE901L01018</t>
  </si>
  <si>
    <t>Godawari Power And Ispat Ltd.</t>
  </si>
  <si>
    <t>INE177H01021</t>
  </si>
  <si>
    <t>Jai Balaji Industries Ltd.</t>
  </si>
  <si>
    <t>INE091G01018</t>
  </si>
  <si>
    <t>CEAT Ltd.</t>
  </si>
  <si>
    <t>INE482A01020</t>
  </si>
  <si>
    <t>KSB Ltd.</t>
  </si>
  <si>
    <t>INE999A01015</t>
  </si>
  <si>
    <t>The Jammu &amp; Kashmir Bank Ltd.</t>
  </si>
  <si>
    <t>INE168A01041</t>
  </si>
  <si>
    <t>Metropolis Healthcare Ltd.</t>
  </si>
  <si>
    <t>INE112L01020</t>
  </si>
  <si>
    <t>Elecon Engineering Company Ltd.</t>
  </si>
  <si>
    <t>INE205B01023</t>
  </si>
  <si>
    <t>Eclerx Services Ltd.</t>
  </si>
  <si>
    <t>INE738I01010</t>
  </si>
  <si>
    <t>DCM Shriram Ltd.</t>
  </si>
  <si>
    <t>INE499A01024</t>
  </si>
  <si>
    <t>Whirlpool of India Ltd.</t>
  </si>
  <si>
    <t>INE716A01013</t>
  </si>
  <si>
    <t>RITES LTD.</t>
  </si>
  <si>
    <t>INE320J01015</t>
  </si>
  <si>
    <t>Gujarat State Fertilizers &amp; Chem Ltd.</t>
  </si>
  <si>
    <t>INE026A01025</t>
  </si>
  <si>
    <t>Vardhman Textiles Ltd.</t>
  </si>
  <si>
    <t>INE825A01020</t>
  </si>
  <si>
    <t>Trident Ltd.</t>
  </si>
  <si>
    <t>INE064C01022</t>
  </si>
  <si>
    <t>Chennai Petroleum Corporation Ltd.</t>
  </si>
  <si>
    <t>INE178A01016</t>
  </si>
  <si>
    <t>Mahindra Lifespace Developers Ltd.</t>
  </si>
  <si>
    <t>INE813A01018</t>
  </si>
  <si>
    <t>Nuvama Wealth Management Ltd.</t>
  </si>
  <si>
    <t>INE531F01015</t>
  </si>
  <si>
    <t>Blue Dart Express Ltd.</t>
  </si>
  <si>
    <t>INE233B01017</t>
  </si>
  <si>
    <t>Shyam Metalics And Energy Ltd.</t>
  </si>
  <si>
    <t>INE810G01011</t>
  </si>
  <si>
    <t>Aster DM Healthcare Ltd.</t>
  </si>
  <si>
    <t>INE914M01019</t>
  </si>
  <si>
    <t>Eris Lifesciences Ltd.</t>
  </si>
  <si>
    <t>INE406M01024</t>
  </si>
  <si>
    <t>Garden Reach Shipbuilders &amp; Engineers</t>
  </si>
  <si>
    <t>INE382Z01011</t>
  </si>
  <si>
    <t>PCBL Ltd.</t>
  </si>
  <si>
    <t>INE602A01031</t>
  </si>
  <si>
    <t>Rajesh Exports Ltd.</t>
  </si>
  <si>
    <t>INE343B01030</t>
  </si>
  <si>
    <t>Schneider Electric Infrastructure Ltd.</t>
  </si>
  <si>
    <t>INE839M01018</t>
  </si>
  <si>
    <t>Central Bank of India</t>
  </si>
  <si>
    <t>INE483A01010</t>
  </si>
  <si>
    <t>HEG Ltd.</t>
  </si>
  <si>
    <t>INE545A01016</t>
  </si>
  <si>
    <t>Route Mobile Ltd.</t>
  </si>
  <si>
    <t>INE450U01017</t>
  </si>
  <si>
    <t>Honasa Consumer Ltd.</t>
  </si>
  <si>
    <t>INE0J5401028</t>
  </si>
  <si>
    <t>Astrazeneca Pharma India Ltd.</t>
  </si>
  <si>
    <t>INE203A01020</t>
  </si>
  <si>
    <t>Safari Industries India Ltd.</t>
  </si>
  <si>
    <t>INE429E01023</t>
  </si>
  <si>
    <t>Tata Teleservices (Maharashtra) Ltd.</t>
  </si>
  <si>
    <t>INE517B01013</t>
  </si>
  <si>
    <t>Deepak Fertilizers &amp; Petrochem Corp Ltd.</t>
  </si>
  <si>
    <t>INE501A01019</t>
  </si>
  <si>
    <t>Saregama India Ltd.</t>
  </si>
  <si>
    <t>INE979A01025</t>
  </si>
  <si>
    <t>Graphite India Ltd.</t>
  </si>
  <si>
    <t>INE371A01025</t>
  </si>
  <si>
    <t>Vijaya Diagnostic Centre Ltd.</t>
  </si>
  <si>
    <t>INE043W01024</t>
  </si>
  <si>
    <t>Jbm Auto Ltd.</t>
  </si>
  <si>
    <t>INE927D01044</t>
  </si>
  <si>
    <t>Welspun Living Ltd.</t>
  </si>
  <si>
    <t>INE192B01031</t>
  </si>
  <si>
    <t>UTI Asset Management Company Ltd.</t>
  </si>
  <si>
    <t>INE094J01016</t>
  </si>
  <si>
    <t>Restaurant Brands Asia Ltd.</t>
  </si>
  <si>
    <t>INE07T201019</t>
  </si>
  <si>
    <t>Quess Corp Ltd.</t>
  </si>
  <si>
    <t>INE615P01015</t>
  </si>
  <si>
    <t>Mastek Ltd.</t>
  </si>
  <si>
    <t>INE759A01021</t>
  </si>
  <si>
    <t>RailTel Corporation of India Ltd.</t>
  </si>
  <si>
    <t>INE0DD101019</t>
  </si>
  <si>
    <t>BLS International Services Ltd.</t>
  </si>
  <si>
    <t>INE153T01027</t>
  </si>
  <si>
    <t>Mangalore Refinery &amp; Petrochemicals Ltd.</t>
  </si>
  <si>
    <t>INE103A01014</t>
  </si>
  <si>
    <t>Medplus Health Services Ltd.</t>
  </si>
  <si>
    <t>INE804L01022</t>
  </si>
  <si>
    <t>MTAR Technologies Ltd.</t>
  </si>
  <si>
    <t>INE864I01014</t>
  </si>
  <si>
    <t>Fine Organic Industries Ltd.</t>
  </si>
  <si>
    <t>INE686Y01026</t>
  </si>
  <si>
    <t>UCO Bank</t>
  </si>
  <si>
    <t>INE691A01018</t>
  </si>
  <si>
    <t>Sterlite Technologies Ltd.</t>
  </si>
  <si>
    <t>INE089C01029</t>
  </si>
  <si>
    <t>Chemplast Sanmar Ltd.</t>
  </si>
  <si>
    <t>INE488A01050</t>
  </si>
  <si>
    <t>VIP Industries Ltd.</t>
  </si>
  <si>
    <t>INE054A01027</t>
  </si>
  <si>
    <t>Gujarat Mineral Development Corporation Ltd.</t>
  </si>
  <si>
    <t>INE131A01031</t>
  </si>
  <si>
    <t>Archean Chemical Industries Ltd.</t>
  </si>
  <si>
    <t>INE128X01021</t>
  </si>
  <si>
    <t>Alok Industries Ltd.</t>
  </si>
  <si>
    <t>INE270A01029</t>
  </si>
  <si>
    <t>Shree Renuka Sugars Ltd.</t>
  </si>
  <si>
    <t>INE087H01022</t>
  </si>
  <si>
    <t>JM Financial Ltd.</t>
  </si>
  <si>
    <t>INE780C01023</t>
  </si>
  <si>
    <t>Nuvoco Vistas Corporation Ltd.</t>
  </si>
  <si>
    <t>INE118D01016</t>
  </si>
  <si>
    <t>Signatureglobal (India) Ltd.</t>
  </si>
  <si>
    <t>INE903U01023</t>
  </si>
  <si>
    <t>JK Paper Ltd.</t>
  </si>
  <si>
    <t>INE789E01012</t>
  </si>
  <si>
    <t>Clean Science and Technology Ltd.</t>
  </si>
  <si>
    <t>INE227W01023</t>
  </si>
  <si>
    <t>TV18 Broadcast Ltd.</t>
  </si>
  <si>
    <t>INE886H01027</t>
  </si>
  <si>
    <t>ITI Ltd.</t>
  </si>
  <si>
    <t>INE248A01017</t>
  </si>
  <si>
    <t>Triveni Engineering &amp; Industries Ltd.</t>
  </si>
  <si>
    <t>INE256C01024</t>
  </si>
  <si>
    <t>Maharashtra Seamless Ltd.</t>
  </si>
  <si>
    <t>INE271B01025</t>
  </si>
  <si>
    <t>Mahindra Holidays &amp; Resorts India Ltd.</t>
  </si>
  <si>
    <t>INE998I01010</t>
  </si>
  <si>
    <t>Alkyl Amines Chemicals Ltd.</t>
  </si>
  <si>
    <t>INE150B01039</t>
  </si>
  <si>
    <t>Prince Pipes And Fittings Ltd.</t>
  </si>
  <si>
    <t>INE689W01016</t>
  </si>
  <si>
    <t>Bombay Burmah Trading Corporation Ltd.</t>
  </si>
  <si>
    <t>INE050A01025</t>
  </si>
  <si>
    <t>Sunteck Realty Ltd.</t>
  </si>
  <si>
    <t>INE805D01034</t>
  </si>
  <si>
    <t>Caplin Point Laboratories Ltd.</t>
  </si>
  <si>
    <t>INE475E01026</t>
  </si>
  <si>
    <t>RattanIndia Enterprises Ltd.</t>
  </si>
  <si>
    <t>INE834M01019</t>
  </si>
  <si>
    <t>C.E. Info Systems Ltd.</t>
  </si>
  <si>
    <t>INE0BV301023</t>
  </si>
  <si>
    <t>Easy Trip Planners Ltd.</t>
  </si>
  <si>
    <t>INE07O001026</t>
  </si>
  <si>
    <t>EPL Ltd.</t>
  </si>
  <si>
    <t>INE255A01020</t>
  </si>
  <si>
    <t>Balaji Amines Ltd.</t>
  </si>
  <si>
    <t>INE050E01027</t>
  </si>
  <si>
    <t>BOROSIL RENEWABLES LTD.</t>
  </si>
  <si>
    <t>INE666D01022</t>
  </si>
  <si>
    <t>Campus Activewear Ltd.</t>
  </si>
  <si>
    <t>INE278Y01022</t>
  </si>
  <si>
    <t>Varroc Engineering Ltd.</t>
  </si>
  <si>
    <t>INE665L01035</t>
  </si>
  <si>
    <t>Rashtriya Chemicals and Fertilizers Ltd.</t>
  </si>
  <si>
    <t>INE027A01015</t>
  </si>
  <si>
    <t>FDC Ltd.</t>
  </si>
  <si>
    <t>INE258B01022</t>
  </si>
  <si>
    <t>Just Dial Ltd.</t>
  </si>
  <si>
    <t>INE599M01018</t>
  </si>
  <si>
    <t>Avanti Feeds Ltd.</t>
  </si>
  <si>
    <t>INE871C01038</t>
  </si>
  <si>
    <t>Network18 Media &amp; Investments Ltd.</t>
  </si>
  <si>
    <t>INE870H01013</t>
  </si>
  <si>
    <t>Laxmi Organic Industries Ltd.</t>
  </si>
  <si>
    <t>INE576O01020</t>
  </si>
  <si>
    <t>Allcargo Logistics Ltd.</t>
  </si>
  <si>
    <t>INE418H01029</t>
  </si>
  <si>
    <t>Gujarat Ambuja Exports Ltd.</t>
  </si>
  <si>
    <t>INE036B01030</t>
  </si>
  <si>
    <t>Aether Industries Ltd.</t>
  </si>
  <si>
    <t>INE0BWX01014</t>
  </si>
  <si>
    <t>Vaibhav Global Ltd.</t>
  </si>
  <si>
    <t>INE884A01027</t>
  </si>
  <si>
    <t>KRBL Ltd.</t>
  </si>
  <si>
    <t>INE001B01026</t>
  </si>
  <si>
    <t>Prism Johnson Ltd.</t>
  </si>
  <si>
    <t>INE010A01011</t>
  </si>
  <si>
    <t>Anupam Rasayan India Limited</t>
  </si>
  <si>
    <t>INE930P01018</t>
  </si>
  <si>
    <t>Glenmark Life Sciences Ltd.</t>
  </si>
  <si>
    <t>INE03Q201024</t>
  </si>
  <si>
    <t>Sun Pharma Advanced Research Co. Ltd.</t>
  </si>
  <si>
    <t>INE232I01014</t>
  </si>
  <si>
    <t>Indigo Paints Ltd.</t>
  </si>
  <si>
    <t>INE09VQ01012</t>
  </si>
  <si>
    <t>TVS Supply Chain Solutions Ltd.</t>
  </si>
  <si>
    <t>INE395N01027</t>
  </si>
  <si>
    <t>MMTC Ltd.</t>
  </si>
  <si>
    <t>INE123F01029</t>
  </si>
  <si>
    <t>Edelweiss NIFTY Smallcap 250 Index Fund</t>
  </si>
  <si>
    <t>PORTFOLIO STATEMENT OF EDELWEISS MID CAP FUND AS ON MAY 31, 2024</t>
  </si>
  <si>
    <t>(An open ended equity scheme predominantly investing in mid cap stocks)</t>
  </si>
  <si>
    <t>Edelweiss Mid Cap Fund</t>
  </si>
  <si>
    <t>PORTFOLIO STATEMENT OF EDELWEISS TECHNOLOGY FUND AS ON MAY 31, 2024</t>
  </si>
  <si>
    <t>(An open-ended equity scheme investing in technology &amp; technology-related companies)</t>
  </si>
  <si>
    <t xml:space="preserve">(c) Listed / Awaiting listing on International Stock Exchanges </t>
  </si>
  <si>
    <t>MICROSOFT CORP</t>
  </si>
  <si>
    <t>US5949181045</t>
  </si>
  <si>
    <t>APPLE INC</t>
  </si>
  <si>
    <t>US0378331005</t>
  </si>
  <si>
    <t>IT - Hardware</t>
  </si>
  <si>
    <t>NVIDIA CORPORATION</t>
  </si>
  <si>
    <t>US67066G1040</t>
  </si>
  <si>
    <t>BROADCOM INC</t>
  </si>
  <si>
    <t>US11135F1012</t>
  </si>
  <si>
    <t>ADVANCED MICRO DEVICES INC</t>
  </si>
  <si>
    <t>US0079031078</t>
  </si>
  <si>
    <t>SALESFORCE INC</t>
  </si>
  <si>
    <t>US79466L3024</t>
  </si>
  <si>
    <t>QUALCOMM INC</t>
  </si>
  <si>
    <t>US7475251036</t>
  </si>
  <si>
    <t>ADOBE INC</t>
  </si>
  <si>
    <t>US00724F1012</t>
  </si>
  <si>
    <t>ORACLE CORPORATION</t>
  </si>
  <si>
    <t>US68389X1054</t>
  </si>
  <si>
    <t>ACCENTURE PLC</t>
  </si>
  <si>
    <t>IE00B4BNMY34</t>
  </si>
  <si>
    <t>TEXAS INSTRUMENTS INC</t>
  </si>
  <si>
    <t>US8825081040</t>
  </si>
  <si>
    <t>APPLIED MATERIALS INC</t>
  </si>
  <si>
    <t>US0382221051</t>
  </si>
  <si>
    <t>CISCO SYSTEMS INC</t>
  </si>
  <si>
    <t>US17275R1023</t>
  </si>
  <si>
    <t>INTUIT INC</t>
  </si>
  <si>
    <t>US4612021034</t>
  </si>
  <si>
    <t>IBM</t>
  </si>
  <si>
    <t>US4592001014</t>
  </si>
  <si>
    <t>SERVICENOW INC.</t>
  </si>
  <si>
    <t>US81762P1021</t>
  </si>
  <si>
    <t>MICRON TECHNOLOGY INC</t>
  </si>
  <si>
    <t>US5951121038</t>
  </si>
  <si>
    <t>INTEL CORP</t>
  </si>
  <si>
    <t>US4581401001</t>
  </si>
  <si>
    <t>LAM RESEARCH CORPORATION</t>
  </si>
  <si>
    <t>US5128071082</t>
  </si>
  <si>
    <t>ANALOG DEVICES INC</t>
  </si>
  <si>
    <t>US0326541051</t>
  </si>
  <si>
    <t>KLA CORP</t>
  </si>
  <si>
    <t>US4824801009</t>
  </si>
  <si>
    <t>PALO ALTO NETWORKS INC</t>
  </si>
  <si>
    <t>US6974351057</t>
  </si>
  <si>
    <t>SYNOPSYS INC</t>
  </si>
  <si>
    <t>US8716071076</t>
  </si>
  <si>
    <t>AMPHENOL CORP</t>
  </si>
  <si>
    <t>US0320951017</t>
  </si>
  <si>
    <t>CADENCE DESIGN SYS INC</t>
  </si>
  <si>
    <t>US1273871087</t>
  </si>
  <si>
    <t>ARISTA NETWORKS INC.</t>
  </si>
  <si>
    <t>US0404131064</t>
  </si>
  <si>
    <t>NXP SEMICONDUCTORS NV</t>
  </si>
  <si>
    <t>NL0009538784</t>
  </si>
  <si>
    <t>MOTOROLA SOLUTIONS INC</t>
  </si>
  <si>
    <t>US6200763075</t>
  </si>
  <si>
    <t>ROPER TECHNOLOGIES INC</t>
  </si>
  <si>
    <t>US7766961061</t>
  </si>
  <si>
    <t>MICROCHIP TECHNOLOGY INC</t>
  </si>
  <si>
    <t>US5950171042</t>
  </si>
  <si>
    <t>TE CONNECTIVITY LTD</t>
  </si>
  <si>
    <t>CH0102993182</t>
  </si>
  <si>
    <t>AUTODESK INC</t>
  </si>
  <si>
    <t>US0527691069</t>
  </si>
  <si>
    <t>FORTINET INC</t>
  </si>
  <si>
    <t>US34959E1091</t>
  </si>
  <si>
    <t>COGNIZANT TECH SOLUTIONS</t>
  </si>
  <si>
    <t>US1924461023</t>
  </si>
  <si>
    <t>HP INC</t>
  </si>
  <si>
    <t>US40434L1052</t>
  </si>
  <si>
    <t>MONOLITHIC POWER SYSTEM INC</t>
  </si>
  <si>
    <t>US6098391054</t>
  </si>
  <si>
    <t>GARTNER INC</t>
  </si>
  <si>
    <t>US3666511072</t>
  </si>
  <si>
    <t>FAIR ISAAC CORP</t>
  </si>
  <si>
    <t>US3032501047</t>
  </si>
  <si>
    <t>ON SEMICONDUCTOR CORPORATION</t>
  </si>
  <si>
    <t>US6821891057</t>
  </si>
  <si>
    <t>CDW CORP/DE</t>
  </si>
  <si>
    <t>US12514G1085</t>
  </si>
  <si>
    <t>CORNING INC</t>
  </si>
  <si>
    <t>US2193501051</t>
  </si>
  <si>
    <t>ANSYS INC</t>
  </si>
  <si>
    <t>US03662Q1058</t>
  </si>
  <si>
    <t>NETAPP INC</t>
  </si>
  <si>
    <t>US64110D1046</t>
  </si>
  <si>
    <t>WESTERN DIGITAL CORP</t>
  </si>
  <si>
    <t>US9581021055</t>
  </si>
  <si>
    <t>KEYSIGHT TECHNOLOGIES INC</t>
  </si>
  <si>
    <t>US49338L1035</t>
  </si>
  <si>
    <t>HEWLETT PACKARD ENTERPRISE CO</t>
  </si>
  <si>
    <t>US42824C1099</t>
  </si>
  <si>
    <t>PTC INC</t>
  </si>
  <si>
    <t>US69370C1009</t>
  </si>
  <si>
    <t>SEAGATE TECHNOLOGY HOLDINGS PLC</t>
  </si>
  <si>
    <t>IE00BKVD2N49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</si>
  <si>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</si>
  <si>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</si>
  <si>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</si>
  <si>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</si>
  <si>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</si>
  <si>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MAY 31,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</si>
  <si>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</si>
  <si>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</si>
  <si>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</si>
  <si>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</si>
  <si>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</si>
  <si>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MAY 31,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</si>
  <si>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</si>
  <si>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</si>
  <si>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</si>
  <si>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</si>
  <si>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</si>
  <si>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</si>
  <si>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LIQUID FUND AS ON MAY 31, 2024</t>
  </si>
  <si>
    <t>(An open-ended liquid scheme)</t>
  </si>
  <si>
    <t>91 DAYS TBILL RED 02-08-2024</t>
  </si>
  <si>
    <t>IN002024X060</t>
  </si>
  <si>
    <t>182 DAYS TBILL RED 25-07-2024</t>
  </si>
  <si>
    <t>IN002023Y441</t>
  </si>
  <si>
    <t>182 DAYS TBILL RED 08-08-2024</t>
  </si>
  <si>
    <t>IN002023Y466</t>
  </si>
  <si>
    <t>364 DAYS TBILL RED 11-07-2024</t>
  </si>
  <si>
    <t>IN002023Z166</t>
  </si>
  <si>
    <t>91 DAYS TBILL RED 19-07-2024</t>
  </si>
  <si>
    <t>IN002024X037</t>
  </si>
  <si>
    <t>182 DAYS TBILL RED 01-08-2024</t>
  </si>
  <si>
    <t>IN002023Y458</t>
  </si>
  <si>
    <t>182 DAYS TBILL RED 18-07-2024</t>
  </si>
  <si>
    <t>IN002023Y433</t>
  </si>
  <si>
    <t>182 DAYS TBILL RED 11-07-2024</t>
  </si>
  <si>
    <t>IN002023Y425</t>
  </si>
  <si>
    <t>364 DAYS TBILL RED 18-07-2024</t>
  </si>
  <si>
    <t>IN002023Z174</t>
  </si>
  <si>
    <t>ICICI BANK CD RED 12-06-2024#**</t>
  </si>
  <si>
    <t>INE090AD6089</t>
  </si>
  <si>
    <t>PUNJAB NATIONAL BANK CD 06-08-24#**</t>
  </si>
  <si>
    <t>INE160A16OS5</t>
  </si>
  <si>
    <t>HDFC BANK CD RED 14-08-2024#</t>
  </si>
  <si>
    <t>INE040A16EV4</t>
  </si>
  <si>
    <t>UNION BANK OF INDIA CD 23-08-2024#**</t>
  </si>
  <si>
    <t>INE692A16HH4</t>
  </si>
  <si>
    <t>HDFC BANK CD RED 14-06-2024#**</t>
  </si>
  <si>
    <t>INE040A16DZ7</t>
  </si>
  <si>
    <t>PUNJAB NATIONAL BANK CD RED 26-08-2024#**</t>
  </si>
  <si>
    <t>INE160A16OU1</t>
  </si>
  <si>
    <t>PUNJAB NATIONAL BANK CD RED 01-07-2024#**</t>
  </si>
  <si>
    <t>INE160A16OQ9</t>
  </si>
  <si>
    <t>AXIS BANK LTD CD RED 08-08-2024#**</t>
  </si>
  <si>
    <t>INE238AD6777</t>
  </si>
  <si>
    <t>BANK OF BARODA CD RED 16-08-2024#**</t>
  </si>
  <si>
    <t>INE028A16FM5</t>
  </si>
  <si>
    <t>BANK OF BARODA CD RED 20-08-2024#</t>
  </si>
  <si>
    <t>INE028A16FN3</t>
  </si>
  <si>
    <t>INDIAN BANK CD RED 20-08-2024#</t>
  </si>
  <si>
    <t>INE562A16MX6</t>
  </si>
  <si>
    <t>FITCH A1+</t>
  </si>
  <si>
    <t>BANK OF BARODA CD RED 23-08-2024#**</t>
  </si>
  <si>
    <t>INE028A16FP8</t>
  </si>
  <si>
    <t>UNION BANK OF INDIA CD 27-08-24#**</t>
  </si>
  <si>
    <t>INE692A16HI2</t>
  </si>
  <si>
    <t>BANK OF BARODA CD RED 28-08-2024#**</t>
  </si>
  <si>
    <t>INE028A16FQ6</t>
  </si>
  <si>
    <t>AXIS BANK LTD CD RED 24-07-2024#**</t>
  </si>
  <si>
    <t>INE238AD6769</t>
  </si>
  <si>
    <t>CANARA BANK CD RED 11-06-2024#</t>
  </si>
  <si>
    <t>INE476A16XW8</t>
  </si>
  <si>
    <t>RELIANCE RETAIL VEN CP RED 30-08-2024**</t>
  </si>
  <si>
    <t>INE929O14BV0</t>
  </si>
  <si>
    <t>NABARD CP RED 14-08-2024**</t>
  </si>
  <si>
    <t>INE261F14LP7</t>
  </si>
  <si>
    <t>HERO FINCORP LTD CP 03-06-24**</t>
  </si>
  <si>
    <t>INE957N14IA2</t>
  </si>
  <si>
    <t>MOTILAL OSWAL FINV  CP 06-06-24**</t>
  </si>
  <si>
    <t>INE01WN14BC1</t>
  </si>
  <si>
    <t>LARSEN &amp; TOUBRO LTD CP RED 24-06-2024**</t>
  </si>
  <si>
    <t>INE018A14KT6</t>
  </si>
  <si>
    <t>NTPC LTD CP RED 29-07-2024**</t>
  </si>
  <si>
    <t>INE733E14BO2</t>
  </si>
  <si>
    <t>NABARD CP RED 05-08-2024**</t>
  </si>
  <si>
    <t>INE261F14LN2</t>
  </si>
  <si>
    <t>LARSEN &amp; TOUBRO LTD CP RED 12-08-2024**</t>
  </si>
  <si>
    <t>INE018A14KV2</t>
  </si>
  <si>
    <t>RELIANCE RET VENT CP 16-08-24**</t>
  </si>
  <si>
    <t>INE929O14BS6</t>
  </si>
  <si>
    <t>KOTAK SECURITIES LTD CP RED 14-08-2024**</t>
  </si>
  <si>
    <t>INE028E14NY1</t>
  </si>
  <si>
    <t>RELIANCE RETAIL VEN CP 23-08-2024**</t>
  </si>
  <si>
    <t>INE929O14BT4</t>
  </si>
  <si>
    <t>BOBCARD LTD. CP RED 27-08-2024**</t>
  </si>
  <si>
    <t>INE027214613</t>
  </si>
  <si>
    <t>ICICI SECURITIES CP RED 03-06-2024**</t>
  </si>
  <si>
    <t>INE763G14PV9</t>
  </si>
  <si>
    <t>NABARD CP RED 13-06-2024**</t>
  </si>
  <si>
    <t>INE261F14LI2</t>
  </si>
  <si>
    <t>GODREJ INDUSTRIES LTD CP RED 30-08-2024**</t>
  </si>
  <si>
    <t>INE233A14N25</t>
  </si>
  <si>
    <t>ICICI SECURITIES CP RED 30-08-2024**</t>
  </si>
  <si>
    <t>INE763G14UQ9</t>
  </si>
  <si>
    <t>ADITYA BIRLA FIN LTD CP RED 09-08-2024**</t>
  </si>
  <si>
    <t>INE860H142J5</t>
  </si>
  <si>
    <t>ICICI SECURITIES CP RED 14-08-2024**</t>
  </si>
  <si>
    <t>INE763G14UI6</t>
  </si>
  <si>
    <t>HDFC SECURITIES LTD. CP RED 21-08-2024**</t>
  </si>
  <si>
    <t>INE700G14KD0</t>
  </si>
  <si>
    <t>ICICI SECURITIES CP RED 21-08-2024**</t>
  </si>
  <si>
    <t>INE763G14UK2</t>
  </si>
  <si>
    <t>BOBCARD LTD. CP RED 14-06-2024**</t>
  </si>
  <si>
    <t>INE027214597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</si>
  <si>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</si>
  <si>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</si>
  <si>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</si>
  <si>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</si>
  <si>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</si>
  <si>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</si>
  <si>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</si>
  <si>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</si>
  <si>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</si>
  <si>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</si>
  <si>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</si>
  <si>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</si>
  <si>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</si>
  <si>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</si>
  <si>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</si>
  <si>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</si>
  <si>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MAY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</si>
  <si>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</si>
  <si>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</si>
  <si>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</si>
  <si>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</si>
  <si>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</si>
  <si>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</si>
  <si>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</si>
  <si>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</si>
  <si>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MAY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</si>
  <si>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</si>
  <si>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</si>
  <si>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</si>
  <si>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</si>
  <si>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MAY 31, 2024</t>
  </si>
  <si>
    <t>(An Open-ended Equity Scheme replicating MSCI India Domestic &amp; World Healthcare 45 Index)</t>
  </si>
  <si>
    <t>Pfizer Ltd.</t>
  </si>
  <si>
    <t>INE182A01018</t>
  </si>
  <si>
    <t>ELI LILLY &amp; CO</t>
  </si>
  <si>
    <t>US5324571083</t>
  </si>
  <si>
    <t>Pharmaceuticals</t>
  </si>
  <si>
    <t>NOVO-NORDISK A/S</t>
  </si>
  <si>
    <t>US6701002056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</si>
  <si>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</si>
  <si>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</si>
  <si>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</si>
  <si>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</si>
  <si>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</si>
  <si>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</si>
  <si>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</si>
  <si>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</si>
  <si>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</si>
  <si>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</si>
  <si>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</si>
  <si>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</si>
  <si>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DANAHER CORP</t>
  </si>
  <si>
    <t>US2358511028</t>
  </si>
  <si>
    <t>Health Care Equipment &amp; Supplies</t>
  </si>
  <si>
    <t>ABBOTT LABORATORIES</t>
  </si>
  <si>
    <t>US0028241000</t>
  </si>
  <si>
    <t>AMGEN INC</t>
  </si>
  <si>
    <t>US0311621009</t>
  </si>
  <si>
    <t>INTUITIVE SURGICAL INC</t>
  </si>
  <si>
    <t>US46120E6023</t>
  </si>
  <si>
    <t>VERTEX PHARMACEUTICALS INC</t>
  </si>
  <si>
    <t>US92532F1003</t>
  </si>
  <si>
    <t>STRYKER CORP</t>
  </si>
  <si>
    <t>US8636671013</t>
  </si>
  <si>
    <t>MEDTRONIC PLC</t>
  </si>
  <si>
    <t>IE00BTN1Y115</t>
  </si>
  <si>
    <t>GILEAD SCIENCES INC</t>
  </si>
  <si>
    <t>US3755581036</t>
  </si>
  <si>
    <t>BECTON DICKINSON AND CO</t>
  </si>
  <si>
    <t>US0758871091</t>
  </si>
  <si>
    <t>MODERNA INC</t>
  </si>
  <si>
    <t>US60770K1079</t>
  </si>
  <si>
    <t>PHARMACEUTICALS</t>
  </si>
  <si>
    <t>IQVIA HOLDINGS INC</t>
  </si>
  <si>
    <t>US46266C1053</t>
  </si>
  <si>
    <t>AGILENT TECHNOLOGIES INC</t>
  </si>
  <si>
    <t>US00846U1016</t>
  </si>
  <si>
    <t>ILLUMINA INC</t>
  </si>
  <si>
    <t>US4523271090</t>
  </si>
  <si>
    <t>10. Total value and percentage of Illiquiid Equity shares &amp; Equity related instruments</t>
  </si>
  <si>
    <t>Edelweiss MSCI India Domestic &amp; World Healthcare 45 Index Fund</t>
  </si>
  <si>
    <t>PORTFOLIO STATEMENT OF EDELWEISS  EUROPE DYNAMIC EQUITY OFF-SHORE FUND AS ON MAY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</si>
  <si>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</si>
  <si>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</si>
  <si>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</si>
  <si>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</si>
  <si>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MAY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</si>
  <si>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</si>
  <si>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</si>
  <si>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</si>
  <si>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</si>
  <si>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MAY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</si>
  <si>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</si>
  <si>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</si>
  <si>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</si>
  <si>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</si>
  <si>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MAY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</si>
  <si>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</si>
  <si>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</si>
  <si>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</si>
  <si>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</si>
  <si>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MAY 31,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</si>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</sst>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3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170" fontId="6" fillId="0" borderId="0" xfId="0" applyNumberFormat="1" applyFont="1"/>
    <xf numFmtId="170" fontId="0" fillId="0" borderId="0" xfId="0" applyNumberFormat="1"/>
    <xf numFmtId="0" fontId="0" fillId="0" borderId="0" xfId="0" applyAlignment="1">
      <alignment vertical="top"/>
    </xf>
    <xf numFmtId="170" fontId="6" fillId="0" borderId="0" xfId="0" applyNumberFormat="1" applyFont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166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153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workbookViewId="0">
      <selection sqref="A1:B1"/>
    </sheetView>
  </sheetViews>
  <sheetFormatPr defaultRowHeight="15" x14ac:dyDescent="0.25"/>
  <cols>
    <col min="1" max="1" width="8.85546875" bestFit="1" customWidth="1"/>
    <col min="2" max="2" width="36.42578125" style="47" customWidth="1"/>
    <col min="3" max="3" width="22" customWidth="1"/>
    <col min="4" max="4" width="35.85546875" style="47" customWidth="1"/>
    <col min="5" max="5" width="22" customWidth="1"/>
    <col min="6" max="6" width="37.5703125" style="47" customWidth="1"/>
    <col min="7" max="7" width="23.28515625" bestFit="1" customWidth="1"/>
  </cols>
  <sheetData>
    <row r="1" spans="1:7" s="1" customFormat="1" x14ac:dyDescent="0.25">
      <c r="A1" s="75" t="s">
        <v>0</v>
      </c>
      <c r="B1" s="75"/>
      <c r="D1" s="79"/>
      <c r="F1" s="79"/>
    </row>
    <row r="2" spans="1:7" s="1" customFormat="1" x14ac:dyDescent="0.25">
      <c r="A2" s="75" t="s">
        <v>1</v>
      </c>
      <c r="B2" s="75"/>
      <c r="D2" s="79"/>
      <c r="F2" s="79"/>
    </row>
    <row r="3" spans="1:7" s="1" customFormat="1" x14ac:dyDescent="0.25">
      <c r="A3" s="1" t="s">
        <v>2</v>
      </c>
      <c r="B3" s="79" t="s">
        <v>3</v>
      </c>
      <c r="C3" s="73" t="s">
        <v>4</v>
      </c>
      <c r="D3" s="81" t="s">
        <v>5</v>
      </c>
      <c r="E3" s="73" t="s">
        <v>6</v>
      </c>
      <c r="F3" s="81" t="s">
        <v>5</v>
      </c>
      <c r="G3" s="73" t="s">
        <v>6</v>
      </c>
    </row>
    <row r="4" spans="1:7" ht="69.95" customHeight="1" x14ac:dyDescent="0.25">
      <c r="A4" t="s">
        <v>7</v>
      </c>
      <c r="B4" s="80" t="str">
        <f>HYPERLINK("[EDEL_Portfolio Monthly Notes 31-May-2024.xlsx]EDACBF!A1","Edelweiss Money Market Fund")</f>
        <v>Edelweiss Money Market Fund</v>
      </c>
      <c r="C4" s="73"/>
      <c r="D4" s="81" t="s">
        <v>8</v>
      </c>
      <c r="E4" s="73"/>
      <c r="F4" s="81" t="s">
        <v>9</v>
      </c>
      <c r="G4" s="73"/>
    </row>
    <row r="5" spans="1:7" ht="69.95" customHeight="1" x14ac:dyDescent="0.25">
      <c r="A5" t="s">
        <v>10</v>
      </c>
      <c r="B5" s="80" t="str">
        <f>HYPERLINK("[EDEL_Portfolio Monthly Notes 31-May-2024.xlsx]EDBE25!A1","BHARAT Bond ETF - April 2025")</f>
        <v>BHARAT Bond ETF - April 2025</v>
      </c>
      <c r="C5" s="73"/>
      <c r="D5" s="81" t="s">
        <v>11</v>
      </c>
      <c r="E5" s="73"/>
      <c r="F5" s="82" t="s">
        <v>12</v>
      </c>
      <c r="G5" s="74" t="s">
        <v>12</v>
      </c>
    </row>
    <row r="6" spans="1:7" ht="69.95" customHeight="1" x14ac:dyDescent="0.25">
      <c r="A6" t="s">
        <v>13</v>
      </c>
      <c r="B6" s="80" t="str">
        <f>HYPERLINK("[EDEL_Portfolio Monthly Notes 31-May-2024.xlsx]EDBE30!A1","BHARAT Bond ETF - April 2030")</f>
        <v>BHARAT Bond ETF - April 2030</v>
      </c>
      <c r="C6" s="73"/>
      <c r="D6" s="81" t="s">
        <v>14</v>
      </c>
      <c r="E6" s="73"/>
      <c r="F6" s="82" t="s">
        <v>12</v>
      </c>
      <c r="G6" s="74" t="s">
        <v>12</v>
      </c>
    </row>
    <row r="7" spans="1:7" ht="69.95" customHeight="1" x14ac:dyDescent="0.25">
      <c r="A7" t="s">
        <v>15</v>
      </c>
      <c r="B7" s="80" t="str">
        <f>HYPERLINK("[EDEL_Portfolio Monthly Notes 31-May-2024.xlsx]EDBE31!A1","BHARAT Bond ETF - April 2031")</f>
        <v>BHARAT Bond ETF - April 2031</v>
      </c>
      <c r="C7" s="73"/>
      <c r="D7" s="81" t="s">
        <v>16</v>
      </c>
      <c r="E7" s="73"/>
      <c r="F7" s="82" t="s">
        <v>12</v>
      </c>
      <c r="G7" s="74" t="s">
        <v>12</v>
      </c>
    </row>
    <row r="8" spans="1:7" ht="69.95" customHeight="1" x14ac:dyDescent="0.25">
      <c r="A8" t="s">
        <v>17</v>
      </c>
      <c r="B8" s="80" t="str">
        <f>HYPERLINK("[EDEL_Portfolio Monthly Notes 31-May-2024.xlsx]EDBE32!A1","BHARAT Bond ETF - April 2032")</f>
        <v>BHARAT Bond ETF - April 2032</v>
      </c>
      <c r="C8" s="73"/>
      <c r="D8" s="81" t="s">
        <v>18</v>
      </c>
      <c r="E8" s="73"/>
      <c r="F8" s="82" t="s">
        <v>12</v>
      </c>
      <c r="G8" s="74" t="s">
        <v>12</v>
      </c>
    </row>
    <row r="9" spans="1:7" ht="69.95" customHeight="1" x14ac:dyDescent="0.25">
      <c r="A9" t="s">
        <v>19</v>
      </c>
      <c r="B9" s="80" t="str">
        <f>HYPERLINK("[EDEL_Portfolio Monthly Notes 31-May-2024.xlsx]EDBE33!A1","BHARAT Bond ETF - April 2033")</f>
        <v>BHARAT Bond ETF - April 2033</v>
      </c>
      <c r="C9" s="73"/>
      <c r="D9" s="81" t="s">
        <v>20</v>
      </c>
      <c r="E9" s="73"/>
      <c r="F9" s="82" t="s">
        <v>12</v>
      </c>
      <c r="G9" s="74" t="s">
        <v>12</v>
      </c>
    </row>
    <row r="10" spans="1:7" ht="69.95" customHeight="1" x14ac:dyDescent="0.25">
      <c r="A10" t="s">
        <v>21</v>
      </c>
      <c r="B10" s="80" t="str">
        <f>HYPERLINK("[EDEL_Portfolio Monthly Notes 31-May-2024.xlsx]EDBPDF!A1","Edelweiss Banking and PSU Debt Fund")</f>
        <v>Edelweiss Banking and PSU Debt Fund</v>
      </c>
      <c r="C10" s="73"/>
      <c r="D10" s="81" t="s">
        <v>22</v>
      </c>
      <c r="E10" s="73"/>
      <c r="F10" s="81" t="s">
        <v>23</v>
      </c>
      <c r="G10" s="73"/>
    </row>
    <row r="11" spans="1:7" ht="69.95" customHeight="1" x14ac:dyDescent="0.25">
      <c r="A11" t="s">
        <v>24</v>
      </c>
      <c r="B11" s="80" t="str">
        <f>HYPERLINK("[EDEL_Portfolio Monthly Notes 31-May-2024.xlsx]EDCG27!A1","Edelweiss CRISIL IBX 50 50 Gilt Plus SDL June 2027 Index Fund")</f>
        <v>Edelweiss CRISIL IBX 50 50 Gilt Plus SDL June 2027 Index Fund</v>
      </c>
      <c r="C11" s="73"/>
      <c r="D11" s="81" t="s">
        <v>25</v>
      </c>
      <c r="E11" s="73"/>
      <c r="F11" s="82" t="s">
        <v>12</v>
      </c>
      <c r="G11" s="74" t="s">
        <v>12</v>
      </c>
    </row>
    <row r="12" spans="1:7" ht="69.95" customHeight="1" x14ac:dyDescent="0.25">
      <c r="A12" t="s">
        <v>26</v>
      </c>
      <c r="B12" s="80" t="str">
        <f>HYPERLINK("[EDEL_Portfolio Monthly Notes 31-May-2024.xlsx]EDCG28!A1","Edelweiss_CRISIL_IBX 50 50 Gilt Plus SDL Sep 2028 Index Fund")</f>
        <v>Edelweiss_CRISIL_IBX 50 50 Gilt Plus SDL Sep 2028 Index Fund</v>
      </c>
      <c r="C12" s="73"/>
      <c r="D12" s="81" t="s">
        <v>27</v>
      </c>
      <c r="E12" s="73"/>
      <c r="F12" s="82" t="s">
        <v>12</v>
      </c>
      <c r="G12" s="74" t="s">
        <v>12</v>
      </c>
    </row>
    <row r="13" spans="1:7" ht="69.95" customHeight="1" x14ac:dyDescent="0.25">
      <c r="A13" t="s">
        <v>28</v>
      </c>
      <c r="B13" s="80" t="str">
        <f>HYPERLINK("[EDEL_Portfolio Monthly Notes 31-May-2024.xlsx]EDCG37!A1","Edelweiss_CRISIL IBX 50 50 Gilt Plus SDL April 2037 Index Fund")</f>
        <v>Edelweiss_CRISIL IBX 50 50 Gilt Plus SDL April 2037 Index Fund</v>
      </c>
      <c r="C13" s="73"/>
      <c r="D13" s="81" t="s">
        <v>29</v>
      </c>
      <c r="E13" s="73"/>
      <c r="F13" s="82" t="s">
        <v>12</v>
      </c>
      <c r="G13" s="74" t="s">
        <v>12</v>
      </c>
    </row>
    <row r="14" spans="1:7" ht="69.95" customHeight="1" x14ac:dyDescent="0.25">
      <c r="A14" t="s">
        <v>30</v>
      </c>
      <c r="B14" s="80" t="str">
        <f>HYPERLINK("[EDEL_Portfolio Monthly Notes 31-May-2024.xlsx]EDCPSF!A1","Edelweiss CRL PSU PL SDL 50 50 Oct-25 FD")</f>
        <v>Edelweiss CRL PSU PL SDL 50 50 Oct-25 FD</v>
      </c>
      <c r="C14" s="73"/>
      <c r="D14" s="81" t="s">
        <v>31</v>
      </c>
      <c r="E14" s="73"/>
      <c r="F14" s="82" t="s">
        <v>12</v>
      </c>
      <c r="G14" s="74" t="s">
        <v>12</v>
      </c>
    </row>
    <row r="15" spans="1:7" ht="69.95" customHeight="1" x14ac:dyDescent="0.25">
      <c r="A15" t="s">
        <v>32</v>
      </c>
      <c r="B15" s="80" t="str">
        <f>HYPERLINK("[EDEL_Portfolio Monthly Notes 31-May-2024.xlsx]EDCSDF!A1","Edelweiss CRL IBX 50 50 Gilt Plus SDL Short Duration Index Fund")</f>
        <v>Edelweiss CRL IBX 50 50 Gilt Plus SDL Short Duration Index Fund</v>
      </c>
      <c r="C15" s="73"/>
      <c r="D15" s="81" t="s">
        <v>33</v>
      </c>
      <c r="E15" s="73"/>
      <c r="F15" s="82" t="s">
        <v>12</v>
      </c>
      <c r="G15" s="74" t="s">
        <v>12</v>
      </c>
    </row>
    <row r="16" spans="1:7" ht="69.95" customHeight="1" x14ac:dyDescent="0.25">
      <c r="A16" t="s">
        <v>34</v>
      </c>
      <c r="B16" s="80" t="str">
        <f>HYPERLINK("[EDEL_Portfolio Monthly Notes 31-May-2024.xlsx]EDFF25!A1","BHARAT Bond FOF - April 2025")</f>
        <v>BHARAT Bond FOF - April 2025</v>
      </c>
      <c r="C16" s="73"/>
      <c r="D16" s="81" t="s">
        <v>11</v>
      </c>
      <c r="E16" s="73"/>
      <c r="F16" s="82" t="s">
        <v>12</v>
      </c>
      <c r="G16" s="74" t="s">
        <v>12</v>
      </c>
    </row>
    <row r="17" spans="1:7" ht="69.95" customHeight="1" x14ac:dyDescent="0.25">
      <c r="A17" t="s">
        <v>35</v>
      </c>
      <c r="B17" s="80" t="str">
        <f>HYPERLINK("[EDEL_Portfolio Monthly Notes 31-May-2024.xlsx]EDFF30!A1","BHARAT Bond FOF - April 2030")</f>
        <v>BHARAT Bond FOF - April 2030</v>
      </c>
      <c r="C17" s="73"/>
      <c r="D17" s="81" t="s">
        <v>14</v>
      </c>
      <c r="E17" s="73"/>
      <c r="F17" s="82" t="s">
        <v>12</v>
      </c>
      <c r="G17" s="74" t="s">
        <v>12</v>
      </c>
    </row>
    <row r="18" spans="1:7" ht="69.95" customHeight="1" x14ac:dyDescent="0.25">
      <c r="A18" t="s">
        <v>36</v>
      </c>
      <c r="B18" s="80" t="str">
        <f>HYPERLINK("[EDEL_Portfolio Monthly Notes 31-May-2024.xlsx]EDFF31!A1","BHARAT Bond FOF - April 2031")</f>
        <v>BHARAT Bond FOF - April 2031</v>
      </c>
      <c r="C18" s="73"/>
      <c r="D18" s="81" t="s">
        <v>16</v>
      </c>
      <c r="E18" s="73"/>
      <c r="F18" s="82" t="s">
        <v>12</v>
      </c>
      <c r="G18" s="74" t="s">
        <v>12</v>
      </c>
    </row>
    <row r="19" spans="1:7" ht="69.95" customHeight="1" x14ac:dyDescent="0.25">
      <c r="A19" t="s">
        <v>37</v>
      </c>
      <c r="B19" s="80" t="str">
        <f>HYPERLINK("[EDEL_Portfolio Monthly Notes 31-May-2024.xlsx]EDFF32!A1","BHARAT Bond FOF - April 2032")</f>
        <v>BHARAT Bond FOF - April 2032</v>
      </c>
      <c r="C19" s="73"/>
      <c r="D19" s="81" t="s">
        <v>18</v>
      </c>
      <c r="E19" s="73"/>
      <c r="F19" s="82" t="s">
        <v>12</v>
      </c>
      <c r="G19" s="74" t="s">
        <v>12</v>
      </c>
    </row>
    <row r="20" spans="1:7" ht="69.95" customHeight="1" x14ac:dyDescent="0.25">
      <c r="A20" t="s">
        <v>38</v>
      </c>
      <c r="B20" s="80" t="str">
        <f>HYPERLINK("[EDEL_Portfolio Monthly Notes 31-May-2024.xlsx]EDFF33!A1","BHARAT Bond FOF - April 2033")</f>
        <v>BHARAT Bond FOF - April 2033</v>
      </c>
      <c r="C20" s="73"/>
      <c r="D20" s="81" t="s">
        <v>20</v>
      </c>
      <c r="E20" s="73"/>
      <c r="F20" s="82" t="s">
        <v>12</v>
      </c>
      <c r="G20" s="74" t="s">
        <v>12</v>
      </c>
    </row>
    <row r="21" spans="1:7" ht="69.95" customHeight="1" x14ac:dyDescent="0.25">
      <c r="A21" t="s">
        <v>39</v>
      </c>
      <c r="B21" s="80" t="str">
        <f>HYPERLINK("[EDEL_Portfolio Monthly Notes 31-May-2024.xlsx]EDGSEC!A1","Edelweiss Government Securities Fund")</f>
        <v>Edelweiss Government Securities Fund</v>
      </c>
      <c r="C21" s="73"/>
      <c r="D21" s="81" t="s">
        <v>40</v>
      </c>
      <c r="E21" s="73"/>
      <c r="F21" s="81" t="s">
        <v>41</v>
      </c>
      <c r="G21" s="73"/>
    </row>
    <row r="22" spans="1:7" ht="69.95" customHeight="1" x14ac:dyDescent="0.25">
      <c r="A22" t="s">
        <v>42</v>
      </c>
      <c r="B22" s="80" t="str">
        <f>HYPERLINK("[EDEL_Portfolio Monthly Notes 31-May-2024.xlsx]EDNP27!A1","Edelweiss Nifty PSU Bond Plus SDL Apr2027 50 50 Index")</f>
        <v>Edelweiss Nifty PSU Bond Plus SDL Apr2027 50 50 Index</v>
      </c>
      <c r="C22" s="73"/>
      <c r="D22" s="81" t="s">
        <v>43</v>
      </c>
      <c r="E22" s="73"/>
      <c r="F22" s="82" t="s">
        <v>12</v>
      </c>
      <c r="G22" s="74" t="s">
        <v>12</v>
      </c>
    </row>
    <row r="23" spans="1:7" ht="69.95" customHeight="1" x14ac:dyDescent="0.25">
      <c r="A23" t="s">
        <v>44</v>
      </c>
      <c r="B23" s="80" t="str">
        <f>HYPERLINK("[EDEL_Portfolio Monthly Notes 31-May-2024.xlsx]EDNPSF!A1","Edelweiss Nifty PSU Bond Plus SDL Apr2026 50 50 Index Fund")</f>
        <v>Edelweiss Nifty PSU Bond Plus SDL Apr2026 50 50 Index Fund</v>
      </c>
      <c r="C23" s="73"/>
      <c r="D23" s="81" t="s">
        <v>45</v>
      </c>
      <c r="E23" s="73"/>
      <c r="F23" s="82" t="s">
        <v>12</v>
      </c>
      <c r="G23" s="74" t="s">
        <v>12</v>
      </c>
    </row>
    <row r="24" spans="1:7" ht="69.95" customHeight="1" x14ac:dyDescent="0.25">
      <c r="A24" t="s">
        <v>46</v>
      </c>
      <c r="B24" s="80" t="str">
        <f>HYPERLINK("[EDEL_Portfolio Monthly Notes 31-May-2024.xlsx]EDONTF!A1","EDELWEISS OVERNIGHT FUND")</f>
        <v>EDELWEISS OVERNIGHT FUND</v>
      </c>
      <c r="C24" s="73"/>
      <c r="D24" s="81" t="s">
        <v>47</v>
      </c>
      <c r="E24" s="73"/>
      <c r="F24" s="82" t="s">
        <v>12</v>
      </c>
      <c r="G24" s="74" t="s">
        <v>12</v>
      </c>
    </row>
    <row r="25" spans="1:7" ht="69.95" customHeight="1" x14ac:dyDescent="0.25">
      <c r="A25" t="s">
        <v>48</v>
      </c>
      <c r="B25" s="80" t="str">
        <f>HYPERLINK("[EDEL_Portfolio Monthly Notes 31-May-2024.xlsx]EEALVF!A1","Edel Nifty Alpha Low Volatility 30 Index Fund")</f>
        <v>Edel Nifty Alpha Low Volatility 30 Index Fund</v>
      </c>
      <c r="C25" s="73"/>
      <c r="D25" s="81" t="s">
        <v>49</v>
      </c>
      <c r="E25" s="73"/>
      <c r="F25" s="82" t="s">
        <v>12</v>
      </c>
      <c r="G25" s="74" t="s">
        <v>12</v>
      </c>
    </row>
    <row r="26" spans="1:7" ht="69.95" customHeight="1" x14ac:dyDescent="0.25">
      <c r="A26" t="s">
        <v>50</v>
      </c>
      <c r="B26" s="80" t="str">
        <f>HYPERLINK("[EDEL_Portfolio Monthly Notes 31-May-2024.xlsx]EEARBF!A1","Edelweiss Arbitrage Fund")</f>
        <v>Edelweiss Arbitrage Fund</v>
      </c>
      <c r="C26" s="73"/>
      <c r="D26" s="81" t="s">
        <v>51</v>
      </c>
      <c r="E26" s="73"/>
      <c r="F26" s="82" t="s">
        <v>12</v>
      </c>
      <c r="G26" s="74" t="s">
        <v>12</v>
      </c>
    </row>
    <row r="27" spans="1:7" ht="69.95" customHeight="1" x14ac:dyDescent="0.25">
      <c r="A27" t="s">
        <v>52</v>
      </c>
      <c r="B27" s="80" t="str">
        <f>HYPERLINK("[EDEL_Portfolio Monthly Notes 31-May-2024.xlsx]EEARFD!A1","Edelweiss Balanced Advantage Fund")</f>
        <v>Edelweiss Balanced Advantage Fund</v>
      </c>
      <c r="C27" s="73"/>
      <c r="D27" s="81" t="s">
        <v>53</v>
      </c>
      <c r="E27" s="73"/>
      <c r="F27" s="82" t="s">
        <v>12</v>
      </c>
      <c r="G27" s="74" t="s">
        <v>12</v>
      </c>
    </row>
    <row r="28" spans="1:7" ht="69.95" customHeight="1" x14ac:dyDescent="0.25">
      <c r="A28" t="s">
        <v>54</v>
      </c>
      <c r="B28" s="80" t="str">
        <f>HYPERLINK("[EDEL_Portfolio Monthly Notes 31-May-2024.xlsx]EEDGEF!A1","Edelweiss Large Cap Fund")</f>
        <v>Edelweiss Large Cap Fund</v>
      </c>
      <c r="C28" s="73"/>
      <c r="D28" s="81" t="s">
        <v>55</v>
      </c>
      <c r="E28" s="73"/>
      <c r="F28" s="82" t="s">
        <v>12</v>
      </c>
      <c r="G28" s="74" t="s">
        <v>12</v>
      </c>
    </row>
    <row r="29" spans="1:7" ht="69.95" customHeight="1" x14ac:dyDescent="0.25">
      <c r="A29" t="s">
        <v>56</v>
      </c>
      <c r="B29" s="80" t="str">
        <f>HYPERLINK("[EDEL_Portfolio Monthly Notes 31-May-2024.xlsx]EEECRF!A1","Edelweiss Flexi-Cap Fund")</f>
        <v>Edelweiss Flexi-Cap Fund</v>
      </c>
      <c r="C29" s="73"/>
      <c r="D29" s="81" t="s">
        <v>57</v>
      </c>
      <c r="E29" s="73"/>
      <c r="F29" s="82" t="s">
        <v>12</v>
      </c>
      <c r="G29" s="74" t="s">
        <v>12</v>
      </c>
    </row>
    <row r="30" spans="1:7" ht="69.95" customHeight="1" x14ac:dyDescent="0.25">
      <c r="A30" t="s">
        <v>58</v>
      </c>
      <c r="B30" s="80" t="str">
        <f>HYPERLINK("[EDEL_Portfolio Monthly Notes 31-May-2024.xlsx]EEELSS!A1","Edelweiss ELSS Tax saver Fund")</f>
        <v>Edelweiss ELSS Tax saver Fund</v>
      </c>
      <c r="C30" s="73"/>
      <c r="D30" s="81" t="s">
        <v>57</v>
      </c>
      <c r="E30" s="73"/>
      <c r="F30" s="82" t="s">
        <v>12</v>
      </c>
      <c r="G30" s="74" t="s">
        <v>12</v>
      </c>
    </row>
    <row r="31" spans="1:7" ht="69.95" customHeight="1" x14ac:dyDescent="0.25">
      <c r="A31" t="s">
        <v>59</v>
      </c>
      <c r="B31" s="80" t="str">
        <f>HYPERLINK("[EDEL_Portfolio Monthly Notes 31-May-2024.xlsx]EEEQTF!A1","Edelweiss Large &amp; Mid Cap Fund")</f>
        <v>Edelweiss Large &amp; Mid Cap Fund</v>
      </c>
      <c r="C31" s="73"/>
      <c r="D31" s="81" t="s">
        <v>60</v>
      </c>
      <c r="E31" s="73"/>
      <c r="F31" s="82" t="s">
        <v>12</v>
      </c>
      <c r="G31" s="74" t="s">
        <v>12</v>
      </c>
    </row>
    <row r="32" spans="1:7" ht="69.95" customHeight="1" x14ac:dyDescent="0.25">
      <c r="A32" t="s">
        <v>61</v>
      </c>
      <c r="B32" s="80" t="str">
        <f>HYPERLINK("[EDEL_Portfolio Monthly Notes 31-May-2024.xlsx]EEESCF!A1","Edelweiss Small Cap Fund")</f>
        <v>Edelweiss Small Cap Fund</v>
      </c>
      <c r="C32" s="73"/>
      <c r="D32" s="81" t="s">
        <v>62</v>
      </c>
      <c r="E32" s="73"/>
      <c r="F32" s="82" t="s">
        <v>12</v>
      </c>
      <c r="G32" s="74" t="s">
        <v>12</v>
      </c>
    </row>
    <row r="33" spans="1:7" ht="69.95" customHeight="1" x14ac:dyDescent="0.25">
      <c r="A33" t="s">
        <v>63</v>
      </c>
      <c r="B33" s="80" t="str">
        <f>HYPERLINK("[EDEL_Portfolio Monthly Notes 31-May-2024.xlsx]EEESSF!A1","Edelweiss Equity Savings Fund")</f>
        <v>Edelweiss Equity Savings Fund</v>
      </c>
      <c r="C33" s="73"/>
      <c r="D33" s="81" t="s">
        <v>64</v>
      </c>
      <c r="E33" s="73"/>
      <c r="F33" s="82" t="s">
        <v>12</v>
      </c>
      <c r="G33" s="74" t="s">
        <v>12</v>
      </c>
    </row>
    <row r="34" spans="1:7" ht="69.95" customHeight="1" x14ac:dyDescent="0.25">
      <c r="A34" t="s">
        <v>65</v>
      </c>
      <c r="B34" s="80" t="str">
        <f>HYPERLINK("[EDEL_Portfolio Monthly Notes 31-May-2024.xlsx]EEFOCF!A1","Edelweiss Focused Fund")</f>
        <v>Edelweiss Focused Fund</v>
      </c>
      <c r="C34" s="73"/>
      <c r="D34" s="81" t="s">
        <v>57</v>
      </c>
      <c r="E34" s="73"/>
      <c r="F34" s="82" t="s">
        <v>12</v>
      </c>
      <c r="G34" s="74" t="s">
        <v>12</v>
      </c>
    </row>
    <row r="35" spans="1:7" ht="69.95" customHeight="1" x14ac:dyDescent="0.25">
      <c r="A35" t="s">
        <v>66</v>
      </c>
      <c r="B35" s="80" t="str">
        <f>HYPERLINK("[EDEL_Portfolio Monthly Notes 31-May-2024.xlsx]EEIF30!A1","Edelweiss Nifty 100 Quality 30 Index Fnd")</f>
        <v>Edelweiss Nifty 100 Quality 30 Index Fnd</v>
      </c>
      <c r="C35" s="73"/>
      <c r="D35" s="81" t="s">
        <v>67</v>
      </c>
      <c r="E35" s="73"/>
      <c r="F35" s="82" t="s">
        <v>12</v>
      </c>
      <c r="G35" s="74" t="s">
        <v>12</v>
      </c>
    </row>
    <row r="36" spans="1:7" ht="69.95" customHeight="1" x14ac:dyDescent="0.25">
      <c r="A36" t="s">
        <v>68</v>
      </c>
      <c r="B36" s="80" t="str">
        <f>HYPERLINK("[EDEL_Portfolio Monthly Notes 31-May-2024.xlsx]EEIF50!A1","Edelweiss Nifty 50 Index Fund")</f>
        <v>Edelweiss Nifty 50 Index Fund</v>
      </c>
      <c r="C36" s="73"/>
      <c r="D36" s="81" t="s">
        <v>69</v>
      </c>
      <c r="E36" s="73"/>
      <c r="F36" s="82" t="s">
        <v>12</v>
      </c>
      <c r="G36" s="74" t="s">
        <v>12</v>
      </c>
    </row>
    <row r="37" spans="1:7" ht="69.95" customHeight="1" x14ac:dyDescent="0.25">
      <c r="A37" t="s">
        <v>70</v>
      </c>
      <c r="B37" s="80" t="str">
        <f>HYPERLINK("[EDEL_Portfolio Monthly Notes 31-May-2024.xlsx]EELMIF!A1","Edelweiss NIFTY Large Mid Cap 250 Index Fund")</f>
        <v>Edelweiss NIFTY Large Mid Cap 250 Index Fund</v>
      </c>
      <c r="C37" s="73"/>
      <c r="D37" s="81" t="s">
        <v>60</v>
      </c>
      <c r="E37" s="73"/>
      <c r="F37" s="82" t="s">
        <v>12</v>
      </c>
      <c r="G37" s="74" t="s">
        <v>12</v>
      </c>
    </row>
    <row r="38" spans="1:7" ht="69.95" customHeight="1" x14ac:dyDescent="0.25">
      <c r="A38" t="s">
        <v>71</v>
      </c>
      <c r="B38" s="80" t="str">
        <f>HYPERLINK("[EDEL_Portfolio Monthly Notes 31-May-2024.xlsx]EEM150!A1","Edelweiss Nifty Midcap150 Momentum 50 Index Fund")</f>
        <v>Edelweiss Nifty Midcap150 Momentum 50 Index Fund</v>
      </c>
      <c r="C38" s="73"/>
      <c r="D38" s="81" t="s">
        <v>72</v>
      </c>
      <c r="E38" s="73"/>
      <c r="F38" s="82" t="s">
        <v>12</v>
      </c>
      <c r="G38" s="74" t="s">
        <v>12</v>
      </c>
    </row>
    <row r="39" spans="1:7" ht="69.95" customHeight="1" x14ac:dyDescent="0.25">
      <c r="A39" t="s">
        <v>73</v>
      </c>
      <c r="B39" s="80" t="str">
        <f>HYPERLINK("[EDEL_Portfolio Monthly Notes 31-May-2024.xlsx]EEMAAF!A1","Edelweiss Multi Asset Allocation Fund")</f>
        <v>Edelweiss Multi Asset Allocation Fund</v>
      </c>
      <c r="C39" s="73"/>
      <c r="D39" s="81" t="s">
        <v>74</v>
      </c>
      <c r="E39" s="73"/>
      <c r="F39" s="82" t="s">
        <v>12</v>
      </c>
      <c r="G39" s="74" t="s">
        <v>12</v>
      </c>
    </row>
    <row r="40" spans="1:7" ht="69.95" customHeight="1" x14ac:dyDescent="0.25">
      <c r="A40" t="s">
        <v>75</v>
      </c>
      <c r="B40" s="80" t="str">
        <f>HYPERLINK("[EDEL_Portfolio Monthly Notes 31-May-2024.xlsx]EEMCPF!A1","Edelweiss Multi Cap Fund")</f>
        <v>Edelweiss Multi Cap Fund</v>
      </c>
      <c r="C40" s="73"/>
      <c r="D40" s="81" t="s">
        <v>76</v>
      </c>
      <c r="E40" s="73"/>
      <c r="F40" s="82" t="s">
        <v>12</v>
      </c>
      <c r="G40" s="74" t="s">
        <v>12</v>
      </c>
    </row>
    <row r="41" spans="1:7" ht="69.95" customHeight="1" x14ac:dyDescent="0.25">
      <c r="A41" t="s">
        <v>77</v>
      </c>
      <c r="B41" s="80" t="str">
        <f>HYPERLINK("[EDEL_Portfolio Monthly Notes 31-May-2024.xlsx]EEMOF1!A1","EDELWEISS RECENTLY LISTED IPO FUND")</f>
        <v>EDELWEISS RECENTLY LISTED IPO FUND</v>
      </c>
      <c r="C41" s="73"/>
      <c r="D41" s="81" t="s">
        <v>78</v>
      </c>
      <c r="E41" s="73"/>
      <c r="F41" s="82" t="s">
        <v>12</v>
      </c>
      <c r="G41" s="74" t="s">
        <v>12</v>
      </c>
    </row>
    <row r="42" spans="1:7" ht="69.95" customHeight="1" x14ac:dyDescent="0.25">
      <c r="A42" t="s">
        <v>79</v>
      </c>
      <c r="B42" s="80" t="str">
        <f>HYPERLINK("[EDEL_Portfolio Monthly Notes 31-May-2024.xlsx]EENN50!A1","Edelweiss Nifty Next 50 Index Fund")</f>
        <v>Edelweiss Nifty Next 50 Index Fund</v>
      </c>
      <c r="C42" s="73"/>
      <c r="D42" s="81" t="s">
        <v>80</v>
      </c>
      <c r="E42" s="73"/>
      <c r="F42" s="82" t="s">
        <v>12</v>
      </c>
      <c r="G42" s="74" t="s">
        <v>12</v>
      </c>
    </row>
    <row r="43" spans="1:7" ht="69.95" customHeight="1" x14ac:dyDescent="0.25">
      <c r="A43" t="s">
        <v>81</v>
      </c>
      <c r="B43" s="80" t="str">
        <f>HYPERLINK("[EDEL_Portfolio Monthly Notes 31-May-2024.xlsx]EEPRUA!A1","Edelweiss Aggressive Hybrid Fund")</f>
        <v>Edelweiss Aggressive Hybrid Fund</v>
      </c>
      <c r="C43" s="73"/>
      <c r="D43" s="81" t="s">
        <v>82</v>
      </c>
      <c r="E43" s="73"/>
      <c r="F43" s="82" t="s">
        <v>12</v>
      </c>
      <c r="G43" s="74" t="s">
        <v>12</v>
      </c>
    </row>
    <row r="44" spans="1:7" ht="69.95" customHeight="1" x14ac:dyDescent="0.25">
      <c r="A44" t="s">
        <v>83</v>
      </c>
      <c r="B44" s="80" t="str">
        <f>HYPERLINK("[EDEL_Portfolio Monthly Notes 31-May-2024.xlsx]EES250!A1","Edelweiss Nifty Smallcap 250 Index Fund")</f>
        <v>Edelweiss Nifty Smallcap 250 Index Fund</v>
      </c>
      <c r="C44" s="73"/>
      <c r="D44" s="81" t="s">
        <v>62</v>
      </c>
      <c r="E44" s="73"/>
      <c r="F44" s="82" t="s">
        <v>12</v>
      </c>
      <c r="G44" s="74" t="s">
        <v>12</v>
      </c>
    </row>
    <row r="45" spans="1:7" ht="69.95" customHeight="1" x14ac:dyDescent="0.25">
      <c r="A45" t="s">
        <v>84</v>
      </c>
      <c r="B45" s="80" t="str">
        <f>HYPERLINK("[EDEL_Portfolio Monthly Notes 31-May-2024.xlsx]EESMCF!A1","Edelweiss Mid Cap Fund")</f>
        <v>Edelweiss Mid Cap Fund</v>
      </c>
      <c r="C45" s="73"/>
      <c r="D45" s="81" t="s">
        <v>85</v>
      </c>
      <c r="E45" s="73"/>
      <c r="F45" s="82" t="s">
        <v>12</v>
      </c>
      <c r="G45" s="74" t="s">
        <v>12</v>
      </c>
    </row>
    <row r="46" spans="1:7" ht="69.95" customHeight="1" x14ac:dyDescent="0.25">
      <c r="A46" t="s">
        <v>86</v>
      </c>
      <c r="B46" s="80" t="str">
        <f>HYPERLINK("[EDEL_Portfolio Monthly Notes 31-May-2024.xlsx]EETECF!A1","Edelweiss Technology Fund")</f>
        <v>Edelweiss Technology Fund</v>
      </c>
      <c r="C46" s="73"/>
      <c r="D46" s="81" t="s">
        <v>87</v>
      </c>
      <c r="E46" s="73"/>
      <c r="F46" s="82" t="s">
        <v>12</v>
      </c>
      <c r="G46" s="74" t="s">
        <v>12</v>
      </c>
    </row>
    <row r="47" spans="1:7" ht="69.95" customHeight="1" x14ac:dyDescent="0.25">
      <c r="A47" t="s">
        <v>88</v>
      </c>
      <c r="B47" s="80" t="str">
        <f>HYPERLINK("[EDEL_Portfolio Monthly Notes 31-May-2024.xlsx]EGOLDE!A1","Edelweiss Gold ETF Fund")</f>
        <v>Edelweiss Gold ETF Fund</v>
      </c>
      <c r="C47" s="73"/>
      <c r="D47" s="81" t="s">
        <v>89</v>
      </c>
      <c r="E47" s="73"/>
      <c r="F47" s="82" t="s">
        <v>12</v>
      </c>
      <c r="G47" s="74" t="s">
        <v>12</v>
      </c>
    </row>
    <row r="48" spans="1:7" ht="69.95" customHeight="1" x14ac:dyDescent="0.25">
      <c r="A48" t="s">
        <v>90</v>
      </c>
      <c r="B48" s="80" t="str">
        <f>HYPERLINK("[EDEL_Portfolio Monthly Notes 31-May-2024.xlsx]EGSFOF!A1","Edelweiss Gold and Silver ETF FOF")</f>
        <v>Edelweiss Gold and Silver ETF FOF</v>
      </c>
      <c r="C48" s="73"/>
      <c r="D48" s="81" t="s">
        <v>91</v>
      </c>
      <c r="E48" s="73"/>
      <c r="F48" s="82" t="s">
        <v>12</v>
      </c>
      <c r="G48" s="74" t="s">
        <v>12</v>
      </c>
    </row>
    <row r="49" spans="1:7" ht="69.95" customHeight="1" x14ac:dyDescent="0.25">
      <c r="A49" t="s">
        <v>92</v>
      </c>
      <c r="B49" s="80" t="str">
        <f>HYPERLINK("[EDEL_Portfolio Monthly Notes 31-May-2024.xlsx]ELLIQF!A1","Edelweiss Liquid Fund")</f>
        <v>Edelweiss Liquid Fund</v>
      </c>
      <c r="C49" s="73"/>
      <c r="D49" s="81" t="s">
        <v>93</v>
      </c>
      <c r="E49" s="73"/>
      <c r="F49" s="81" t="s">
        <v>94</v>
      </c>
      <c r="G49" s="73"/>
    </row>
    <row r="50" spans="1:7" ht="69.95" customHeight="1" x14ac:dyDescent="0.25">
      <c r="A50" t="s">
        <v>95</v>
      </c>
      <c r="B50" s="80" t="str">
        <f>HYPERLINK("[EDEL_Portfolio Monthly Notes 31-May-2024.xlsx]EOASEF!A1","Edelweiss ASEAN Equity Off-shore Fund")</f>
        <v>Edelweiss ASEAN Equity Off-shore Fund</v>
      </c>
      <c r="C50" s="73"/>
      <c r="D50" s="81" t="s">
        <v>96</v>
      </c>
      <c r="E50" s="73"/>
      <c r="F50" s="82" t="s">
        <v>12</v>
      </c>
      <c r="G50" s="74" t="s">
        <v>12</v>
      </c>
    </row>
    <row r="51" spans="1:7" ht="69.95" customHeight="1" x14ac:dyDescent="0.25">
      <c r="A51" t="s">
        <v>97</v>
      </c>
      <c r="B51" s="80" t="str">
        <f>HYPERLINK("[EDEL_Portfolio Monthly Notes 31-May-2024.xlsx]EOCHIF!A1","Edelweiss Greater China Equity Off-shore Fund")</f>
        <v>Edelweiss Greater China Equity Off-shore Fund</v>
      </c>
      <c r="C51" s="73"/>
      <c r="D51" s="81" t="s">
        <v>98</v>
      </c>
      <c r="E51" s="73"/>
      <c r="F51" s="82" t="s">
        <v>12</v>
      </c>
      <c r="G51" s="74" t="s">
        <v>12</v>
      </c>
    </row>
    <row r="52" spans="1:7" ht="69.95" customHeight="1" x14ac:dyDescent="0.25">
      <c r="A52" t="s">
        <v>99</v>
      </c>
      <c r="B52" s="80" t="str">
        <f>HYPERLINK("[EDEL_Portfolio Monthly Notes 31-May-2024.xlsx]EODWHF!A1","Edelweiss MSCI (I) DM &amp; WD HC 45 ID Fund")</f>
        <v>Edelweiss MSCI (I) DM &amp; WD HC 45 ID Fund</v>
      </c>
      <c r="C52" s="73"/>
      <c r="D52" s="81" t="s">
        <v>100</v>
      </c>
      <c r="E52" s="73"/>
      <c r="F52" s="82" t="s">
        <v>12</v>
      </c>
      <c r="G52" s="74" t="s">
        <v>12</v>
      </c>
    </row>
    <row r="53" spans="1:7" ht="69.95" customHeight="1" x14ac:dyDescent="0.25">
      <c r="A53" t="s">
        <v>101</v>
      </c>
      <c r="B53" s="80" t="str">
        <f>HYPERLINK("[EDEL_Portfolio Monthly Notes 31-May-2024.xlsx]EOEDOF!A1","Edelweiss Europe Dynamic Equity Offshore Fund")</f>
        <v>Edelweiss Europe Dynamic Equity Offshore Fund</v>
      </c>
      <c r="C53" s="73"/>
      <c r="D53" s="81" t="s">
        <v>102</v>
      </c>
      <c r="E53" s="73"/>
      <c r="F53" s="82" t="s">
        <v>12</v>
      </c>
      <c r="G53" s="74" t="s">
        <v>12</v>
      </c>
    </row>
    <row r="54" spans="1:7" ht="69.95" customHeight="1" x14ac:dyDescent="0.25">
      <c r="A54" t="s">
        <v>103</v>
      </c>
      <c r="B54" s="80" t="str">
        <f>HYPERLINK("[EDEL_Portfolio Monthly Notes 31-May-2024.xlsx]EOEMOP!A1","Edelweiss Emerging Markets Opportunities Equity Offshore Fund")</f>
        <v>Edelweiss Emerging Markets Opportunities Equity Offshore Fund</v>
      </c>
      <c r="C54" s="73"/>
      <c r="D54" s="81" t="s">
        <v>104</v>
      </c>
      <c r="E54" s="73"/>
      <c r="F54" s="82" t="s">
        <v>12</v>
      </c>
      <c r="G54" s="74" t="s">
        <v>12</v>
      </c>
    </row>
    <row r="55" spans="1:7" ht="69.95" customHeight="1" x14ac:dyDescent="0.25">
      <c r="A55" t="s">
        <v>105</v>
      </c>
      <c r="B55" s="80" t="str">
        <f>HYPERLINK("[EDEL_Portfolio Monthly Notes 31-May-2024.xlsx]EOUSEF!A1","Edelweiss US Value Equity Off-shore Fund")</f>
        <v>Edelweiss US Value Equity Off-shore Fund</v>
      </c>
      <c r="C55" s="73"/>
      <c r="D55" s="81" t="s">
        <v>106</v>
      </c>
      <c r="E55" s="73"/>
      <c r="F55" s="82" t="s">
        <v>12</v>
      </c>
      <c r="G55" s="74" t="s">
        <v>12</v>
      </c>
    </row>
    <row r="56" spans="1:7" ht="69.95" customHeight="1" x14ac:dyDescent="0.25">
      <c r="A56" t="s">
        <v>107</v>
      </c>
      <c r="B56" s="80" t="str">
        <f>HYPERLINK("[EDEL_Portfolio Monthly Notes 31-May-2024.xlsx]EOUSTF!A1","EDELWEISS US TECHNOLOGY EQUITY FOF")</f>
        <v>EDELWEISS US TECHNOLOGY EQUITY FOF</v>
      </c>
      <c r="C56" s="73"/>
      <c r="D56" s="81" t="s">
        <v>108</v>
      </c>
      <c r="E56" s="73"/>
      <c r="F56" s="82" t="s">
        <v>12</v>
      </c>
      <c r="G56" s="74" t="s">
        <v>12</v>
      </c>
    </row>
    <row r="57" spans="1:7" ht="69.95" customHeight="1" x14ac:dyDescent="0.25">
      <c r="A57" t="s">
        <v>109</v>
      </c>
      <c r="B57" s="80" t="str">
        <f>HYPERLINK("[EDEL_Portfolio Monthly Notes 31-May-2024.xlsx]ESLVRE!A1","Edelweiss Silver ETF Fund")</f>
        <v>Edelweiss Silver ETF Fund</v>
      </c>
      <c r="C57" s="73"/>
      <c r="D57" s="81" t="s">
        <v>110</v>
      </c>
      <c r="E57" s="73"/>
      <c r="F57" s="82" t="s">
        <v>12</v>
      </c>
      <c r="G57" s="74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62" activePane="bottomLeft" state="frozen"/>
      <selection pane="bottomLeft" activeCell="B62" sqref="B6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711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712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459</v>
      </c>
      <c r="B12" s="33"/>
      <c r="C12" s="33"/>
      <c r="D12" s="14"/>
      <c r="E12" s="15"/>
      <c r="F12" s="16"/>
      <c r="G12" s="16"/>
    </row>
    <row r="13" spans="1:8" x14ac:dyDescent="0.25">
      <c r="A13" s="13" t="s">
        <v>713</v>
      </c>
      <c r="B13" s="33" t="s">
        <v>714</v>
      </c>
      <c r="C13" s="33" t="s">
        <v>128</v>
      </c>
      <c r="D13" s="14">
        <v>7225000</v>
      </c>
      <c r="E13" s="15">
        <v>7225.91</v>
      </c>
      <c r="F13" s="16">
        <v>0.4168</v>
      </c>
      <c r="G13" s="16">
        <v>7.1768443905999998E-2</v>
      </c>
    </row>
    <row r="14" spans="1:8" x14ac:dyDescent="0.25">
      <c r="A14" s="13" t="s">
        <v>715</v>
      </c>
      <c r="B14" s="33" t="s">
        <v>716</v>
      </c>
      <c r="C14" s="33" t="s">
        <v>128</v>
      </c>
      <c r="D14" s="14">
        <v>500000</v>
      </c>
      <c r="E14" s="15">
        <v>484.11</v>
      </c>
      <c r="F14" s="16">
        <v>2.7900000000000001E-2</v>
      </c>
      <c r="G14" s="16">
        <v>7.1782937630000002E-2</v>
      </c>
    </row>
    <row r="15" spans="1:8" x14ac:dyDescent="0.25">
      <c r="A15" s="17" t="s">
        <v>124</v>
      </c>
      <c r="B15" s="34"/>
      <c r="C15" s="34"/>
      <c r="D15" s="20"/>
      <c r="E15" s="21">
        <v>7710.02</v>
      </c>
      <c r="F15" s="22">
        <v>0.44469999999999998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125</v>
      </c>
      <c r="B17" s="33"/>
      <c r="C17" s="33"/>
      <c r="D17" s="14"/>
      <c r="E17" s="15"/>
      <c r="F17" s="16"/>
      <c r="G17" s="16"/>
    </row>
    <row r="18" spans="1:7" x14ac:dyDescent="0.25">
      <c r="A18" s="13" t="s">
        <v>717</v>
      </c>
      <c r="B18" s="33" t="s">
        <v>718</v>
      </c>
      <c r="C18" s="33" t="s">
        <v>128</v>
      </c>
      <c r="D18" s="14">
        <v>5000000</v>
      </c>
      <c r="E18" s="15">
        <v>5194.6400000000003</v>
      </c>
      <c r="F18" s="16">
        <v>0.29970000000000002</v>
      </c>
      <c r="G18" s="16">
        <v>7.5109765625000005E-2</v>
      </c>
    </row>
    <row r="19" spans="1:7" x14ac:dyDescent="0.25">
      <c r="A19" s="13" t="s">
        <v>719</v>
      </c>
      <c r="B19" s="33" t="s">
        <v>720</v>
      </c>
      <c r="C19" s="33" t="s">
        <v>128</v>
      </c>
      <c r="D19" s="14">
        <v>2000000</v>
      </c>
      <c r="E19" s="15">
        <v>2051.66</v>
      </c>
      <c r="F19" s="16">
        <v>0.11840000000000001</v>
      </c>
      <c r="G19" s="16">
        <v>7.5161610000000004E-2</v>
      </c>
    </row>
    <row r="20" spans="1:7" x14ac:dyDescent="0.25">
      <c r="A20" s="13" t="s">
        <v>721</v>
      </c>
      <c r="B20" s="33" t="s">
        <v>722</v>
      </c>
      <c r="C20" s="33" t="s">
        <v>128</v>
      </c>
      <c r="D20" s="14">
        <v>1000000</v>
      </c>
      <c r="E20" s="15">
        <v>1020.97</v>
      </c>
      <c r="F20" s="16">
        <v>5.8900000000000001E-2</v>
      </c>
      <c r="G20" s="16">
        <v>7.4968755248999999E-2</v>
      </c>
    </row>
    <row r="21" spans="1:7" x14ac:dyDescent="0.25">
      <c r="A21" s="13" t="s">
        <v>723</v>
      </c>
      <c r="B21" s="33" t="s">
        <v>724</v>
      </c>
      <c r="C21" s="33" t="s">
        <v>128</v>
      </c>
      <c r="D21" s="14">
        <v>500000</v>
      </c>
      <c r="E21" s="15">
        <v>525.47</v>
      </c>
      <c r="F21" s="16">
        <v>3.0300000000000001E-2</v>
      </c>
      <c r="G21" s="16">
        <v>7.5109765625000005E-2</v>
      </c>
    </row>
    <row r="22" spans="1:7" x14ac:dyDescent="0.25">
      <c r="A22" s="13" t="s">
        <v>725</v>
      </c>
      <c r="B22" s="33" t="s">
        <v>726</v>
      </c>
      <c r="C22" s="33" t="s">
        <v>128</v>
      </c>
      <c r="D22" s="14">
        <v>500000</v>
      </c>
      <c r="E22" s="15">
        <v>513.15</v>
      </c>
      <c r="F22" s="16">
        <v>2.9600000000000001E-2</v>
      </c>
      <c r="G22" s="16">
        <v>7.5119097519999997E-2</v>
      </c>
    </row>
    <row r="23" spans="1:7" x14ac:dyDescent="0.25">
      <c r="A23" s="17" t="s">
        <v>124</v>
      </c>
      <c r="B23" s="34"/>
      <c r="C23" s="34"/>
      <c r="D23" s="20"/>
      <c r="E23" s="21">
        <v>9305.89</v>
      </c>
      <c r="F23" s="22">
        <v>0.53690000000000004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17015.91</v>
      </c>
      <c r="F32" s="22">
        <v>0.98160000000000003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176</v>
      </c>
      <c r="B35" s="33"/>
      <c r="C35" s="33"/>
      <c r="D35" s="14"/>
      <c r="E35" s="15"/>
      <c r="F35" s="16"/>
      <c r="G35" s="16"/>
    </row>
    <row r="36" spans="1:7" x14ac:dyDescent="0.25">
      <c r="A36" s="13" t="s">
        <v>177</v>
      </c>
      <c r="B36" s="33"/>
      <c r="C36" s="33"/>
      <c r="D36" s="14"/>
      <c r="E36" s="15">
        <v>67.959999999999994</v>
      </c>
      <c r="F36" s="16">
        <v>3.8999999999999998E-3</v>
      </c>
      <c r="G36" s="16">
        <v>6.6588999999999995E-2</v>
      </c>
    </row>
    <row r="37" spans="1:7" x14ac:dyDescent="0.25">
      <c r="A37" s="17" t="s">
        <v>124</v>
      </c>
      <c r="B37" s="34"/>
      <c r="C37" s="34"/>
      <c r="D37" s="20"/>
      <c r="E37" s="21">
        <v>67.959999999999994</v>
      </c>
      <c r="F37" s="22">
        <v>3.8999999999999998E-3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67.959999999999994</v>
      </c>
      <c r="F39" s="22">
        <v>3.8999999999999998E-3</v>
      </c>
      <c r="G39" s="23"/>
    </row>
    <row r="40" spans="1:7" x14ac:dyDescent="0.25">
      <c r="A40" s="13" t="s">
        <v>178</v>
      </c>
      <c r="B40" s="33"/>
      <c r="C40" s="33"/>
      <c r="D40" s="14"/>
      <c r="E40" s="15">
        <v>254.0716626</v>
      </c>
      <c r="F40" s="16">
        <v>1.4656000000000001E-2</v>
      </c>
      <c r="G40" s="16"/>
    </row>
    <row r="41" spans="1:7" x14ac:dyDescent="0.25">
      <c r="A41" s="13" t="s">
        <v>179</v>
      </c>
      <c r="B41" s="33"/>
      <c r="C41" s="33"/>
      <c r="D41" s="14"/>
      <c r="E41" s="26">
        <v>-2.9516626000000001</v>
      </c>
      <c r="F41" s="27">
        <v>-1.56E-4</v>
      </c>
      <c r="G41" s="16">
        <v>6.6588999999999995E-2</v>
      </c>
    </row>
    <row r="42" spans="1:7" x14ac:dyDescent="0.25">
      <c r="A42" s="28" t="s">
        <v>180</v>
      </c>
      <c r="B42" s="36"/>
      <c r="C42" s="36"/>
      <c r="D42" s="29"/>
      <c r="E42" s="30">
        <v>17334.990000000002</v>
      </c>
      <c r="F42" s="31">
        <v>1</v>
      </c>
      <c r="G42" s="31"/>
    </row>
    <row r="44" spans="1:7" x14ac:dyDescent="0.25">
      <c r="A44" s="1" t="s">
        <v>182</v>
      </c>
    </row>
    <row r="47" spans="1:7" x14ac:dyDescent="0.25">
      <c r="A47" s="1" t="s">
        <v>183</v>
      </c>
    </row>
    <row r="48" spans="1:7" x14ac:dyDescent="0.25">
      <c r="A48" s="47" t="s">
        <v>184</v>
      </c>
      <c r="B48" s="3" t="s">
        <v>121</v>
      </c>
    </row>
    <row r="49" spans="1:5" x14ac:dyDescent="0.25">
      <c r="A49" t="s">
        <v>185</v>
      </c>
    </row>
    <row r="50" spans="1:5" x14ac:dyDescent="0.25">
      <c r="A50" t="s">
        <v>186</v>
      </c>
      <c r="B50" t="s">
        <v>187</v>
      </c>
      <c r="C50" t="s">
        <v>187</v>
      </c>
    </row>
    <row r="51" spans="1:5" x14ac:dyDescent="0.25">
      <c r="B51" s="48">
        <v>45412</v>
      </c>
      <c r="C51" s="48">
        <v>45443</v>
      </c>
    </row>
    <row r="52" spans="1:5" x14ac:dyDescent="0.25">
      <c r="A52" t="s">
        <v>706</v>
      </c>
      <c r="B52">
        <v>11.1698</v>
      </c>
      <c r="C52">
        <v>11.282500000000001</v>
      </c>
      <c r="E52" s="2"/>
    </row>
    <row r="53" spans="1:5" x14ac:dyDescent="0.25">
      <c r="A53" t="s">
        <v>192</v>
      </c>
      <c r="B53">
        <v>11.1701</v>
      </c>
      <c r="C53">
        <v>11.2828</v>
      </c>
      <c r="E53" s="2"/>
    </row>
    <row r="54" spans="1:5" x14ac:dyDescent="0.25">
      <c r="A54" t="s">
        <v>707</v>
      </c>
      <c r="B54">
        <v>11.1271</v>
      </c>
      <c r="C54">
        <v>11.237</v>
      </c>
      <c r="E54" s="2"/>
    </row>
    <row r="55" spans="1:5" x14ac:dyDescent="0.25">
      <c r="A55" t="s">
        <v>673</v>
      </c>
      <c r="B55">
        <v>11.1272</v>
      </c>
      <c r="C55">
        <v>11.2371</v>
      </c>
      <c r="E55" s="2"/>
    </row>
    <row r="56" spans="1:5" x14ac:dyDescent="0.25">
      <c r="E56" s="2"/>
    </row>
    <row r="57" spans="1:5" x14ac:dyDescent="0.25">
      <c r="A57" t="s">
        <v>202</v>
      </c>
      <c r="B57" s="3" t="s">
        <v>121</v>
      </c>
    </row>
    <row r="58" spans="1:5" x14ac:dyDescent="0.25">
      <c r="A58" t="s">
        <v>203</v>
      </c>
      <c r="B58" s="3" t="s">
        <v>121</v>
      </c>
    </row>
    <row r="59" spans="1:5" ht="29.1" customHeight="1" x14ac:dyDescent="0.25">
      <c r="A59" s="47" t="s">
        <v>204</v>
      </c>
      <c r="B59" s="3" t="s">
        <v>121</v>
      </c>
    </row>
    <row r="60" spans="1:5" ht="29.1" customHeight="1" x14ac:dyDescent="0.25">
      <c r="A60" s="47" t="s">
        <v>205</v>
      </c>
      <c r="B60" s="3" t="s">
        <v>121</v>
      </c>
    </row>
    <row r="61" spans="1:5" x14ac:dyDescent="0.25">
      <c r="A61" t="s">
        <v>206</v>
      </c>
      <c r="B61" s="49">
        <f>+B75</f>
        <v>3.9751484676197411</v>
      </c>
    </row>
    <row r="62" spans="1:5" ht="43.5" customHeight="1" x14ac:dyDescent="0.25">
      <c r="A62" s="47" t="s">
        <v>207</v>
      </c>
      <c r="B62" s="3" t="s">
        <v>121</v>
      </c>
    </row>
    <row r="63" spans="1:5" ht="29.1" customHeight="1" x14ac:dyDescent="0.25">
      <c r="A63" s="47" t="s">
        <v>208</v>
      </c>
      <c r="B63" s="3" t="s">
        <v>121</v>
      </c>
    </row>
    <row r="64" spans="1:5" ht="29.1" customHeight="1" x14ac:dyDescent="0.25">
      <c r="A64" s="47" t="s">
        <v>209</v>
      </c>
      <c r="B64" s="3" t="s">
        <v>121</v>
      </c>
    </row>
    <row r="65" spans="1:4" x14ac:dyDescent="0.25">
      <c r="A65" t="s">
        <v>210</v>
      </c>
      <c r="B65" s="3" t="s">
        <v>121</v>
      </c>
    </row>
    <row r="66" spans="1:4" x14ac:dyDescent="0.25">
      <c r="A66" t="s">
        <v>211</v>
      </c>
      <c r="B66" s="3" t="s">
        <v>121</v>
      </c>
    </row>
    <row r="68" spans="1:4" x14ac:dyDescent="0.25">
      <c r="A68" t="s">
        <v>212</v>
      </c>
    </row>
    <row r="69" spans="1:4" ht="57.95" customHeight="1" x14ac:dyDescent="0.25">
      <c r="A69" s="55" t="s">
        <v>213</v>
      </c>
      <c r="B69" s="56" t="s">
        <v>727</v>
      </c>
    </row>
    <row r="70" spans="1:4" ht="43.5" customHeight="1" x14ac:dyDescent="0.25">
      <c r="A70" s="55" t="s">
        <v>215</v>
      </c>
      <c r="B70" s="56" t="s">
        <v>728</v>
      </c>
    </row>
    <row r="71" spans="1:4" x14ac:dyDescent="0.25">
      <c r="A71" s="55"/>
      <c r="B71" s="55"/>
    </row>
    <row r="72" spans="1:4" x14ac:dyDescent="0.25">
      <c r="A72" s="55" t="s">
        <v>217</v>
      </c>
      <c r="B72" s="57">
        <v>7.3589616781637837</v>
      </c>
    </row>
    <row r="73" spans="1:4" x14ac:dyDescent="0.25">
      <c r="A73" s="55"/>
      <c r="B73" s="55"/>
    </row>
    <row r="74" spans="1:4" x14ac:dyDescent="0.25">
      <c r="A74" s="55" t="s">
        <v>218</v>
      </c>
      <c r="B74" s="58">
        <v>3.4464000000000001</v>
      </c>
    </row>
    <row r="75" spans="1:4" x14ac:dyDescent="0.25">
      <c r="A75" s="55" t="s">
        <v>219</v>
      </c>
      <c r="B75" s="58">
        <v>3.9751484676197411</v>
      </c>
    </row>
    <row r="76" spans="1:4" x14ac:dyDescent="0.25">
      <c r="A76" s="55"/>
      <c r="B76" s="55"/>
    </row>
    <row r="77" spans="1:4" x14ac:dyDescent="0.25">
      <c r="A77" s="55" t="s">
        <v>220</v>
      </c>
      <c r="B77" s="59">
        <v>45443</v>
      </c>
    </row>
    <row r="79" spans="1:4" ht="69.95" customHeight="1" x14ac:dyDescent="0.25">
      <c r="A79" s="73" t="s">
        <v>221</v>
      </c>
      <c r="B79" s="73" t="s">
        <v>222</v>
      </c>
      <c r="C79" s="73" t="s">
        <v>5</v>
      </c>
      <c r="D79" s="73" t="s">
        <v>6</v>
      </c>
    </row>
    <row r="80" spans="1:4" ht="69.95" customHeight="1" x14ac:dyDescent="0.25">
      <c r="A80" s="73" t="s">
        <v>729</v>
      </c>
      <c r="B80" s="73"/>
      <c r="C80" s="73" t="s">
        <v>27</v>
      </c>
      <c r="D8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6"/>
  <sheetViews>
    <sheetView showGridLines="0" workbookViewId="0">
      <pane ySplit="4" topLeftCell="A68" activePane="bottomLeft" state="frozen"/>
      <selection pane="bottomLeft" activeCell="B68" sqref="B6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730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731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459</v>
      </c>
      <c r="B12" s="33"/>
      <c r="C12" s="33"/>
      <c r="D12" s="14"/>
      <c r="E12" s="15"/>
      <c r="F12" s="16"/>
      <c r="G12" s="16"/>
    </row>
    <row r="13" spans="1:8" x14ac:dyDescent="0.25">
      <c r="A13" s="13" t="s">
        <v>732</v>
      </c>
      <c r="B13" s="33" t="s">
        <v>733</v>
      </c>
      <c r="C13" s="33" t="s">
        <v>128</v>
      </c>
      <c r="D13" s="14">
        <v>29500000</v>
      </c>
      <c r="E13" s="15">
        <v>30299.8</v>
      </c>
      <c r="F13" s="16">
        <v>0.31530000000000002</v>
      </c>
      <c r="G13" s="16">
        <v>7.2050053801999997E-2</v>
      </c>
    </row>
    <row r="14" spans="1:8" x14ac:dyDescent="0.25">
      <c r="A14" s="13" t="s">
        <v>734</v>
      </c>
      <c r="B14" s="33" t="s">
        <v>735</v>
      </c>
      <c r="C14" s="33" t="s">
        <v>128</v>
      </c>
      <c r="D14" s="14">
        <v>20500000</v>
      </c>
      <c r="E14" s="15">
        <v>21255.360000000001</v>
      </c>
      <c r="F14" s="16">
        <v>0.22120000000000001</v>
      </c>
      <c r="G14" s="16">
        <v>7.2035558272000005E-2</v>
      </c>
    </row>
    <row r="15" spans="1:8" x14ac:dyDescent="0.25">
      <c r="A15" s="17" t="s">
        <v>124</v>
      </c>
      <c r="B15" s="34"/>
      <c r="C15" s="34"/>
      <c r="D15" s="20"/>
      <c r="E15" s="21">
        <v>51555.16</v>
      </c>
      <c r="F15" s="22">
        <v>0.53649999999999998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125</v>
      </c>
      <c r="B17" s="33"/>
      <c r="C17" s="33"/>
      <c r="D17" s="14"/>
      <c r="E17" s="15"/>
      <c r="F17" s="16"/>
      <c r="G17" s="16"/>
    </row>
    <row r="18" spans="1:7" x14ac:dyDescent="0.25">
      <c r="A18" s="13" t="s">
        <v>736</v>
      </c>
      <c r="B18" s="33" t="s">
        <v>737</v>
      </c>
      <c r="C18" s="33" t="s">
        <v>128</v>
      </c>
      <c r="D18" s="14">
        <v>12000000</v>
      </c>
      <c r="E18" s="15">
        <v>12421.84</v>
      </c>
      <c r="F18" s="16">
        <v>0.1293</v>
      </c>
      <c r="G18" s="16">
        <v>7.5317150624999996E-2</v>
      </c>
    </row>
    <row r="19" spans="1:7" x14ac:dyDescent="0.25">
      <c r="A19" s="13" t="s">
        <v>738</v>
      </c>
      <c r="B19" s="33" t="s">
        <v>739</v>
      </c>
      <c r="C19" s="33" t="s">
        <v>128</v>
      </c>
      <c r="D19" s="14">
        <v>5000000</v>
      </c>
      <c r="E19" s="15">
        <v>5256.14</v>
      </c>
      <c r="F19" s="16">
        <v>5.4699999999999999E-2</v>
      </c>
      <c r="G19" s="16">
        <v>7.5181311190000003E-2</v>
      </c>
    </row>
    <row r="20" spans="1:7" x14ac:dyDescent="0.25">
      <c r="A20" s="13" t="s">
        <v>740</v>
      </c>
      <c r="B20" s="33" t="s">
        <v>741</v>
      </c>
      <c r="C20" s="33" t="s">
        <v>128</v>
      </c>
      <c r="D20" s="14">
        <v>5000000</v>
      </c>
      <c r="E20" s="15">
        <v>5198.1899999999996</v>
      </c>
      <c r="F20" s="16">
        <v>5.4100000000000002E-2</v>
      </c>
      <c r="G20" s="16">
        <v>7.5317150624999996E-2</v>
      </c>
    </row>
    <row r="21" spans="1:7" x14ac:dyDescent="0.25">
      <c r="A21" s="13" t="s">
        <v>742</v>
      </c>
      <c r="B21" s="33" t="s">
        <v>743</v>
      </c>
      <c r="C21" s="33" t="s">
        <v>128</v>
      </c>
      <c r="D21" s="14">
        <v>5000000</v>
      </c>
      <c r="E21" s="15">
        <v>5151.53</v>
      </c>
      <c r="F21" s="16">
        <v>5.3600000000000002E-2</v>
      </c>
      <c r="G21" s="16">
        <v>7.5084880768999995E-2</v>
      </c>
    </row>
    <row r="22" spans="1:7" x14ac:dyDescent="0.25">
      <c r="A22" s="13" t="s">
        <v>744</v>
      </c>
      <c r="B22" s="33" t="s">
        <v>745</v>
      </c>
      <c r="C22" s="33" t="s">
        <v>128</v>
      </c>
      <c r="D22" s="14">
        <v>4323700</v>
      </c>
      <c r="E22" s="15">
        <v>4440.82</v>
      </c>
      <c r="F22" s="16">
        <v>4.6199999999999998E-2</v>
      </c>
      <c r="G22" s="16">
        <v>7.5436406055999994E-2</v>
      </c>
    </row>
    <row r="23" spans="1:7" x14ac:dyDescent="0.25">
      <c r="A23" s="13" t="s">
        <v>746</v>
      </c>
      <c r="B23" s="33" t="s">
        <v>747</v>
      </c>
      <c r="C23" s="33" t="s">
        <v>128</v>
      </c>
      <c r="D23" s="14">
        <v>3107800</v>
      </c>
      <c r="E23" s="15">
        <v>3191.86</v>
      </c>
      <c r="F23" s="16">
        <v>3.32E-2</v>
      </c>
      <c r="G23" s="16">
        <v>7.5181311190000003E-2</v>
      </c>
    </row>
    <row r="24" spans="1:7" x14ac:dyDescent="0.25">
      <c r="A24" s="13" t="s">
        <v>748</v>
      </c>
      <c r="B24" s="33" t="s">
        <v>749</v>
      </c>
      <c r="C24" s="33" t="s">
        <v>128</v>
      </c>
      <c r="D24" s="14">
        <v>3000000</v>
      </c>
      <c r="E24" s="15">
        <v>3103.99</v>
      </c>
      <c r="F24" s="16">
        <v>3.2300000000000002E-2</v>
      </c>
      <c r="G24" s="16">
        <v>7.5317150624999996E-2</v>
      </c>
    </row>
    <row r="25" spans="1:7" x14ac:dyDescent="0.25">
      <c r="A25" s="13" t="s">
        <v>750</v>
      </c>
      <c r="B25" s="33" t="s">
        <v>751</v>
      </c>
      <c r="C25" s="33" t="s">
        <v>128</v>
      </c>
      <c r="D25" s="14">
        <v>1000000</v>
      </c>
      <c r="E25" s="15">
        <v>1006.9</v>
      </c>
      <c r="F25" s="16">
        <v>1.0500000000000001E-2</v>
      </c>
      <c r="G25" s="16">
        <v>7.5212418700000006E-2</v>
      </c>
    </row>
    <row r="26" spans="1:7" x14ac:dyDescent="0.25">
      <c r="A26" s="13" t="s">
        <v>752</v>
      </c>
      <c r="B26" s="33" t="s">
        <v>753</v>
      </c>
      <c r="C26" s="33" t="s">
        <v>128</v>
      </c>
      <c r="D26" s="14">
        <v>500000</v>
      </c>
      <c r="E26" s="15">
        <v>523.29</v>
      </c>
      <c r="F26" s="16">
        <v>5.4000000000000003E-3</v>
      </c>
      <c r="G26" s="16">
        <v>7.5181311190000003E-2</v>
      </c>
    </row>
    <row r="27" spans="1:7" x14ac:dyDescent="0.25">
      <c r="A27" s="13" t="s">
        <v>754</v>
      </c>
      <c r="B27" s="33" t="s">
        <v>755</v>
      </c>
      <c r="C27" s="33" t="s">
        <v>128</v>
      </c>
      <c r="D27" s="14">
        <v>500000</v>
      </c>
      <c r="E27" s="15">
        <v>521.47</v>
      </c>
      <c r="F27" s="16">
        <v>5.4000000000000003E-3</v>
      </c>
      <c r="G27" s="16">
        <v>7.5317150624999996E-2</v>
      </c>
    </row>
    <row r="28" spans="1:7" x14ac:dyDescent="0.25">
      <c r="A28" s="13" t="s">
        <v>756</v>
      </c>
      <c r="B28" s="33" t="s">
        <v>757</v>
      </c>
      <c r="C28" s="33" t="s">
        <v>128</v>
      </c>
      <c r="D28" s="14">
        <v>500000</v>
      </c>
      <c r="E28" s="15">
        <v>513.99</v>
      </c>
      <c r="F28" s="16">
        <v>5.3E-3</v>
      </c>
      <c r="G28" s="16">
        <v>7.5099396900000004E-2</v>
      </c>
    </row>
    <row r="29" spans="1:7" x14ac:dyDescent="0.25">
      <c r="A29" s="17" t="s">
        <v>124</v>
      </c>
      <c r="B29" s="34"/>
      <c r="C29" s="34"/>
      <c r="D29" s="20"/>
      <c r="E29" s="21">
        <v>41330.019999999997</v>
      </c>
      <c r="F29" s="22">
        <v>0.43</v>
      </c>
      <c r="G29" s="23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129</v>
      </c>
      <c r="B32" s="33"/>
      <c r="C32" s="33"/>
      <c r="D32" s="14"/>
      <c r="E32" s="15"/>
      <c r="F32" s="16"/>
      <c r="G32" s="16"/>
    </row>
    <row r="33" spans="1:7" x14ac:dyDescent="0.25">
      <c r="A33" s="17" t="s">
        <v>124</v>
      </c>
      <c r="B33" s="33"/>
      <c r="C33" s="33"/>
      <c r="D33" s="14"/>
      <c r="E33" s="18" t="s">
        <v>121</v>
      </c>
      <c r="F33" s="19" t="s">
        <v>121</v>
      </c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130</v>
      </c>
      <c r="B35" s="33"/>
      <c r="C35" s="33"/>
      <c r="D35" s="14"/>
      <c r="E35" s="15"/>
      <c r="F35" s="16"/>
      <c r="G35" s="16"/>
    </row>
    <row r="36" spans="1:7" x14ac:dyDescent="0.25">
      <c r="A36" s="17" t="s">
        <v>124</v>
      </c>
      <c r="B36" s="33"/>
      <c r="C36" s="33"/>
      <c r="D36" s="14"/>
      <c r="E36" s="18" t="s">
        <v>121</v>
      </c>
      <c r="F36" s="19" t="s">
        <v>121</v>
      </c>
      <c r="G36" s="16"/>
    </row>
    <row r="37" spans="1:7" x14ac:dyDescent="0.25">
      <c r="A37" s="13"/>
      <c r="B37" s="33"/>
      <c r="C37" s="33"/>
      <c r="D37" s="14"/>
      <c r="E37" s="15"/>
      <c r="F37" s="16"/>
      <c r="G37" s="16"/>
    </row>
    <row r="38" spans="1:7" x14ac:dyDescent="0.25">
      <c r="A38" s="24" t="s">
        <v>131</v>
      </c>
      <c r="B38" s="35"/>
      <c r="C38" s="35"/>
      <c r="D38" s="25"/>
      <c r="E38" s="21">
        <v>92885.18</v>
      </c>
      <c r="F38" s="22">
        <v>0.96650000000000003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7" t="s">
        <v>176</v>
      </c>
      <c r="B41" s="33"/>
      <c r="C41" s="33"/>
      <c r="D41" s="14"/>
      <c r="E41" s="15"/>
      <c r="F41" s="16"/>
      <c r="G41" s="16"/>
    </row>
    <row r="42" spans="1:7" x14ac:dyDescent="0.25">
      <c r="A42" s="13" t="s">
        <v>177</v>
      </c>
      <c r="B42" s="33"/>
      <c r="C42" s="33"/>
      <c r="D42" s="14"/>
      <c r="E42" s="15">
        <v>1493.18</v>
      </c>
      <c r="F42" s="16">
        <v>1.55E-2</v>
      </c>
      <c r="G42" s="16">
        <v>6.6588999999999995E-2</v>
      </c>
    </row>
    <row r="43" spans="1:7" x14ac:dyDescent="0.25">
      <c r="A43" s="17" t="s">
        <v>124</v>
      </c>
      <c r="B43" s="34"/>
      <c r="C43" s="34"/>
      <c r="D43" s="20"/>
      <c r="E43" s="21">
        <v>1493.18</v>
      </c>
      <c r="F43" s="22">
        <v>1.55E-2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24" t="s">
        <v>131</v>
      </c>
      <c r="B45" s="35"/>
      <c r="C45" s="35"/>
      <c r="D45" s="25"/>
      <c r="E45" s="21">
        <v>1493.18</v>
      </c>
      <c r="F45" s="22">
        <v>1.55E-2</v>
      </c>
      <c r="G45" s="23"/>
    </row>
    <row r="46" spans="1:7" x14ac:dyDescent="0.25">
      <c r="A46" s="13" t="s">
        <v>178</v>
      </c>
      <c r="B46" s="33"/>
      <c r="C46" s="33"/>
      <c r="D46" s="14"/>
      <c r="E46" s="15">
        <v>1718.0529113</v>
      </c>
      <c r="F46" s="16">
        <v>1.7877000000000001E-2</v>
      </c>
      <c r="G46" s="16"/>
    </row>
    <row r="47" spans="1:7" x14ac:dyDescent="0.25">
      <c r="A47" s="13" t="s">
        <v>179</v>
      </c>
      <c r="B47" s="33"/>
      <c r="C47" s="33"/>
      <c r="D47" s="14"/>
      <c r="E47" s="15">
        <v>2.7570887000000002</v>
      </c>
      <c r="F47" s="16">
        <v>1.2300000000000001E-4</v>
      </c>
      <c r="G47" s="16">
        <v>6.6588999999999995E-2</v>
      </c>
    </row>
    <row r="48" spans="1:7" x14ac:dyDescent="0.25">
      <c r="A48" s="28" t="s">
        <v>180</v>
      </c>
      <c r="B48" s="36"/>
      <c r="C48" s="36"/>
      <c r="D48" s="29"/>
      <c r="E48" s="30">
        <v>96099.17</v>
      </c>
      <c r="F48" s="31">
        <v>1</v>
      </c>
      <c r="G48" s="31"/>
    </row>
    <row r="50" spans="1:5" x14ac:dyDescent="0.25">
      <c r="A50" s="1" t="s">
        <v>182</v>
      </c>
    </row>
    <row r="53" spans="1:5" x14ac:dyDescent="0.25">
      <c r="A53" s="1" t="s">
        <v>183</v>
      </c>
    </row>
    <row r="54" spans="1:5" x14ac:dyDescent="0.25">
      <c r="A54" s="47" t="s">
        <v>184</v>
      </c>
      <c r="B54" s="3" t="s">
        <v>121</v>
      </c>
    </row>
    <row r="55" spans="1:5" x14ac:dyDescent="0.25">
      <c r="A55" t="s">
        <v>185</v>
      </c>
    </row>
    <row r="56" spans="1:5" x14ac:dyDescent="0.25">
      <c r="A56" t="s">
        <v>186</v>
      </c>
      <c r="B56" t="s">
        <v>187</v>
      </c>
      <c r="C56" t="s">
        <v>187</v>
      </c>
    </row>
    <row r="57" spans="1:5" x14ac:dyDescent="0.25">
      <c r="B57" s="48">
        <v>45412</v>
      </c>
      <c r="C57" s="48">
        <v>45443</v>
      </c>
    </row>
    <row r="58" spans="1:5" x14ac:dyDescent="0.25">
      <c r="A58" t="s">
        <v>706</v>
      </c>
      <c r="B58">
        <v>11.430400000000001</v>
      </c>
      <c r="C58">
        <v>11.6242</v>
      </c>
      <c r="E58" s="2"/>
    </row>
    <row r="59" spans="1:5" x14ac:dyDescent="0.25">
      <c r="A59" t="s">
        <v>192</v>
      </c>
      <c r="B59">
        <v>11.430400000000001</v>
      </c>
      <c r="C59">
        <v>11.6242</v>
      </c>
      <c r="E59" s="2"/>
    </row>
    <row r="60" spans="1:5" x14ac:dyDescent="0.25">
      <c r="A60" t="s">
        <v>707</v>
      </c>
      <c r="B60">
        <v>11.382</v>
      </c>
      <c r="C60">
        <v>11.5725</v>
      </c>
      <c r="E60" s="2"/>
    </row>
    <row r="61" spans="1:5" x14ac:dyDescent="0.25">
      <c r="A61" t="s">
        <v>673</v>
      </c>
      <c r="B61">
        <v>11.382</v>
      </c>
      <c r="C61">
        <v>11.5724</v>
      </c>
      <c r="E61" s="2"/>
    </row>
    <row r="62" spans="1:5" x14ac:dyDescent="0.25">
      <c r="E62" s="2"/>
    </row>
    <row r="63" spans="1:5" x14ac:dyDescent="0.25">
      <c r="A63" t="s">
        <v>202</v>
      </c>
      <c r="B63" s="3" t="s">
        <v>121</v>
      </c>
    </row>
    <row r="64" spans="1:5" x14ac:dyDescent="0.25">
      <c r="A64" t="s">
        <v>203</v>
      </c>
      <c r="B64" s="3" t="s">
        <v>121</v>
      </c>
    </row>
    <row r="65" spans="1:2" ht="29.1" customHeight="1" x14ac:dyDescent="0.25">
      <c r="A65" s="47" t="s">
        <v>204</v>
      </c>
      <c r="B65" s="3" t="s">
        <v>121</v>
      </c>
    </row>
    <row r="66" spans="1:2" ht="29.1" customHeight="1" x14ac:dyDescent="0.25">
      <c r="A66" s="47" t="s">
        <v>205</v>
      </c>
      <c r="B66" s="3" t="s">
        <v>121</v>
      </c>
    </row>
    <row r="67" spans="1:2" x14ac:dyDescent="0.25">
      <c r="A67" t="s">
        <v>206</v>
      </c>
      <c r="B67" s="49">
        <f>+B81</f>
        <v>12.14712724682996</v>
      </c>
    </row>
    <row r="68" spans="1:2" ht="43.5" customHeight="1" x14ac:dyDescent="0.25">
      <c r="A68" s="47" t="s">
        <v>207</v>
      </c>
      <c r="B68" s="3" t="s">
        <v>121</v>
      </c>
    </row>
    <row r="69" spans="1:2" ht="29.1" customHeight="1" x14ac:dyDescent="0.25">
      <c r="A69" s="47" t="s">
        <v>208</v>
      </c>
      <c r="B69" s="3" t="s">
        <v>121</v>
      </c>
    </row>
    <row r="70" spans="1:2" ht="29.1" customHeight="1" x14ac:dyDescent="0.25">
      <c r="A70" s="47" t="s">
        <v>209</v>
      </c>
      <c r="B70" s="3" t="s">
        <v>121</v>
      </c>
    </row>
    <row r="71" spans="1:2" x14ac:dyDescent="0.25">
      <c r="A71" t="s">
        <v>210</v>
      </c>
      <c r="B71" s="3" t="s">
        <v>121</v>
      </c>
    </row>
    <row r="72" spans="1:2" x14ac:dyDescent="0.25">
      <c r="A72" t="s">
        <v>211</v>
      </c>
      <c r="B72" s="3" t="s">
        <v>121</v>
      </c>
    </row>
    <row r="74" spans="1:2" x14ac:dyDescent="0.25">
      <c r="A74" t="s">
        <v>212</v>
      </c>
    </row>
    <row r="75" spans="1:2" ht="57.95" customHeight="1" x14ac:dyDescent="0.25">
      <c r="A75" s="55" t="s">
        <v>213</v>
      </c>
      <c r="B75" s="56" t="s">
        <v>758</v>
      </c>
    </row>
    <row r="76" spans="1:2" ht="43.5" customHeight="1" x14ac:dyDescent="0.25">
      <c r="A76" s="55" t="s">
        <v>215</v>
      </c>
      <c r="B76" s="56" t="s">
        <v>759</v>
      </c>
    </row>
    <row r="77" spans="1:2" x14ac:dyDescent="0.25">
      <c r="A77" s="55"/>
      <c r="B77" s="55"/>
    </row>
    <row r="78" spans="1:2" x14ac:dyDescent="0.25">
      <c r="A78" s="55" t="s">
        <v>217</v>
      </c>
      <c r="B78" s="57">
        <v>7.3373999920670352</v>
      </c>
    </row>
    <row r="79" spans="1:2" x14ac:dyDescent="0.25">
      <c r="A79" s="55"/>
      <c r="B79" s="55"/>
    </row>
    <row r="80" spans="1:2" x14ac:dyDescent="0.25">
      <c r="A80" s="55" t="s">
        <v>218</v>
      </c>
      <c r="B80" s="58">
        <v>8.0004000000000008</v>
      </c>
    </row>
    <row r="81" spans="1:4" x14ac:dyDescent="0.25">
      <c r="A81" s="55" t="s">
        <v>219</v>
      </c>
      <c r="B81" s="58">
        <v>12.14712724682996</v>
      </c>
    </row>
    <row r="82" spans="1:4" x14ac:dyDescent="0.25">
      <c r="A82" s="55"/>
      <c r="B82" s="55"/>
    </row>
    <row r="83" spans="1:4" x14ac:dyDescent="0.25">
      <c r="A83" s="55" t="s">
        <v>220</v>
      </c>
      <c r="B83" s="59">
        <v>45443</v>
      </c>
    </row>
    <row r="85" spans="1:4" ht="69.95" customHeight="1" x14ac:dyDescent="0.25">
      <c r="A85" s="73" t="s">
        <v>221</v>
      </c>
      <c r="B85" s="73" t="s">
        <v>222</v>
      </c>
      <c r="C85" s="73" t="s">
        <v>5</v>
      </c>
      <c r="D85" s="73" t="s">
        <v>6</v>
      </c>
    </row>
    <row r="86" spans="1:4" ht="69.95" customHeight="1" x14ac:dyDescent="0.25">
      <c r="A86" s="73" t="s">
        <v>760</v>
      </c>
      <c r="B86" s="73"/>
      <c r="C86" s="73" t="s">
        <v>29</v>
      </c>
      <c r="D8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4" topLeftCell="A87" activePane="bottomLeft" state="frozen"/>
      <selection pane="bottomLeft" activeCell="B87" sqref="B8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761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762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763</v>
      </c>
      <c r="B11" s="33" t="s">
        <v>764</v>
      </c>
      <c r="C11" s="33" t="s">
        <v>231</v>
      </c>
      <c r="D11" s="14">
        <v>6000000</v>
      </c>
      <c r="E11" s="15">
        <v>5974.77</v>
      </c>
      <c r="F11" s="16">
        <v>7.0199999999999999E-2</v>
      </c>
      <c r="G11" s="16">
        <v>7.6450000000000004E-2</v>
      </c>
    </row>
    <row r="12" spans="1:8" x14ac:dyDescent="0.25">
      <c r="A12" s="13" t="s">
        <v>765</v>
      </c>
      <c r="B12" s="33" t="s">
        <v>766</v>
      </c>
      <c r="C12" s="33" t="s">
        <v>231</v>
      </c>
      <c r="D12" s="14">
        <v>6000000</v>
      </c>
      <c r="E12" s="15">
        <v>5866.17</v>
      </c>
      <c r="F12" s="16">
        <v>6.8900000000000003E-2</v>
      </c>
      <c r="G12" s="16">
        <v>7.7499999999999999E-2</v>
      </c>
    </row>
    <row r="13" spans="1:8" x14ac:dyDescent="0.25">
      <c r="A13" s="13" t="s">
        <v>767</v>
      </c>
      <c r="B13" s="33" t="s">
        <v>768</v>
      </c>
      <c r="C13" s="33" t="s">
        <v>242</v>
      </c>
      <c r="D13" s="14">
        <v>5500000</v>
      </c>
      <c r="E13" s="15">
        <v>5467.95</v>
      </c>
      <c r="F13" s="16">
        <v>6.4199999999999993E-2</v>
      </c>
      <c r="G13" s="16">
        <v>7.7575000000000005E-2</v>
      </c>
    </row>
    <row r="14" spans="1:8" x14ac:dyDescent="0.25">
      <c r="A14" s="13" t="s">
        <v>769</v>
      </c>
      <c r="B14" s="33" t="s">
        <v>770</v>
      </c>
      <c r="C14" s="33" t="s">
        <v>231</v>
      </c>
      <c r="D14" s="14">
        <v>5000000</v>
      </c>
      <c r="E14" s="15">
        <v>5021.3599999999997</v>
      </c>
      <c r="F14" s="16">
        <v>5.8999999999999997E-2</v>
      </c>
      <c r="G14" s="16">
        <v>7.7190999999999996E-2</v>
      </c>
    </row>
    <row r="15" spans="1:8" x14ac:dyDescent="0.25">
      <c r="A15" s="13" t="s">
        <v>771</v>
      </c>
      <c r="B15" s="33" t="s">
        <v>772</v>
      </c>
      <c r="C15" s="33" t="s">
        <v>231</v>
      </c>
      <c r="D15" s="14">
        <v>4000000</v>
      </c>
      <c r="E15" s="15">
        <v>3985.65</v>
      </c>
      <c r="F15" s="16">
        <v>4.6800000000000001E-2</v>
      </c>
      <c r="G15" s="16">
        <v>7.6962000000000003E-2</v>
      </c>
    </row>
    <row r="16" spans="1:8" x14ac:dyDescent="0.25">
      <c r="A16" s="13" t="s">
        <v>773</v>
      </c>
      <c r="B16" s="33" t="s">
        <v>774</v>
      </c>
      <c r="C16" s="33" t="s">
        <v>231</v>
      </c>
      <c r="D16" s="14">
        <v>4000000</v>
      </c>
      <c r="E16" s="15">
        <v>3940.88</v>
      </c>
      <c r="F16" s="16">
        <v>4.6300000000000001E-2</v>
      </c>
      <c r="G16" s="16">
        <v>7.6999999999999999E-2</v>
      </c>
    </row>
    <row r="17" spans="1:7" x14ac:dyDescent="0.25">
      <c r="A17" s="13" t="s">
        <v>775</v>
      </c>
      <c r="B17" s="33" t="s">
        <v>776</v>
      </c>
      <c r="C17" s="33" t="s">
        <v>242</v>
      </c>
      <c r="D17" s="14">
        <v>2500000</v>
      </c>
      <c r="E17" s="15">
        <v>2496.4299999999998</v>
      </c>
      <c r="F17" s="16">
        <v>2.93E-2</v>
      </c>
      <c r="G17" s="16">
        <v>7.5649999999999995E-2</v>
      </c>
    </row>
    <row r="18" spans="1:7" x14ac:dyDescent="0.25">
      <c r="A18" s="13" t="s">
        <v>777</v>
      </c>
      <c r="B18" s="33" t="s">
        <v>778</v>
      </c>
      <c r="C18" s="33" t="s">
        <v>242</v>
      </c>
      <c r="D18" s="14">
        <v>2500000</v>
      </c>
      <c r="E18" s="15">
        <v>2481.9299999999998</v>
      </c>
      <c r="F18" s="16">
        <v>2.9100000000000001E-2</v>
      </c>
      <c r="G18" s="16">
        <v>7.7499999999999999E-2</v>
      </c>
    </row>
    <row r="19" spans="1:7" x14ac:dyDescent="0.25">
      <c r="A19" s="13" t="s">
        <v>779</v>
      </c>
      <c r="B19" s="33" t="s">
        <v>780</v>
      </c>
      <c r="C19" s="33" t="s">
        <v>231</v>
      </c>
      <c r="D19" s="14">
        <v>2000000</v>
      </c>
      <c r="E19" s="15">
        <v>1989.86</v>
      </c>
      <c r="F19" s="16">
        <v>2.3400000000000001E-2</v>
      </c>
      <c r="G19" s="16">
        <v>7.5749999999999998E-2</v>
      </c>
    </row>
    <row r="20" spans="1:7" x14ac:dyDescent="0.25">
      <c r="A20" s="13" t="s">
        <v>781</v>
      </c>
      <c r="B20" s="33" t="s">
        <v>782</v>
      </c>
      <c r="C20" s="33" t="s">
        <v>231</v>
      </c>
      <c r="D20" s="14">
        <v>1500000</v>
      </c>
      <c r="E20" s="15">
        <v>1492.91</v>
      </c>
      <c r="F20" s="16">
        <v>1.7500000000000002E-2</v>
      </c>
      <c r="G20" s="16">
        <v>7.6774999999999996E-2</v>
      </c>
    </row>
    <row r="21" spans="1:7" x14ac:dyDescent="0.25">
      <c r="A21" s="13" t="s">
        <v>783</v>
      </c>
      <c r="B21" s="33" t="s">
        <v>784</v>
      </c>
      <c r="C21" s="33" t="s">
        <v>242</v>
      </c>
      <c r="D21" s="14">
        <v>1000000</v>
      </c>
      <c r="E21" s="15">
        <v>999.25</v>
      </c>
      <c r="F21" s="16">
        <v>1.17E-2</v>
      </c>
      <c r="G21" s="16">
        <v>7.7625E-2</v>
      </c>
    </row>
    <row r="22" spans="1:7" x14ac:dyDescent="0.25">
      <c r="A22" s="13" t="s">
        <v>785</v>
      </c>
      <c r="B22" s="33" t="s">
        <v>786</v>
      </c>
      <c r="C22" s="33" t="s">
        <v>231</v>
      </c>
      <c r="D22" s="14">
        <v>1000000</v>
      </c>
      <c r="E22" s="15">
        <v>994.23</v>
      </c>
      <c r="F22" s="16">
        <v>1.17E-2</v>
      </c>
      <c r="G22" s="16">
        <v>7.7499999999999999E-2</v>
      </c>
    </row>
    <row r="23" spans="1:7" x14ac:dyDescent="0.25">
      <c r="A23" s="13" t="s">
        <v>787</v>
      </c>
      <c r="B23" s="33" t="s">
        <v>788</v>
      </c>
      <c r="C23" s="33" t="s">
        <v>231</v>
      </c>
      <c r="D23" s="14">
        <v>500000</v>
      </c>
      <c r="E23" s="15">
        <v>505.14</v>
      </c>
      <c r="F23" s="16">
        <v>5.8999999999999999E-3</v>
      </c>
      <c r="G23" s="16">
        <v>7.7190999999999996E-2</v>
      </c>
    </row>
    <row r="24" spans="1:7" x14ac:dyDescent="0.25">
      <c r="A24" s="13" t="s">
        <v>789</v>
      </c>
      <c r="B24" s="33" t="s">
        <v>790</v>
      </c>
      <c r="C24" s="33" t="s">
        <v>231</v>
      </c>
      <c r="D24" s="14">
        <v>500000</v>
      </c>
      <c r="E24" s="15">
        <v>503.76</v>
      </c>
      <c r="F24" s="16">
        <v>5.8999999999999999E-3</v>
      </c>
      <c r="G24" s="16">
        <v>7.5717000000000007E-2</v>
      </c>
    </row>
    <row r="25" spans="1:7" x14ac:dyDescent="0.25">
      <c r="A25" s="13" t="s">
        <v>791</v>
      </c>
      <c r="B25" s="33" t="s">
        <v>792</v>
      </c>
      <c r="C25" s="33" t="s">
        <v>242</v>
      </c>
      <c r="D25" s="14">
        <v>500000</v>
      </c>
      <c r="E25" s="15">
        <v>496.65</v>
      </c>
      <c r="F25" s="16">
        <v>5.7999999999999996E-3</v>
      </c>
      <c r="G25" s="16">
        <v>7.7575000000000005E-2</v>
      </c>
    </row>
    <row r="26" spans="1:7" x14ac:dyDescent="0.25">
      <c r="A26" s="13" t="s">
        <v>793</v>
      </c>
      <c r="B26" s="33" t="s">
        <v>794</v>
      </c>
      <c r="C26" s="33" t="s">
        <v>231</v>
      </c>
      <c r="D26" s="14">
        <v>500000</v>
      </c>
      <c r="E26" s="15">
        <v>492.33</v>
      </c>
      <c r="F26" s="16">
        <v>5.7999999999999996E-3</v>
      </c>
      <c r="G26" s="16">
        <v>7.6100000000000001E-2</v>
      </c>
    </row>
    <row r="27" spans="1:7" x14ac:dyDescent="0.25">
      <c r="A27" s="17" t="s">
        <v>124</v>
      </c>
      <c r="B27" s="34"/>
      <c r="C27" s="34"/>
      <c r="D27" s="20"/>
      <c r="E27" s="21">
        <v>42709.27</v>
      </c>
      <c r="F27" s="22">
        <v>0.50149999999999995</v>
      </c>
      <c r="G27" s="23"/>
    </row>
    <row r="28" spans="1:7" x14ac:dyDescent="0.25">
      <c r="A28" s="17" t="s">
        <v>125</v>
      </c>
      <c r="B28" s="33"/>
      <c r="C28" s="33"/>
      <c r="D28" s="14"/>
      <c r="E28" s="15"/>
      <c r="F28" s="16"/>
      <c r="G28" s="16"/>
    </row>
    <row r="29" spans="1:7" x14ac:dyDescent="0.25">
      <c r="A29" s="13" t="s">
        <v>795</v>
      </c>
      <c r="B29" s="33" t="s">
        <v>796</v>
      </c>
      <c r="C29" s="33" t="s">
        <v>128</v>
      </c>
      <c r="D29" s="14">
        <v>7000000</v>
      </c>
      <c r="E29" s="15">
        <v>7060.32</v>
      </c>
      <c r="F29" s="16">
        <v>8.2900000000000001E-2</v>
      </c>
      <c r="G29" s="16">
        <v>7.4195436355999997E-2</v>
      </c>
    </row>
    <row r="30" spans="1:7" x14ac:dyDescent="0.25">
      <c r="A30" s="13" t="s">
        <v>797</v>
      </c>
      <c r="B30" s="33" t="s">
        <v>798</v>
      </c>
      <c r="C30" s="33" t="s">
        <v>128</v>
      </c>
      <c r="D30" s="14">
        <v>5000000</v>
      </c>
      <c r="E30" s="15">
        <v>5048.1499999999996</v>
      </c>
      <c r="F30" s="16">
        <v>5.9299999999999999E-2</v>
      </c>
      <c r="G30" s="16">
        <v>7.3660702975999998E-2</v>
      </c>
    </row>
    <row r="31" spans="1:7" x14ac:dyDescent="0.25">
      <c r="A31" s="13" t="s">
        <v>799</v>
      </c>
      <c r="B31" s="33" t="s">
        <v>800</v>
      </c>
      <c r="C31" s="33" t="s">
        <v>128</v>
      </c>
      <c r="D31" s="14">
        <v>2500000</v>
      </c>
      <c r="E31" s="15">
        <v>2526.87</v>
      </c>
      <c r="F31" s="16">
        <v>2.9700000000000001E-2</v>
      </c>
      <c r="G31" s="16">
        <v>7.4463889532000005E-2</v>
      </c>
    </row>
    <row r="32" spans="1:7" x14ac:dyDescent="0.25">
      <c r="A32" s="13" t="s">
        <v>801</v>
      </c>
      <c r="B32" s="33" t="s">
        <v>802</v>
      </c>
      <c r="C32" s="33" t="s">
        <v>128</v>
      </c>
      <c r="D32" s="14">
        <v>2500000</v>
      </c>
      <c r="E32" s="15">
        <v>2526.6</v>
      </c>
      <c r="F32" s="16">
        <v>2.9700000000000001E-2</v>
      </c>
      <c r="G32" s="16">
        <v>7.4437975601000003E-2</v>
      </c>
    </row>
    <row r="33" spans="1:7" x14ac:dyDescent="0.25">
      <c r="A33" s="13" t="s">
        <v>803</v>
      </c>
      <c r="B33" s="33" t="s">
        <v>804</v>
      </c>
      <c r="C33" s="33" t="s">
        <v>128</v>
      </c>
      <c r="D33" s="14">
        <v>2500000</v>
      </c>
      <c r="E33" s="15">
        <v>2525.91</v>
      </c>
      <c r="F33" s="16">
        <v>2.9700000000000001E-2</v>
      </c>
      <c r="G33" s="16">
        <v>7.4722009344000001E-2</v>
      </c>
    </row>
    <row r="34" spans="1:7" x14ac:dyDescent="0.25">
      <c r="A34" s="13" t="s">
        <v>805</v>
      </c>
      <c r="B34" s="33" t="s">
        <v>806</v>
      </c>
      <c r="C34" s="33" t="s">
        <v>128</v>
      </c>
      <c r="D34" s="14">
        <v>2500000</v>
      </c>
      <c r="E34" s="15">
        <v>2523.77</v>
      </c>
      <c r="F34" s="16">
        <v>2.9600000000000001E-2</v>
      </c>
      <c r="G34" s="16">
        <v>7.3887637510000007E-2</v>
      </c>
    </row>
    <row r="35" spans="1:7" x14ac:dyDescent="0.25">
      <c r="A35" s="13" t="s">
        <v>807</v>
      </c>
      <c r="B35" s="33" t="s">
        <v>808</v>
      </c>
      <c r="C35" s="33" t="s">
        <v>128</v>
      </c>
      <c r="D35" s="14">
        <v>2500000</v>
      </c>
      <c r="E35" s="15">
        <v>2523.25</v>
      </c>
      <c r="F35" s="16">
        <v>2.9600000000000001E-2</v>
      </c>
      <c r="G35" s="16">
        <v>7.4075213375999996E-2</v>
      </c>
    </row>
    <row r="36" spans="1:7" x14ac:dyDescent="0.25">
      <c r="A36" s="13" t="s">
        <v>809</v>
      </c>
      <c r="B36" s="33" t="s">
        <v>810</v>
      </c>
      <c r="C36" s="33" t="s">
        <v>128</v>
      </c>
      <c r="D36" s="14">
        <v>2500000</v>
      </c>
      <c r="E36" s="15">
        <v>2515.06</v>
      </c>
      <c r="F36" s="16">
        <v>2.9499999999999998E-2</v>
      </c>
      <c r="G36" s="16">
        <v>7.3505282201E-2</v>
      </c>
    </row>
    <row r="37" spans="1:7" x14ac:dyDescent="0.25">
      <c r="A37" s="13" t="s">
        <v>811</v>
      </c>
      <c r="B37" s="33" t="s">
        <v>812</v>
      </c>
      <c r="C37" s="33" t="s">
        <v>128</v>
      </c>
      <c r="D37" s="14">
        <v>2000000</v>
      </c>
      <c r="E37" s="15">
        <v>2018.97</v>
      </c>
      <c r="F37" s="16">
        <v>2.3699999999999999E-2</v>
      </c>
      <c r="G37" s="16">
        <v>7.3807845009000006E-2</v>
      </c>
    </row>
    <row r="38" spans="1:7" x14ac:dyDescent="0.25">
      <c r="A38" s="13" t="s">
        <v>813</v>
      </c>
      <c r="B38" s="33" t="s">
        <v>814</v>
      </c>
      <c r="C38" s="33" t="s">
        <v>128</v>
      </c>
      <c r="D38" s="14">
        <v>2000000</v>
      </c>
      <c r="E38" s="15">
        <v>2017.24</v>
      </c>
      <c r="F38" s="16">
        <v>2.3699999999999999E-2</v>
      </c>
      <c r="G38" s="16">
        <v>7.4090759071999995E-2</v>
      </c>
    </row>
    <row r="39" spans="1:7" x14ac:dyDescent="0.25">
      <c r="A39" s="13" t="s">
        <v>815</v>
      </c>
      <c r="B39" s="33" t="s">
        <v>816</v>
      </c>
      <c r="C39" s="33" t="s">
        <v>128</v>
      </c>
      <c r="D39" s="14">
        <v>1000000</v>
      </c>
      <c r="E39" s="15">
        <v>1011.03</v>
      </c>
      <c r="F39" s="16">
        <v>1.1900000000000001E-2</v>
      </c>
      <c r="G39" s="16">
        <v>7.4390294784E-2</v>
      </c>
    </row>
    <row r="40" spans="1:7" x14ac:dyDescent="0.25">
      <c r="A40" s="13" t="s">
        <v>817</v>
      </c>
      <c r="B40" s="33" t="s">
        <v>818</v>
      </c>
      <c r="C40" s="33" t="s">
        <v>128</v>
      </c>
      <c r="D40" s="14">
        <v>1000000</v>
      </c>
      <c r="E40" s="15">
        <v>1010.56</v>
      </c>
      <c r="F40" s="16">
        <v>1.1900000000000001E-2</v>
      </c>
      <c r="G40" s="16">
        <v>7.4194399921999998E-2</v>
      </c>
    </row>
    <row r="41" spans="1:7" x14ac:dyDescent="0.25">
      <c r="A41" s="13" t="s">
        <v>819</v>
      </c>
      <c r="B41" s="33" t="s">
        <v>820</v>
      </c>
      <c r="C41" s="33" t="s">
        <v>128</v>
      </c>
      <c r="D41" s="14">
        <v>1000000</v>
      </c>
      <c r="E41" s="15">
        <v>1009.76</v>
      </c>
      <c r="F41" s="16">
        <v>1.1900000000000001E-2</v>
      </c>
      <c r="G41" s="16">
        <v>7.3722874435999994E-2</v>
      </c>
    </row>
    <row r="42" spans="1:7" x14ac:dyDescent="0.25">
      <c r="A42" s="13" t="s">
        <v>821</v>
      </c>
      <c r="B42" s="33" t="s">
        <v>822</v>
      </c>
      <c r="C42" s="33" t="s">
        <v>128</v>
      </c>
      <c r="D42" s="14">
        <v>1000000</v>
      </c>
      <c r="E42" s="15">
        <v>1008.9</v>
      </c>
      <c r="F42" s="16">
        <v>1.18E-2</v>
      </c>
      <c r="G42" s="16">
        <v>7.3776757824000005E-2</v>
      </c>
    </row>
    <row r="43" spans="1:7" x14ac:dyDescent="0.25">
      <c r="A43" s="13" t="s">
        <v>823</v>
      </c>
      <c r="B43" s="33" t="s">
        <v>824</v>
      </c>
      <c r="C43" s="33" t="s">
        <v>128</v>
      </c>
      <c r="D43" s="14">
        <v>1000000</v>
      </c>
      <c r="E43" s="15">
        <v>1008.77</v>
      </c>
      <c r="F43" s="16">
        <v>1.18E-2</v>
      </c>
      <c r="G43" s="16">
        <v>7.3746707305999998E-2</v>
      </c>
    </row>
    <row r="44" spans="1:7" x14ac:dyDescent="0.25">
      <c r="A44" s="13" t="s">
        <v>825</v>
      </c>
      <c r="B44" s="33" t="s">
        <v>826</v>
      </c>
      <c r="C44" s="33" t="s">
        <v>128</v>
      </c>
      <c r="D44" s="14">
        <v>1000000</v>
      </c>
      <c r="E44" s="15">
        <v>988.58</v>
      </c>
      <c r="F44" s="16">
        <v>1.1599999999999999E-2</v>
      </c>
      <c r="G44" s="16">
        <v>7.3399602499999994E-2</v>
      </c>
    </row>
    <row r="45" spans="1:7" x14ac:dyDescent="0.25">
      <c r="A45" s="13" t="s">
        <v>827</v>
      </c>
      <c r="B45" s="33" t="s">
        <v>828</v>
      </c>
      <c r="C45" s="33" t="s">
        <v>128</v>
      </c>
      <c r="D45" s="14">
        <v>500000</v>
      </c>
      <c r="E45" s="15">
        <v>505.35</v>
      </c>
      <c r="F45" s="16">
        <v>5.8999999999999999E-3</v>
      </c>
      <c r="G45" s="16">
        <v>7.4194399921999998E-2</v>
      </c>
    </row>
    <row r="46" spans="1:7" x14ac:dyDescent="0.25">
      <c r="A46" s="13" t="s">
        <v>829</v>
      </c>
      <c r="B46" s="33" t="s">
        <v>830</v>
      </c>
      <c r="C46" s="33" t="s">
        <v>128</v>
      </c>
      <c r="D46" s="14">
        <v>500000</v>
      </c>
      <c r="E46" s="15">
        <v>505.28</v>
      </c>
      <c r="F46" s="16">
        <v>5.8999999999999999E-3</v>
      </c>
      <c r="G46" s="16">
        <v>7.4437975601000003E-2</v>
      </c>
    </row>
    <row r="47" spans="1:7" x14ac:dyDescent="0.25">
      <c r="A47" s="13" t="s">
        <v>831</v>
      </c>
      <c r="B47" s="33" t="s">
        <v>832</v>
      </c>
      <c r="C47" s="33" t="s">
        <v>128</v>
      </c>
      <c r="D47" s="14">
        <v>500000</v>
      </c>
      <c r="E47" s="15">
        <v>504.64</v>
      </c>
      <c r="F47" s="16">
        <v>5.8999999999999999E-3</v>
      </c>
      <c r="G47" s="16">
        <v>7.4195436355999997E-2</v>
      </c>
    </row>
    <row r="48" spans="1:7" x14ac:dyDescent="0.25">
      <c r="A48" s="17" t="s">
        <v>124</v>
      </c>
      <c r="B48" s="34"/>
      <c r="C48" s="34"/>
      <c r="D48" s="20"/>
      <c r="E48" s="21">
        <v>38839.01</v>
      </c>
      <c r="F48" s="22">
        <v>0.45600000000000002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129</v>
      </c>
      <c r="B51" s="33"/>
      <c r="C51" s="33"/>
      <c r="D51" s="14"/>
      <c r="E51" s="15"/>
      <c r="F51" s="16"/>
      <c r="G51" s="16"/>
    </row>
    <row r="52" spans="1:7" x14ac:dyDescent="0.25">
      <c r="A52" s="17" t="s">
        <v>124</v>
      </c>
      <c r="B52" s="33"/>
      <c r="C52" s="33"/>
      <c r="D52" s="14"/>
      <c r="E52" s="18" t="s">
        <v>121</v>
      </c>
      <c r="F52" s="19" t="s">
        <v>121</v>
      </c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7" t="s">
        <v>130</v>
      </c>
      <c r="B54" s="33"/>
      <c r="C54" s="33"/>
      <c r="D54" s="14"/>
      <c r="E54" s="15"/>
      <c r="F54" s="16"/>
      <c r="G54" s="16"/>
    </row>
    <row r="55" spans="1:7" x14ac:dyDescent="0.25">
      <c r="A55" s="17" t="s">
        <v>124</v>
      </c>
      <c r="B55" s="33"/>
      <c r="C55" s="33"/>
      <c r="D55" s="14"/>
      <c r="E55" s="18" t="s">
        <v>121</v>
      </c>
      <c r="F55" s="19" t="s">
        <v>121</v>
      </c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131</v>
      </c>
      <c r="B57" s="35"/>
      <c r="C57" s="35"/>
      <c r="D57" s="25"/>
      <c r="E57" s="21">
        <v>81548.28</v>
      </c>
      <c r="F57" s="22">
        <v>0.95750000000000002</v>
      </c>
      <c r="G57" s="23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176</v>
      </c>
      <c r="B60" s="33"/>
      <c r="C60" s="33"/>
      <c r="D60" s="14"/>
      <c r="E60" s="15"/>
      <c r="F60" s="16"/>
      <c r="G60" s="16"/>
    </row>
    <row r="61" spans="1:7" x14ac:dyDescent="0.25">
      <c r="A61" s="13" t="s">
        <v>177</v>
      </c>
      <c r="B61" s="33"/>
      <c r="C61" s="33"/>
      <c r="D61" s="14"/>
      <c r="E61" s="15">
        <v>494.73</v>
      </c>
      <c r="F61" s="16">
        <v>5.7999999999999996E-3</v>
      </c>
      <c r="G61" s="16">
        <v>6.6588999999999995E-2</v>
      </c>
    </row>
    <row r="62" spans="1:7" x14ac:dyDescent="0.25">
      <c r="A62" s="17" t="s">
        <v>124</v>
      </c>
      <c r="B62" s="34"/>
      <c r="C62" s="34"/>
      <c r="D62" s="20"/>
      <c r="E62" s="21">
        <v>494.73</v>
      </c>
      <c r="F62" s="22">
        <v>5.7999999999999996E-3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131</v>
      </c>
      <c r="B64" s="35"/>
      <c r="C64" s="35"/>
      <c r="D64" s="25"/>
      <c r="E64" s="21">
        <v>494.73</v>
      </c>
      <c r="F64" s="22">
        <v>5.7999999999999996E-3</v>
      </c>
      <c r="G64" s="23"/>
    </row>
    <row r="65" spans="1:7" x14ac:dyDescent="0.25">
      <c r="A65" s="13" t="s">
        <v>178</v>
      </c>
      <c r="B65" s="33"/>
      <c r="C65" s="33"/>
      <c r="D65" s="14"/>
      <c r="E65" s="15">
        <v>3139.3985103999999</v>
      </c>
      <c r="F65" s="16">
        <v>3.6859999999999997E-2</v>
      </c>
      <c r="G65" s="16"/>
    </row>
    <row r="66" spans="1:7" x14ac:dyDescent="0.25">
      <c r="A66" s="13" t="s">
        <v>179</v>
      </c>
      <c r="B66" s="33"/>
      <c r="C66" s="33"/>
      <c r="D66" s="14"/>
      <c r="E66" s="26">
        <v>-11.7185104</v>
      </c>
      <c r="F66" s="27">
        <v>-1.6000000000000001E-4</v>
      </c>
      <c r="G66" s="16">
        <v>6.6588999999999995E-2</v>
      </c>
    </row>
    <row r="67" spans="1:7" x14ac:dyDescent="0.25">
      <c r="A67" s="28" t="s">
        <v>180</v>
      </c>
      <c r="B67" s="36"/>
      <c r="C67" s="36"/>
      <c r="D67" s="29"/>
      <c r="E67" s="30">
        <v>85170.69</v>
      </c>
      <c r="F67" s="31">
        <v>1</v>
      </c>
      <c r="G67" s="31"/>
    </row>
    <row r="69" spans="1:7" x14ac:dyDescent="0.25">
      <c r="A69" s="1" t="s">
        <v>182</v>
      </c>
    </row>
    <row r="72" spans="1:7" x14ac:dyDescent="0.25">
      <c r="A72" s="1" t="s">
        <v>183</v>
      </c>
    </row>
    <row r="73" spans="1:7" x14ac:dyDescent="0.25">
      <c r="A73" s="47" t="s">
        <v>184</v>
      </c>
      <c r="B73" s="3" t="s">
        <v>121</v>
      </c>
    </row>
    <row r="74" spans="1:7" x14ac:dyDescent="0.25">
      <c r="A74" t="s">
        <v>185</v>
      </c>
    </row>
    <row r="75" spans="1:7" x14ac:dyDescent="0.25">
      <c r="A75" t="s">
        <v>186</v>
      </c>
      <c r="B75" t="s">
        <v>187</v>
      </c>
      <c r="C75" t="s">
        <v>187</v>
      </c>
    </row>
    <row r="76" spans="1:7" x14ac:dyDescent="0.25">
      <c r="B76" s="48">
        <v>45412</v>
      </c>
      <c r="C76" s="48">
        <v>45443</v>
      </c>
    </row>
    <row r="77" spans="1:7" x14ac:dyDescent="0.25">
      <c r="A77" t="s">
        <v>706</v>
      </c>
      <c r="B77">
        <v>11.1669</v>
      </c>
      <c r="C77">
        <v>11.2417</v>
      </c>
      <c r="E77" s="2"/>
    </row>
    <row r="78" spans="1:7" x14ac:dyDescent="0.25">
      <c r="A78" t="s">
        <v>192</v>
      </c>
      <c r="B78">
        <v>11.167400000000001</v>
      </c>
      <c r="C78">
        <v>11.2422</v>
      </c>
      <c r="E78" s="2"/>
    </row>
    <row r="79" spans="1:7" x14ac:dyDescent="0.25">
      <c r="A79" t="s">
        <v>707</v>
      </c>
      <c r="B79">
        <v>11.121</v>
      </c>
      <c r="C79">
        <v>11.1937</v>
      </c>
      <c r="E79" s="2"/>
    </row>
    <row r="80" spans="1:7" x14ac:dyDescent="0.25">
      <c r="A80" t="s">
        <v>673</v>
      </c>
      <c r="B80">
        <v>11.1213</v>
      </c>
      <c r="C80">
        <v>11.194000000000001</v>
      </c>
      <c r="E80" s="2"/>
    </row>
    <row r="81" spans="1:5" x14ac:dyDescent="0.25">
      <c r="E81" s="2"/>
    </row>
    <row r="82" spans="1:5" x14ac:dyDescent="0.25">
      <c r="A82" t="s">
        <v>202</v>
      </c>
      <c r="B82" s="3" t="s">
        <v>121</v>
      </c>
    </row>
    <row r="83" spans="1:5" x14ac:dyDescent="0.25">
      <c r="A83" t="s">
        <v>203</v>
      </c>
      <c r="B83" s="3" t="s">
        <v>121</v>
      </c>
    </row>
    <row r="84" spans="1:5" ht="29.1" customHeight="1" x14ac:dyDescent="0.25">
      <c r="A84" s="47" t="s">
        <v>204</v>
      </c>
      <c r="B84" s="3" t="s">
        <v>121</v>
      </c>
    </row>
    <row r="85" spans="1:5" ht="29.1" customHeight="1" x14ac:dyDescent="0.25">
      <c r="A85" s="47" t="s">
        <v>205</v>
      </c>
      <c r="B85" s="3" t="s">
        <v>121</v>
      </c>
    </row>
    <row r="86" spans="1:5" x14ac:dyDescent="0.25">
      <c r="A86" t="s">
        <v>206</v>
      </c>
      <c r="B86" s="49">
        <f>+B100</f>
        <v>1.17862511270288</v>
      </c>
    </row>
    <row r="87" spans="1:5" ht="43.5" customHeight="1" x14ac:dyDescent="0.25">
      <c r="A87" s="47" t="s">
        <v>207</v>
      </c>
      <c r="B87" s="3" t="s">
        <v>121</v>
      </c>
    </row>
    <row r="88" spans="1:5" ht="29.1" customHeight="1" x14ac:dyDescent="0.25">
      <c r="A88" s="47" t="s">
        <v>208</v>
      </c>
      <c r="B88" s="3" t="s">
        <v>121</v>
      </c>
    </row>
    <row r="89" spans="1:5" ht="29.1" customHeight="1" x14ac:dyDescent="0.25">
      <c r="A89" s="47" t="s">
        <v>209</v>
      </c>
      <c r="B89" s="3" t="s">
        <v>121</v>
      </c>
    </row>
    <row r="90" spans="1:5" x14ac:dyDescent="0.25">
      <c r="A90" t="s">
        <v>210</v>
      </c>
      <c r="B90" s="3" t="s">
        <v>121</v>
      </c>
    </row>
    <row r="91" spans="1:5" x14ac:dyDescent="0.25">
      <c r="A91" t="s">
        <v>211</v>
      </c>
      <c r="B91" s="3" t="s">
        <v>121</v>
      </c>
    </row>
    <row r="93" spans="1:5" x14ac:dyDescent="0.25">
      <c r="A93" t="s">
        <v>212</v>
      </c>
    </row>
    <row r="94" spans="1:5" ht="43.5" customHeight="1" x14ac:dyDescent="0.25">
      <c r="A94" s="55" t="s">
        <v>213</v>
      </c>
      <c r="B94" s="56" t="s">
        <v>833</v>
      </c>
    </row>
    <row r="95" spans="1:5" ht="43.5" customHeight="1" x14ac:dyDescent="0.25">
      <c r="A95" s="55" t="s">
        <v>215</v>
      </c>
      <c r="B95" s="56" t="s">
        <v>834</v>
      </c>
    </row>
    <row r="96" spans="1:5" x14ac:dyDescent="0.25">
      <c r="A96" s="55"/>
      <c r="B96" s="55"/>
    </row>
    <row r="97" spans="1:4" x14ac:dyDescent="0.25">
      <c r="A97" s="55" t="s">
        <v>217</v>
      </c>
      <c r="B97" s="57">
        <v>7.5558589890288737</v>
      </c>
    </row>
    <row r="98" spans="1:4" x14ac:dyDescent="0.25">
      <c r="A98" s="55"/>
      <c r="B98" s="55"/>
    </row>
    <row r="99" spans="1:4" x14ac:dyDescent="0.25">
      <c r="A99" s="55" t="s">
        <v>218</v>
      </c>
      <c r="B99" s="58">
        <v>1.1197999999999999</v>
      </c>
    </row>
    <row r="100" spans="1:4" x14ac:dyDescent="0.25">
      <c r="A100" s="55" t="s">
        <v>219</v>
      </c>
      <c r="B100" s="58">
        <v>1.17862511270288</v>
      </c>
    </row>
    <row r="101" spans="1:4" x14ac:dyDescent="0.25">
      <c r="A101" s="55"/>
      <c r="B101" s="55"/>
    </row>
    <row r="102" spans="1:4" x14ac:dyDescent="0.25">
      <c r="A102" s="55" t="s">
        <v>220</v>
      </c>
      <c r="B102" s="59">
        <v>45443</v>
      </c>
    </row>
    <row r="104" spans="1:4" ht="69.95" customHeight="1" x14ac:dyDescent="0.25">
      <c r="A104" s="73" t="s">
        <v>221</v>
      </c>
      <c r="B104" s="73" t="s">
        <v>222</v>
      </c>
      <c r="C104" s="73" t="s">
        <v>5</v>
      </c>
      <c r="D104" s="73" t="s">
        <v>6</v>
      </c>
    </row>
    <row r="105" spans="1:4" ht="69.95" customHeight="1" x14ac:dyDescent="0.25">
      <c r="A105" s="73" t="s">
        <v>835</v>
      </c>
      <c r="B105" s="73"/>
      <c r="C105" s="73" t="s">
        <v>31</v>
      </c>
      <c r="D10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0"/>
  <sheetViews>
    <sheetView showGridLines="0" workbookViewId="0">
      <pane ySplit="4" topLeftCell="A62" activePane="bottomLeft" state="frozen"/>
      <selection pane="bottomLeft" activeCell="B62" sqref="B6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836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837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459</v>
      </c>
      <c r="B12" s="33"/>
      <c r="C12" s="33"/>
      <c r="D12" s="14"/>
      <c r="E12" s="15"/>
      <c r="F12" s="16"/>
      <c r="G12" s="16"/>
    </row>
    <row r="13" spans="1:8" x14ac:dyDescent="0.25">
      <c r="A13" s="13" t="s">
        <v>713</v>
      </c>
      <c r="B13" s="33" t="s">
        <v>714</v>
      </c>
      <c r="C13" s="33" t="s">
        <v>128</v>
      </c>
      <c r="D13" s="14">
        <v>2775000</v>
      </c>
      <c r="E13" s="15">
        <v>2775.35</v>
      </c>
      <c r="F13" s="16">
        <v>0.1903</v>
      </c>
      <c r="G13" s="16">
        <v>7.1768443905999998E-2</v>
      </c>
    </row>
    <row r="14" spans="1:8" x14ac:dyDescent="0.25">
      <c r="A14" s="13" t="s">
        <v>692</v>
      </c>
      <c r="B14" s="33" t="s">
        <v>693</v>
      </c>
      <c r="C14" s="33" t="s">
        <v>128</v>
      </c>
      <c r="D14" s="14">
        <v>2750000</v>
      </c>
      <c r="E14" s="15">
        <v>2774.17</v>
      </c>
      <c r="F14" s="16">
        <v>0.1903</v>
      </c>
      <c r="G14" s="16">
        <v>7.1770514431999999E-2</v>
      </c>
    </row>
    <row r="15" spans="1:8" x14ac:dyDescent="0.25">
      <c r="A15" s="13" t="s">
        <v>838</v>
      </c>
      <c r="B15" s="33" t="s">
        <v>839</v>
      </c>
      <c r="C15" s="33" t="s">
        <v>128</v>
      </c>
      <c r="D15" s="14">
        <v>2000000</v>
      </c>
      <c r="E15" s="15">
        <v>1998.2</v>
      </c>
      <c r="F15" s="16">
        <v>0.13700000000000001</v>
      </c>
      <c r="G15" s="16">
        <v>7.1443396130000003E-2</v>
      </c>
    </row>
    <row r="16" spans="1:8" x14ac:dyDescent="0.25">
      <c r="A16" s="17" t="s">
        <v>124</v>
      </c>
      <c r="B16" s="34"/>
      <c r="C16" s="34"/>
      <c r="D16" s="20"/>
      <c r="E16" s="21">
        <v>7547.72</v>
      </c>
      <c r="F16" s="22">
        <v>0.51759999999999995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17" t="s">
        <v>125</v>
      </c>
      <c r="B18" s="33"/>
      <c r="C18" s="33"/>
      <c r="D18" s="14"/>
      <c r="E18" s="15"/>
      <c r="F18" s="16"/>
      <c r="G18" s="16"/>
    </row>
    <row r="19" spans="1:7" x14ac:dyDescent="0.25">
      <c r="A19" s="13" t="s">
        <v>840</v>
      </c>
      <c r="B19" s="33" t="s">
        <v>841</v>
      </c>
      <c r="C19" s="33" t="s">
        <v>128</v>
      </c>
      <c r="D19" s="14">
        <v>3000000</v>
      </c>
      <c r="E19" s="15">
        <v>3020.7</v>
      </c>
      <c r="F19" s="16">
        <v>0.2072</v>
      </c>
      <c r="G19" s="16">
        <v>7.4306337656000004E-2</v>
      </c>
    </row>
    <row r="20" spans="1:7" x14ac:dyDescent="0.25">
      <c r="A20" s="13" t="s">
        <v>842</v>
      </c>
      <c r="B20" s="33" t="s">
        <v>843</v>
      </c>
      <c r="C20" s="33" t="s">
        <v>128</v>
      </c>
      <c r="D20" s="14">
        <v>2500000</v>
      </c>
      <c r="E20" s="15">
        <v>2518.0100000000002</v>
      </c>
      <c r="F20" s="16">
        <v>0.17269999999999999</v>
      </c>
      <c r="G20" s="16">
        <v>7.4176780624999994E-2</v>
      </c>
    </row>
    <row r="21" spans="1:7" x14ac:dyDescent="0.25">
      <c r="A21" s="13" t="s">
        <v>844</v>
      </c>
      <c r="B21" s="33" t="s">
        <v>845</v>
      </c>
      <c r="C21" s="33" t="s">
        <v>128</v>
      </c>
      <c r="D21" s="14">
        <v>500000</v>
      </c>
      <c r="E21" s="15">
        <v>506.97</v>
      </c>
      <c r="F21" s="16">
        <v>3.4799999999999998E-2</v>
      </c>
      <c r="G21" s="16">
        <v>7.4371637360999998E-2</v>
      </c>
    </row>
    <row r="22" spans="1:7" x14ac:dyDescent="0.25">
      <c r="A22" s="13" t="s">
        <v>846</v>
      </c>
      <c r="B22" s="33" t="s">
        <v>847</v>
      </c>
      <c r="C22" s="33" t="s">
        <v>128</v>
      </c>
      <c r="D22" s="14">
        <v>500000</v>
      </c>
      <c r="E22" s="15">
        <v>503.8</v>
      </c>
      <c r="F22" s="16">
        <v>3.4599999999999999E-2</v>
      </c>
      <c r="G22" s="16">
        <v>7.4655662336000003E-2</v>
      </c>
    </row>
    <row r="23" spans="1:7" x14ac:dyDescent="0.25">
      <c r="A23" s="17" t="s">
        <v>124</v>
      </c>
      <c r="B23" s="34"/>
      <c r="C23" s="34"/>
      <c r="D23" s="20"/>
      <c r="E23" s="21">
        <v>6549.48</v>
      </c>
      <c r="F23" s="22">
        <v>0.44929999999999998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14097.2</v>
      </c>
      <c r="F32" s="22">
        <v>0.96689999999999998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176</v>
      </c>
      <c r="B35" s="33"/>
      <c r="C35" s="33"/>
      <c r="D35" s="14"/>
      <c r="E35" s="15"/>
      <c r="F35" s="16"/>
      <c r="G35" s="16"/>
    </row>
    <row r="36" spans="1:7" x14ac:dyDescent="0.25">
      <c r="A36" s="13" t="s">
        <v>177</v>
      </c>
      <c r="B36" s="33"/>
      <c r="C36" s="33"/>
      <c r="D36" s="14"/>
      <c r="E36" s="15">
        <v>167.91</v>
      </c>
      <c r="F36" s="16">
        <v>1.15E-2</v>
      </c>
      <c r="G36" s="16">
        <v>6.6588999999999995E-2</v>
      </c>
    </row>
    <row r="37" spans="1:7" x14ac:dyDescent="0.25">
      <c r="A37" s="17" t="s">
        <v>124</v>
      </c>
      <c r="B37" s="34"/>
      <c r="C37" s="34"/>
      <c r="D37" s="20"/>
      <c r="E37" s="21">
        <v>167.91</v>
      </c>
      <c r="F37" s="22">
        <v>1.15E-2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167.91</v>
      </c>
      <c r="F39" s="22">
        <v>1.15E-2</v>
      </c>
      <c r="G39" s="23"/>
    </row>
    <row r="40" spans="1:7" x14ac:dyDescent="0.25">
      <c r="A40" s="13" t="s">
        <v>178</v>
      </c>
      <c r="B40" s="33"/>
      <c r="C40" s="33"/>
      <c r="D40" s="14"/>
      <c r="E40" s="15">
        <v>317.82539630000002</v>
      </c>
      <c r="F40" s="16">
        <v>2.1797E-2</v>
      </c>
      <c r="G40" s="16"/>
    </row>
    <row r="41" spans="1:7" x14ac:dyDescent="0.25">
      <c r="A41" s="13" t="s">
        <v>179</v>
      </c>
      <c r="B41" s="33"/>
      <c r="C41" s="33"/>
      <c r="D41" s="14"/>
      <c r="E41" s="26">
        <v>-2.2953963000000002</v>
      </c>
      <c r="F41" s="27">
        <v>-1.9699999999999999E-4</v>
      </c>
      <c r="G41" s="16">
        <v>6.6588999999999995E-2</v>
      </c>
    </row>
    <row r="42" spans="1:7" x14ac:dyDescent="0.25">
      <c r="A42" s="28" t="s">
        <v>180</v>
      </c>
      <c r="B42" s="36"/>
      <c r="C42" s="36"/>
      <c r="D42" s="29"/>
      <c r="E42" s="30">
        <v>14580.64</v>
      </c>
      <c r="F42" s="31">
        <v>1</v>
      </c>
      <c r="G42" s="31"/>
    </row>
    <row r="44" spans="1:7" x14ac:dyDescent="0.25">
      <c r="A44" s="1" t="s">
        <v>182</v>
      </c>
    </row>
    <row r="47" spans="1:7" x14ac:dyDescent="0.25">
      <c r="A47" s="1" t="s">
        <v>183</v>
      </c>
    </row>
    <row r="48" spans="1:7" x14ac:dyDescent="0.25">
      <c r="A48" s="47" t="s">
        <v>184</v>
      </c>
      <c r="B48" s="3" t="s">
        <v>121</v>
      </c>
    </row>
    <row r="49" spans="1:5" x14ac:dyDescent="0.25">
      <c r="A49" t="s">
        <v>185</v>
      </c>
    </row>
    <row r="50" spans="1:5" x14ac:dyDescent="0.25">
      <c r="A50" t="s">
        <v>186</v>
      </c>
      <c r="B50" t="s">
        <v>187</v>
      </c>
      <c r="C50" t="s">
        <v>187</v>
      </c>
    </row>
    <row r="51" spans="1:5" x14ac:dyDescent="0.25">
      <c r="B51" s="48">
        <v>45412</v>
      </c>
      <c r="C51" s="48">
        <v>45443</v>
      </c>
    </row>
    <row r="52" spans="1:5" x14ac:dyDescent="0.25">
      <c r="A52" t="s">
        <v>706</v>
      </c>
      <c r="B52">
        <v>10.925000000000001</v>
      </c>
      <c r="C52">
        <v>11.0199</v>
      </c>
      <c r="E52" s="2"/>
    </row>
    <row r="53" spans="1:5" x14ac:dyDescent="0.25">
      <c r="A53" t="s">
        <v>192</v>
      </c>
      <c r="B53">
        <v>10.9251</v>
      </c>
      <c r="C53">
        <v>11.020099999999999</v>
      </c>
      <c r="E53" s="2"/>
    </row>
    <row r="54" spans="1:5" x14ac:dyDescent="0.25">
      <c r="A54" t="s">
        <v>707</v>
      </c>
      <c r="B54">
        <v>10.8652</v>
      </c>
      <c r="C54">
        <v>10.9557</v>
      </c>
      <c r="E54" s="2"/>
    </row>
    <row r="55" spans="1:5" x14ac:dyDescent="0.25">
      <c r="A55" t="s">
        <v>673</v>
      </c>
      <c r="B55">
        <v>10.8658</v>
      </c>
      <c r="C55">
        <v>10.956300000000001</v>
      </c>
      <c r="E55" s="2"/>
    </row>
    <row r="56" spans="1:5" x14ac:dyDescent="0.25">
      <c r="E56" s="2"/>
    </row>
    <row r="57" spans="1:5" x14ac:dyDescent="0.25">
      <c r="A57" t="s">
        <v>202</v>
      </c>
      <c r="B57" s="3" t="s">
        <v>121</v>
      </c>
    </row>
    <row r="58" spans="1:5" x14ac:dyDescent="0.25">
      <c r="A58" t="s">
        <v>203</v>
      </c>
      <c r="B58" s="3" t="s">
        <v>121</v>
      </c>
    </row>
    <row r="59" spans="1:5" ht="29.1" customHeight="1" x14ac:dyDescent="0.25">
      <c r="A59" s="47" t="s">
        <v>204</v>
      </c>
      <c r="B59" s="3" t="s">
        <v>121</v>
      </c>
    </row>
    <row r="60" spans="1:5" ht="29.1" customHeight="1" x14ac:dyDescent="0.25">
      <c r="A60" s="47" t="s">
        <v>205</v>
      </c>
      <c r="B60" s="3" t="s">
        <v>121</v>
      </c>
    </row>
    <row r="61" spans="1:5" x14ac:dyDescent="0.25">
      <c r="A61" t="s">
        <v>206</v>
      </c>
      <c r="B61" s="49">
        <f>+B75</f>
        <v>2.7083708321340598</v>
      </c>
    </row>
    <row r="62" spans="1:5" ht="43.5" customHeight="1" x14ac:dyDescent="0.25">
      <c r="A62" s="47" t="s">
        <v>207</v>
      </c>
      <c r="B62" s="3" t="s">
        <v>121</v>
      </c>
    </row>
    <row r="63" spans="1:5" ht="29.1" customHeight="1" x14ac:dyDescent="0.25">
      <c r="A63" s="47" t="s">
        <v>208</v>
      </c>
      <c r="B63" s="3" t="s">
        <v>121</v>
      </c>
    </row>
    <row r="64" spans="1:5" ht="29.1" customHeight="1" x14ac:dyDescent="0.25">
      <c r="A64" s="47" t="s">
        <v>209</v>
      </c>
      <c r="B64" s="3" t="s">
        <v>121</v>
      </c>
    </row>
    <row r="65" spans="1:4" x14ac:dyDescent="0.25">
      <c r="A65" t="s">
        <v>210</v>
      </c>
      <c r="B65" s="3" t="s">
        <v>121</v>
      </c>
    </row>
    <row r="66" spans="1:4" x14ac:dyDescent="0.25">
      <c r="A66" t="s">
        <v>211</v>
      </c>
      <c r="B66" s="3" t="s">
        <v>121</v>
      </c>
    </row>
    <row r="68" spans="1:4" x14ac:dyDescent="0.25">
      <c r="A68" t="s">
        <v>212</v>
      </c>
    </row>
    <row r="69" spans="1:4" ht="72.599999999999994" customHeight="1" x14ac:dyDescent="0.25">
      <c r="A69" s="55" t="s">
        <v>213</v>
      </c>
      <c r="B69" s="56" t="s">
        <v>848</v>
      </c>
    </row>
    <row r="70" spans="1:4" ht="57.95" customHeight="1" x14ac:dyDescent="0.25">
      <c r="A70" s="55" t="s">
        <v>215</v>
      </c>
      <c r="B70" s="56" t="s">
        <v>849</v>
      </c>
    </row>
    <row r="71" spans="1:4" x14ac:dyDescent="0.25">
      <c r="A71" s="55"/>
      <c r="B71" s="55"/>
    </row>
    <row r="72" spans="1:4" x14ac:dyDescent="0.25">
      <c r="A72" s="55" t="s">
        <v>217</v>
      </c>
      <c r="B72" s="57">
        <v>7.283292781604163</v>
      </c>
    </row>
    <row r="73" spans="1:4" x14ac:dyDescent="0.25">
      <c r="A73" s="55"/>
      <c r="B73" s="55"/>
    </row>
    <row r="74" spans="1:4" x14ac:dyDescent="0.25">
      <c r="A74" s="55" t="s">
        <v>218</v>
      </c>
      <c r="B74" s="58">
        <v>2.4220000000000002</v>
      </c>
    </row>
    <row r="75" spans="1:4" x14ac:dyDescent="0.25">
      <c r="A75" s="55" t="s">
        <v>219</v>
      </c>
      <c r="B75" s="58">
        <v>2.7083708321340598</v>
      </c>
    </row>
    <row r="76" spans="1:4" x14ac:dyDescent="0.25">
      <c r="A76" s="55"/>
      <c r="B76" s="55"/>
    </row>
    <row r="77" spans="1:4" x14ac:dyDescent="0.25">
      <c r="A77" s="55" t="s">
        <v>220</v>
      </c>
      <c r="B77" s="59">
        <v>45443</v>
      </c>
    </row>
    <row r="79" spans="1:4" ht="69.95" customHeight="1" x14ac:dyDescent="0.25">
      <c r="A79" s="73" t="s">
        <v>221</v>
      </c>
      <c r="B79" s="73" t="s">
        <v>222</v>
      </c>
      <c r="C79" s="73" t="s">
        <v>5</v>
      </c>
      <c r="D79" s="73" t="s">
        <v>6</v>
      </c>
    </row>
    <row r="80" spans="1:4" ht="69.95" customHeight="1" x14ac:dyDescent="0.25">
      <c r="A80" s="73" t="s">
        <v>850</v>
      </c>
      <c r="B80" s="73"/>
      <c r="C80" s="73" t="s">
        <v>33</v>
      </c>
      <c r="D8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40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851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852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853</v>
      </c>
      <c r="B9" s="33" t="s">
        <v>854</v>
      </c>
      <c r="C9" s="33"/>
      <c r="D9" s="14">
        <v>40972470</v>
      </c>
      <c r="E9" s="15">
        <v>496582.24</v>
      </c>
      <c r="F9" s="16">
        <v>0.99690000000000001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496582.24</v>
      </c>
      <c r="F10" s="22">
        <v>0.99690000000000001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496582.24</v>
      </c>
      <c r="F12" s="22">
        <v>0.99690000000000001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1832</v>
      </c>
      <c r="F15" s="16">
        <v>3.7000000000000002E-3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1832</v>
      </c>
      <c r="F16" s="22">
        <v>3.7000000000000002E-3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1832</v>
      </c>
      <c r="F18" s="22">
        <v>3.7000000000000002E-3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0.33422160000000001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-305.89422159999998</v>
      </c>
      <c r="F20" s="27">
        <v>-5.9999999999999995E-4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498108.68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12.0002</v>
      </c>
      <c r="C31">
        <v>12.088100000000001</v>
      </c>
      <c r="E31" s="2"/>
    </row>
    <row r="32" spans="1:7" x14ac:dyDescent="0.25">
      <c r="A32" t="s">
        <v>192</v>
      </c>
      <c r="B32">
        <v>12.0002</v>
      </c>
      <c r="C32">
        <v>12.088100000000001</v>
      </c>
      <c r="E32" s="2"/>
    </row>
    <row r="33" spans="1:5" x14ac:dyDescent="0.25">
      <c r="A33" t="s">
        <v>672</v>
      </c>
      <c r="B33">
        <v>12.0002</v>
      </c>
      <c r="C33">
        <v>12.088100000000001</v>
      </c>
      <c r="E33" s="2"/>
    </row>
    <row r="34" spans="1:5" x14ac:dyDescent="0.25">
      <c r="A34" t="s">
        <v>673</v>
      </c>
      <c r="B34">
        <v>12.0002</v>
      </c>
      <c r="C34">
        <v>12.088100000000001</v>
      </c>
      <c r="E34" s="2"/>
    </row>
    <row r="35" spans="1:5" x14ac:dyDescent="0.25">
      <c r="E35" s="2"/>
    </row>
    <row r="36" spans="1:5" x14ac:dyDescent="0.25">
      <c r="A36" t="s">
        <v>202</v>
      </c>
      <c r="B36" s="3" t="s">
        <v>121</v>
      </c>
    </row>
    <row r="37" spans="1:5" x14ac:dyDescent="0.25">
      <c r="A37" t="s">
        <v>203</v>
      </c>
      <c r="B37" s="3" t="s">
        <v>121</v>
      </c>
    </row>
    <row r="38" spans="1:5" ht="29.1" customHeight="1" x14ac:dyDescent="0.25">
      <c r="A38" s="47" t="s">
        <v>204</v>
      </c>
      <c r="B38" s="3" t="s">
        <v>121</v>
      </c>
    </row>
    <row r="39" spans="1:5" ht="29.1" customHeight="1" x14ac:dyDescent="0.25">
      <c r="A39" s="47" t="s">
        <v>205</v>
      </c>
      <c r="B39" s="3" t="s">
        <v>121</v>
      </c>
    </row>
    <row r="40" spans="1:5" ht="43.5" customHeight="1" x14ac:dyDescent="0.25">
      <c r="A40" s="47" t="s">
        <v>855</v>
      </c>
      <c r="B40" s="3" t="s">
        <v>121</v>
      </c>
    </row>
    <row r="41" spans="1:5" ht="29.1" customHeight="1" x14ac:dyDescent="0.25">
      <c r="A41" s="47" t="s">
        <v>856</v>
      </c>
      <c r="B41" s="3" t="s">
        <v>121</v>
      </c>
    </row>
    <row r="42" spans="1:5" ht="29.1" customHeight="1" x14ac:dyDescent="0.25">
      <c r="A42" s="47" t="s">
        <v>857</v>
      </c>
      <c r="B42" s="3" t="s">
        <v>121</v>
      </c>
    </row>
    <row r="43" spans="1:5" ht="29.1" customHeight="1" x14ac:dyDescent="0.25">
      <c r="A43" s="47" t="s">
        <v>209</v>
      </c>
      <c r="B43" s="3" t="s">
        <v>121</v>
      </c>
    </row>
    <row r="44" spans="1:5" x14ac:dyDescent="0.25">
      <c r="A44" t="s">
        <v>210</v>
      </c>
      <c r="B44" s="3" t="s">
        <v>121</v>
      </c>
    </row>
    <row r="45" spans="1:5" x14ac:dyDescent="0.25">
      <c r="A45" t="s">
        <v>211</v>
      </c>
      <c r="B45" s="3" t="s">
        <v>121</v>
      </c>
    </row>
    <row r="47" spans="1:5" x14ac:dyDescent="0.25">
      <c r="A47" t="s">
        <v>212</v>
      </c>
    </row>
    <row r="48" spans="1:5" ht="29.1" customHeight="1" x14ac:dyDescent="0.25">
      <c r="A48" s="55" t="s">
        <v>213</v>
      </c>
      <c r="B48" s="56" t="s">
        <v>858</v>
      </c>
    </row>
    <row r="49" spans="1:4" ht="43.5" customHeight="1" x14ac:dyDescent="0.25">
      <c r="A49" s="55" t="s">
        <v>215</v>
      </c>
      <c r="B49" s="56" t="s">
        <v>859</v>
      </c>
    </row>
    <row r="50" spans="1:4" x14ac:dyDescent="0.25">
      <c r="A50" s="55"/>
      <c r="B50" s="55"/>
    </row>
    <row r="51" spans="1:4" x14ac:dyDescent="0.25">
      <c r="A51" s="55" t="s">
        <v>217</v>
      </c>
      <c r="B51" s="57">
        <v>7.6036991767700828</v>
      </c>
    </row>
    <row r="52" spans="1:4" x14ac:dyDescent="0.25">
      <c r="A52" s="55"/>
      <c r="B52" s="55"/>
    </row>
    <row r="53" spans="1:4" x14ac:dyDescent="0.25">
      <c r="A53" s="55" t="s">
        <v>218</v>
      </c>
      <c r="B53" s="58">
        <v>0.74860000000000004</v>
      </c>
    </row>
    <row r="54" spans="1:4" x14ac:dyDescent="0.25">
      <c r="A54" s="55" t="s">
        <v>219</v>
      </c>
      <c r="B54" s="58">
        <v>0.76359465943246463</v>
      </c>
    </row>
    <row r="55" spans="1:4" x14ac:dyDescent="0.25">
      <c r="A55" s="55"/>
      <c r="B55" s="55"/>
    </row>
    <row r="56" spans="1:4" x14ac:dyDescent="0.25">
      <c r="A56" s="55" t="s">
        <v>220</v>
      </c>
      <c r="B56" s="59">
        <v>45443</v>
      </c>
    </row>
    <row r="58" spans="1:4" ht="69.95" customHeight="1" x14ac:dyDescent="0.25">
      <c r="A58" s="73" t="s">
        <v>221</v>
      </c>
      <c r="B58" s="73" t="s">
        <v>222</v>
      </c>
      <c r="C58" s="73" t="s">
        <v>5</v>
      </c>
      <c r="D58" s="73" t="s">
        <v>6</v>
      </c>
    </row>
    <row r="59" spans="1:4" ht="69.95" customHeight="1" x14ac:dyDescent="0.25">
      <c r="A59" s="73" t="s">
        <v>858</v>
      </c>
      <c r="B59" s="73"/>
      <c r="C59" s="73" t="s">
        <v>11</v>
      </c>
      <c r="D5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31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860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861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862</v>
      </c>
      <c r="B9" s="33" t="s">
        <v>863</v>
      </c>
      <c r="C9" s="33"/>
      <c r="D9" s="14">
        <v>49414104.002100013</v>
      </c>
      <c r="E9" s="15">
        <v>675559.98</v>
      </c>
      <c r="F9" s="16">
        <v>0.99819999999999998</v>
      </c>
      <c r="G9" s="16"/>
    </row>
    <row r="10" spans="1:8" x14ac:dyDescent="0.25">
      <c r="A10" s="17" t="s">
        <v>124</v>
      </c>
      <c r="B10" s="34"/>
      <c r="C10" s="34"/>
      <c r="D10" s="20"/>
      <c r="E10" s="21">
        <v>675559.98</v>
      </c>
      <c r="F10" s="22">
        <v>0.99819999999999998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675559.98</v>
      </c>
      <c r="F12" s="22">
        <v>0.99819999999999998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1013.45</v>
      </c>
      <c r="F15" s="16">
        <v>1.5E-3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1013.45</v>
      </c>
      <c r="F16" s="22">
        <v>1.5E-3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1013.45</v>
      </c>
      <c r="F18" s="22">
        <v>1.5E-3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0.18488850000000001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15">
        <v>184.83511150000001</v>
      </c>
      <c r="F20" s="16">
        <v>2.9999999999999997E-4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676758.45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13.501099999999999</v>
      </c>
      <c r="C31">
        <v>13.635300000000001</v>
      </c>
      <c r="E31" s="2"/>
    </row>
    <row r="32" spans="1:7" x14ac:dyDescent="0.25">
      <c r="A32" t="s">
        <v>192</v>
      </c>
      <c r="B32">
        <v>13.501099999999999</v>
      </c>
      <c r="C32">
        <v>13.635300000000001</v>
      </c>
      <c r="E32" s="2"/>
    </row>
    <row r="33" spans="1:5" x14ac:dyDescent="0.25">
      <c r="A33" t="s">
        <v>672</v>
      </c>
      <c r="B33">
        <v>13.501099999999999</v>
      </c>
      <c r="C33">
        <v>13.635300000000001</v>
      </c>
      <c r="E33" s="2"/>
    </row>
    <row r="34" spans="1:5" x14ac:dyDescent="0.25">
      <c r="A34" t="s">
        <v>673</v>
      </c>
      <c r="B34">
        <v>13.501099999999999</v>
      </c>
      <c r="C34">
        <v>13.635300000000001</v>
      </c>
      <c r="E34" s="2"/>
    </row>
    <row r="35" spans="1:5" x14ac:dyDescent="0.25">
      <c r="E35" s="2"/>
    </row>
    <row r="36" spans="1:5" x14ac:dyDescent="0.25">
      <c r="A36" t="s">
        <v>202</v>
      </c>
      <c r="B36" s="3" t="s">
        <v>121</v>
      </c>
    </row>
    <row r="37" spans="1:5" x14ac:dyDescent="0.25">
      <c r="A37" t="s">
        <v>203</v>
      </c>
      <c r="B37" s="3" t="s">
        <v>121</v>
      </c>
    </row>
    <row r="38" spans="1:5" ht="29.1" customHeight="1" x14ac:dyDescent="0.25">
      <c r="A38" s="47" t="s">
        <v>204</v>
      </c>
      <c r="B38" s="3" t="s">
        <v>121</v>
      </c>
    </row>
    <row r="39" spans="1:5" ht="29.1" customHeight="1" x14ac:dyDescent="0.25">
      <c r="A39" s="47" t="s">
        <v>205</v>
      </c>
      <c r="B39" s="3" t="s">
        <v>121</v>
      </c>
    </row>
    <row r="40" spans="1:5" ht="43.5" customHeight="1" x14ac:dyDescent="0.25">
      <c r="A40" s="47" t="s">
        <v>855</v>
      </c>
      <c r="B40" s="3" t="s">
        <v>121</v>
      </c>
    </row>
    <row r="41" spans="1:5" ht="29.1" customHeight="1" x14ac:dyDescent="0.25">
      <c r="A41" s="47" t="s">
        <v>856</v>
      </c>
      <c r="B41" s="3" t="s">
        <v>121</v>
      </c>
    </row>
    <row r="42" spans="1:5" ht="29.1" customHeight="1" x14ac:dyDescent="0.25">
      <c r="A42" s="47" t="s">
        <v>857</v>
      </c>
      <c r="B42" s="3" t="s">
        <v>121</v>
      </c>
    </row>
    <row r="43" spans="1:5" ht="29.1" customHeight="1" x14ac:dyDescent="0.25">
      <c r="A43" s="47" t="s">
        <v>209</v>
      </c>
      <c r="B43" s="3" t="s">
        <v>121</v>
      </c>
    </row>
    <row r="44" spans="1:5" x14ac:dyDescent="0.25">
      <c r="A44" t="s">
        <v>210</v>
      </c>
      <c r="B44" s="3" t="s">
        <v>121</v>
      </c>
    </row>
    <row r="45" spans="1:5" x14ac:dyDescent="0.25">
      <c r="A45" t="s">
        <v>211</v>
      </c>
      <c r="B45" s="3" t="s">
        <v>121</v>
      </c>
    </row>
    <row r="47" spans="1:5" x14ac:dyDescent="0.25">
      <c r="A47" t="s">
        <v>212</v>
      </c>
    </row>
    <row r="48" spans="1:5" ht="29.1" customHeight="1" x14ac:dyDescent="0.25">
      <c r="A48" s="55" t="s">
        <v>213</v>
      </c>
      <c r="B48" s="56" t="s">
        <v>864</v>
      </c>
    </row>
    <row r="49" spans="1:4" ht="43.5" customHeight="1" x14ac:dyDescent="0.25">
      <c r="A49" s="55" t="s">
        <v>215</v>
      </c>
      <c r="B49" s="56" t="s">
        <v>859</v>
      </c>
    </row>
    <row r="50" spans="1:4" x14ac:dyDescent="0.25">
      <c r="A50" s="55"/>
      <c r="B50" s="55"/>
    </row>
    <row r="51" spans="1:4" x14ac:dyDescent="0.25">
      <c r="A51" s="55" t="s">
        <v>217</v>
      </c>
      <c r="B51" s="57">
        <v>7.4594816911320354</v>
      </c>
    </row>
    <row r="52" spans="1:4" x14ac:dyDescent="0.25">
      <c r="A52" s="55"/>
      <c r="B52" s="55"/>
    </row>
    <row r="53" spans="1:4" x14ac:dyDescent="0.25">
      <c r="A53" s="55" t="s">
        <v>218</v>
      </c>
      <c r="B53" s="58">
        <v>4.5199999999999996</v>
      </c>
    </row>
    <row r="54" spans="1:4" x14ac:dyDescent="0.25">
      <c r="A54" s="55" t="s">
        <v>219</v>
      </c>
      <c r="B54" s="58">
        <v>5.4364759879249087</v>
      </c>
    </row>
    <row r="55" spans="1:4" x14ac:dyDescent="0.25">
      <c r="A55" s="55"/>
      <c r="B55" s="55"/>
    </row>
    <row r="56" spans="1:4" x14ac:dyDescent="0.25">
      <c r="A56" s="55" t="s">
        <v>220</v>
      </c>
      <c r="B56" s="59">
        <v>45443</v>
      </c>
    </row>
    <row r="58" spans="1:4" ht="69.95" customHeight="1" x14ac:dyDescent="0.25">
      <c r="A58" s="73" t="s">
        <v>221</v>
      </c>
      <c r="B58" s="73" t="s">
        <v>222</v>
      </c>
      <c r="C58" s="73" t="s">
        <v>5</v>
      </c>
      <c r="D58" s="73" t="s">
        <v>6</v>
      </c>
    </row>
    <row r="59" spans="1:4" ht="69.95" customHeight="1" x14ac:dyDescent="0.25">
      <c r="A59" s="73" t="s">
        <v>864</v>
      </c>
      <c r="B59" s="73"/>
      <c r="C59" s="73" t="s">
        <v>14</v>
      </c>
      <c r="D5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37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865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866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867</v>
      </c>
      <c r="B9" s="33" t="s">
        <v>868</v>
      </c>
      <c r="C9" s="33"/>
      <c r="D9" s="14">
        <v>37252124</v>
      </c>
      <c r="E9" s="15">
        <v>455306.64</v>
      </c>
      <c r="F9" s="16">
        <v>0.99980000000000002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455306.64</v>
      </c>
      <c r="F10" s="22">
        <v>0.99980000000000002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455306.64</v>
      </c>
      <c r="F12" s="22">
        <v>0.99980000000000002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184.9</v>
      </c>
      <c r="F15" s="16">
        <v>4.0000000000000002E-4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184.9</v>
      </c>
      <c r="F16" s="22">
        <v>4.0000000000000002E-4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184.9</v>
      </c>
      <c r="F18" s="22">
        <v>4.0000000000000002E-4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3.3732100000000001E-2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-78.763732099999999</v>
      </c>
      <c r="F20" s="27">
        <v>-2.0000000000000001E-4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455412.81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12.0695</v>
      </c>
      <c r="C31">
        <v>12.195600000000001</v>
      </c>
      <c r="E31" s="2"/>
    </row>
    <row r="32" spans="1:7" x14ac:dyDescent="0.25">
      <c r="A32" t="s">
        <v>192</v>
      </c>
      <c r="B32">
        <v>12.0695</v>
      </c>
      <c r="C32">
        <v>12.195600000000001</v>
      </c>
      <c r="E32" s="2"/>
    </row>
    <row r="33" spans="1:5" x14ac:dyDescent="0.25">
      <c r="A33" t="s">
        <v>672</v>
      </c>
      <c r="B33">
        <v>12.0695</v>
      </c>
      <c r="C33">
        <v>12.195600000000001</v>
      </c>
      <c r="E33" s="2"/>
    </row>
    <row r="34" spans="1:5" x14ac:dyDescent="0.25">
      <c r="A34" t="s">
        <v>673</v>
      </c>
      <c r="B34">
        <v>12.0695</v>
      </c>
      <c r="C34">
        <v>12.195600000000001</v>
      </c>
      <c r="E34" s="2"/>
    </row>
    <row r="35" spans="1:5" x14ac:dyDescent="0.25">
      <c r="E35" s="2"/>
    </row>
    <row r="36" spans="1:5" x14ac:dyDescent="0.25">
      <c r="A36" t="s">
        <v>202</v>
      </c>
      <c r="B36" s="3" t="s">
        <v>121</v>
      </c>
    </row>
    <row r="37" spans="1:5" x14ac:dyDescent="0.25">
      <c r="A37" t="s">
        <v>203</v>
      </c>
      <c r="B37" s="3" t="s">
        <v>121</v>
      </c>
    </row>
    <row r="38" spans="1:5" ht="29.1" customHeight="1" x14ac:dyDescent="0.25">
      <c r="A38" s="47" t="s">
        <v>204</v>
      </c>
      <c r="B38" s="3" t="s">
        <v>121</v>
      </c>
    </row>
    <row r="39" spans="1:5" ht="29.1" customHeight="1" x14ac:dyDescent="0.25">
      <c r="A39" s="47" t="s">
        <v>205</v>
      </c>
      <c r="B39" s="3" t="s">
        <v>121</v>
      </c>
    </row>
    <row r="40" spans="1:5" ht="43.5" customHeight="1" x14ac:dyDescent="0.25">
      <c r="A40" s="47" t="s">
        <v>855</v>
      </c>
      <c r="B40" s="3" t="s">
        <v>121</v>
      </c>
    </row>
    <row r="41" spans="1:5" ht="29.1" customHeight="1" x14ac:dyDescent="0.25">
      <c r="A41" s="47" t="s">
        <v>856</v>
      </c>
      <c r="B41" s="3" t="s">
        <v>121</v>
      </c>
    </row>
    <row r="42" spans="1:5" ht="29.1" customHeight="1" x14ac:dyDescent="0.25">
      <c r="A42" s="47" t="s">
        <v>857</v>
      </c>
      <c r="B42" s="3" t="s">
        <v>121</v>
      </c>
    </row>
    <row r="43" spans="1:5" ht="29.1" customHeight="1" x14ac:dyDescent="0.25">
      <c r="A43" s="47" t="s">
        <v>209</v>
      </c>
      <c r="B43" s="3" t="s">
        <v>121</v>
      </c>
    </row>
    <row r="44" spans="1:5" x14ac:dyDescent="0.25">
      <c r="A44" t="s">
        <v>210</v>
      </c>
      <c r="B44" s="3" t="s">
        <v>121</v>
      </c>
    </row>
    <row r="45" spans="1:5" x14ac:dyDescent="0.25">
      <c r="A45" t="s">
        <v>211</v>
      </c>
      <c r="B45" s="3" t="s">
        <v>121</v>
      </c>
    </row>
    <row r="47" spans="1:5" x14ac:dyDescent="0.25">
      <c r="A47" t="s">
        <v>212</v>
      </c>
    </row>
    <row r="48" spans="1:5" ht="29.1" customHeight="1" x14ac:dyDescent="0.25">
      <c r="A48" s="55" t="s">
        <v>213</v>
      </c>
      <c r="B48" s="56" t="s">
        <v>869</v>
      </c>
    </row>
    <row r="49" spans="1:4" ht="43.5" customHeight="1" x14ac:dyDescent="0.25">
      <c r="A49" s="55" t="s">
        <v>215</v>
      </c>
      <c r="B49" s="56" t="s">
        <v>859</v>
      </c>
    </row>
    <row r="50" spans="1:4" x14ac:dyDescent="0.25">
      <c r="A50" s="55"/>
      <c r="B50" s="55"/>
    </row>
    <row r="51" spans="1:4" x14ac:dyDescent="0.25">
      <c r="A51" s="55" t="s">
        <v>217</v>
      </c>
      <c r="B51" s="57">
        <v>7.4633126738966018</v>
      </c>
    </row>
    <row r="52" spans="1:4" x14ac:dyDescent="0.25">
      <c r="A52" s="55"/>
      <c r="B52" s="55"/>
    </row>
    <row r="53" spans="1:4" x14ac:dyDescent="0.25">
      <c r="A53" s="55" t="s">
        <v>218</v>
      </c>
      <c r="B53" s="58">
        <v>5.3743999999999996</v>
      </c>
    </row>
    <row r="54" spans="1:4" x14ac:dyDescent="0.25">
      <c r="A54" s="55" t="s">
        <v>219</v>
      </c>
      <c r="B54" s="58">
        <v>6.6699954508360433</v>
      </c>
    </row>
    <row r="55" spans="1:4" x14ac:dyDescent="0.25">
      <c r="A55" s="55"/>
      <c r="B55" s="55"/>
    </row>
    <row r="56" spans="1:4" x14ac:dyDescent="0.25">
      <c r="A56" s="55" t="s">
        <v>220</v>
      </c>
      <c r="B56" s="59">
        <v>45443</v>
      </c>
    </row>
    <row r="58" spans="1:4" ht="69.95" customHeight="1" x14ac:dyDescent="0.25">
      <c r="A58" s="73" t="s">
        <v>221</v>
      </c>
      <c r="B58" s="73" t="s">
        <v>222</v>
      </c>
      <c r="C58" s="73" t="s">
        <v>5</v>
      </c>
      <c r="D58" s="73" t="s">
        <v>6</v>
      </c>
    </row>
    <row r="59" spans="1:4" ht="69.95" customHeight="1" x14ac:dyDescent="0.25">
      <c r="A59" s="73" t="s">
        <v>869</v>
      </c>
      <c r="B59" s="73"/>
      <c r="C59" s="73" t="s">
        <v>16</v>
      </c>
      <c r="D5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37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870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871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872</v>
      </c>
      <c r="B9" s="33" t="s">
        <v>873</v>
      </c>
      <c r="C9" s="33"/>
      <c r="D9" s="14">
        <v>38064990</v>
      </c>
      <c r="E9" s="15">
        <v>436635.89</v>
      </c>
      <c r="F9" s="16">
        <v>0.99839999999999995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436635.89</v>
      </c>
      <c r="F10" s="22">
        <v>0.99839999999999995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436635.89</v>
      </c>
      <c r="F12" s="22">
        <v>0.99839999999999995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730.6</v>
      </c>
      <c r="F15" s="16">
        <v>1.6999999999999999E-3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730.6</v>
      </c>
      <c r="F16" s="22">
        <v>1.6999999999999999E-3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730.6</v>
      </c>
      <c r="F18" s="22">
        <v>1.6999999999999999E-3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0.1332875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-15.5232875</v>
      </c>
      <c r="F20" s="27">
        <v>-1E-4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437351.1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11.323</v>
      </c>
      <c r="C31">
        <v>11.449</v>
      </c>
      <c r="E31" s="2"/>
    </row>
    <row r="32" spans="1:7" x14ac:dyDescent="0.25">
      <c r="A32" t="s">
        <v>192</v>
      </c>
      <c r="B32">
        <v>11.323</v>
      </c>
      <c r="C32">
        <v>11.449</v>
      </c>
      <c r="E32" s="2"/>
    </row>
    <row r="33" spans="1:5" x14ac:dyDescent="0.25">
      <c r="A33" t="s">
        <v>672</v>
      </c>
      <c r="B33">
        <v>11.323</v>
      </c>
      <c r="C33">
        <v>11.449</v>
      </c>
      <c r="E33" s="2"/>
    </row>
    <row r="34" spans="1:5" x14ac:dyDescent="0.25">
      <c r="A34" t="s">
        <v>673</v>
      </c>
      <c r="B34">
        <v>11.323</v>
      </c>
      <c r="C34">
        <v>11.449</v>
      </c>
      <c r="E34" s="2"/>
    </row>
    <row r="35" spans="1:5" x14ac:dyDescent="0.25">
      <c r="E35" s="2"/>
    </row>
    <row r="36" spans="1:5" x14ac:dyDescent="0.25">
      <c r="A36" t="s">
        <v>202</v>
      </c>
      <c r="B36" s="3" t="s">
        <v>121</v>
      </c>
    </row>
    <row r="37" spans="1:5" x14ac:dyDescent="0.25">
      <c r="A37" t="s">
        <v>203</v>
      </c>
      <c r="B37" s="3" t="s">
        <v>121</v>
      </c>
    </row>
    <row r="38" spans="1:5" ht="29.1" customHeight="1" x14ac:dyDescent="0.25">
      <c r="A38" s="47" t="s">
        <v>204</v>
      </c>
      <c r="B38" s="3" t="s">
        <v>121</v>
      </c>
    </row>
    <row r="39" spans="1:5" ht="29.1" customHeight="1" x14ac:dyDescent="0.25">
      <c r="A39" s="47" t="s">
        <v>205</v>
      </c>
      <c r="B39" s="3" t="s">
        <v>121</v>
      </c>
    </row>
    <row r="40" spans="1:5" ht="43.5" customHeight="1" x14ac:dyDescent="0.25">
      <c r="A40" s="47" t="s">
        <v>855</v>
      </c>
      <c r="B40" s="3" t="s">
        <v>121</v>
      </c>
    </row>
    <row r="41" spans="1:5" ht="29.1" customHeight="1" x14ac:dyDescent="0.25">
      <c r="A41" s="47" t="s">
        <v>856</v>
      </c>
      <c r="B41" s="3" t="s">
        <v>121</v>
      </c>
    </row>
    <row r="42" spans="1:5" ht="29.1" customHeight="1" x14ac:dyDescent="0.25">
      <c r="A42" s="47" t="s">
        <v>857</v>
      </c>
      <c r="B42" s="3" t="s">
        <v>121</v>
      </c>
    </row>
    <row r="43" spans="1:5" ht="29.1" customHeight="1" x14ac:dyDescent="0.25">
      <c r="A43" s="47" t="s">
        <v>209</v>
      </c>
      <c r="B43" s="3" t="s">
        <v>121</v>
      </c>
    </row>
    <row r="44" spans="1:5" x14ac:dyDescent="0.25">
      <c r="A44" t="s">
        <v>210</v>
      </c>
      <c r="B44" s="3" t="s">
        <v>121</v>
      </c>
    </row>
    <row r="45" spans="1:5" x14ac:dyDescent="0.25">
      <c r="A45" t="s">
        <v>211</v>
      </c>
      <c r="B45" s="3" t="s">
        <v>121</v>
      </c>
    </row>
    <row r="47" spans="1:5" x14ac:dyDescent="0.25">
      <c r="A47" t="s">
        <v>212</v>
      </c>
    </row>
    <row r="48" spans="1:5" ht="29.1" customHeight="1" x14ac:dyDescent="0.25">
      <c r="A48" s="55" t="s">
        <v>213</v>
      </c>
      <c r="B48" s="56" t="s">
        <v>874</v>
      </c>
    </row>
    <row r="49" spans="1:4" ht="43.5" customHeight="1" x14ac:dyDescent="0.25">
      <c r="A49" s="55" t="s">
        <v>215</v>
      </c>
      <c r="B49" s="56" t="s">
        <v>859</v>
      </c>
    </row>
    <row r="50" spans="1:4" x14ac:dyDescent="0.25">
      <c r="A50" s="55"/>
      <c r="B50" s="55"/>
    </row>
    <row r="51" spans="1:4" x14ac:dyDescent="0.25">
      <c r="A51" s="55" t="s">
        <v>217</v>
      </c>
      <c r="B51" s="57">
        <v>7.4145640156194208</v>
      </c>
    </row>
    <row r="52" spans="1:4" x14ac:dyDescent="0.25">
      <c r="A52" s="55"/>
      <c r="B52" s="55"/>
    </row>
    <row r="53" spans="1:4" x14ac:dyDescent="0.25">
      <c r="A53" s="55" t="s">
        <v>218</v>
      </c>
      <c r="B53" s="58">
        <v>6.0053999999999998</v>
      </c>
    </row>
    <row r="54" spans="1:4" x14ac:dyDescent="0.25">
      <c r="A54" s="55" t="s">
        <v>219</v>
      </c>
      <c r="B54" s="58">
        <v>7.7427417790456783</v>
      </c>
    </row>
    <row r="55" spans="1:4" x14ac:dyDescent="0.25">
      <c r="A55" s="55"/>
      <c r="B55" s="55"/>
    </row>
    <row r="56" spans="1:4" x14ac:dyDescent="0.25">
      <c r="A56" s="55" t="s">
        <v>220</v>
      </c>
      <c r="B56" s="59">
        <v>45443</v>
      </c>
    </row>
    <row r="58" spans="1:4" ht="69.95" customHeight="1" x14ac:dyDescent="0.25">
      <c r="A58" s="73" t="s">
        <v>221</v>
      </c>
      <c r="B58" s="73" t="s">
        <v>222</v>
      </c>
      <c r="C58" s="73" t="s">
        <v>5</v>
      </c>
      <c r="D58" s="73" t="s">
        <v>6</v>
      </c>
    </row>
    <row r="59" spans="1:4" ht="69.95" customHeight="1" x14ac:dyDescent="0.25">
      <c r="A59" s="73" t="s">
        <v>875</v>
      </c>
      <c r="B59" s="73"/>
      <c r="C59" s="73" t="s">
        <v>18</v>
      </c>
      <c r="D5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showGridLines="0" workbookViewId="0">
      <pane ySplit="4" topLeftCell="A30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876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877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878</v>
      </c>
      <c r="B9" s="33" t="s">
        <v>879</v>
      </c>
      <c r="C9" s="33"/>
      <c r="D9" s="14">
        <v>19039892</v>
      </c>
      <c r="E9" s="15">
        <v>212805.06</v>
      </c>
      <c r="F9" s="16">
        <v>0.99660000000000004</v>
      </c>
      <c r="G9" s="16"/>
    </row>
    <row r="10" spans="1:8" x14ac:dyDescent="0.25">
      <c r="A10" s="17" t="s">
        <v>124</v>
      </c>
      <c r="B10" s="34"/>
      <c r="C10" s="34"/>
      <c r="D10" s="20"/>
      <c r="E10" s="21">
        <v>212805.06</v>
      </c>
      <c r="F10" s="22">
        <v>0.99660000000000004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212805.06</v>
      </c>
      <c r="F12" s="22">
        <v>0.99660000000000004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774.58</v>
      </c>
      <c r="F15" s="16">
        <v>3.5999999999999999E-3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774.58</v>
      </c>
      <c r="F16" s="22">
        <v>3.5999999999999999E-3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774.58</v>
      </c>
      <c r="F18" s="22">
        <v>3.5999999999999999E-3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0.1413103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-56.991310300000002</v>
      </c>
      <c r="F20" s="27">
        <v>-2.0000000000000001E-4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213522.79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706</v>
      </c>
      <c r="B31">
        <v>11.1044</v>
      </c>
      <c r="C31">
        <v>11.207000000000001</v>
      </c>
      <c r="E31" s="2"/>
    </row>
    <row r="32" spans="1:7" x14ac:dyDescent="0.25">
      <c r="A32" t="s">
        <v>192</v>
      </c>
      <c r="B32">
        <v>11.1044</v>
      </c>
      <c r="C32">
        <v>11.207000000000001</v>
      </c>
      <c r="E32" s="2"/>
    </row>
    <row r="33" spans="1:5" x14ac:dyDescent="0.25">
      <c r="A33" t="s">
        <v>707</v>
      </c>
      <c r="B33">
        <v>11.1044</v>
      </c>
      <c r="C33">
        <v>11.207000000000001</v>
      </c>
      <c r="E33" s="2"/>
    </row>
    <row r="34" spans="1:5" x14ac:dyDescent="0.25">
      <c r="A34" t="s">
        <v>673</v>
      </c>
      <c r="B34">
        <v>11.1044</v>
      </c>
      <c r="C34">
        <v>11.207000000000001</v>
      </c>
      <c r="E34" s="2"/>
    </row>
    <row r="35" spans="1:5" x14ac:dyDescent="0.25">
      <c r="E35" s="2"/>
    </row>
    <row r="36" spans="1:5" x14ac:dyDescent="0.25">
      <c r="A36" t="s">
        <v>202</v>
      </c>
      <c r="B36" s="3" t="s">
        <v>121</v>
      </c>
    </row>
    <row r="37" spans="1:5" x14ac:dyDescent="0.25">
      <c r="A37" t="s">
        <v>203</v>
      </c>
      <c r="B37" s="3" t="s">
        <v>121</v>
      </c>
    </row>
    <row r="38" spans="1:5" ht="29.1" customHeight="1" x14ac:dyDescent="0.25">
      <c r="A38" s="47" t="s">
        <v>204</v>
      </c>
      <c r="B38" s="3" t="s">
        <v>121</v>
      </c>
    </row>
    <row r="39" spans="1:5" ht="29.1" customHeight="1" x14ac:dyDescent="0.25">
      <c r="A39" s="47" t="s">
        <v>205</v>
      </c>
      <c r="B39" s="3" t="s">
        <v>121</v>
      </c>
    </row>
    <row r="40" spans="1:5" ht="43.5" customHeight="1" x14ac:dyDescent="0.25">
      <c r="A40" s="47" t="s">
        <v>855</v>
      </c>
      <c r="B40" s="3" t="s">
        <v>121</v>
      </c>
    </row>
    <row r="41" spans="1:5" ht="29.1" customHeight="1" x14ac:dyDescent="0.25">
      <c r="A41" s="47" t="s">
        <v>856</v>
      </c>
      <c r="B41" s="3" t="s">
        <v>121</v>
      </c>
    </row>
    <row r="42" spans="1:5" ht="29.1" customHeight="1" x14ac:dyDescent="0.25">
      <c r="A42" s="47" t="s">
        <v>857</v>
      </c>
      <c r="B42" s="3" t="s">
        <v>121</v>
      </c>
    </row>
    <row r="43" spans="1:5" ht="29.1" customHeight="1" x14ac:dyDescent="0.25">
      <c r="A43" s="47" t="s">
        <v>209</v>
      </c>
      <c r="B43" s="3" t="s">
        <v>121</v>
      </c>
    </row>
    <row r="44" spans="1:5" x14ac:dyDescent="0.25">
      <c r="A44" t="s">
        <v>210</v>
      </c>
      <c r="B44" s="3" t="s">
        <v>121</v>
      </c>
    </row>
    <row r="45" spans="1:5" x14ac:dyDescent="0.25">
      <c r="A45" t="s">
        <v>211</v>
      </c>
      <c r="B45" s="3" t="s">
        <v>121</v>
      </c>
    </row>
    <row r="47" spans="1:5" x14ac:dyDescent="0.25">
      <c r="A47" t="s">
        <v>212</v>
      </c>
    </row>
    <row r="48" spans="1:5" ht="29.1" customHeight="1" x14ac:dyDescent="0.25">
      <c r="A48" s="55" t="s">
        <v>213</v>
      </c>
      <c r="B48" s="56" t="s">
        <v>880</v>
      </c>
    </row>
    <row r="49" spans="1:4" ht="43.5" customHeight="1" x14ac:dyDescent="0.25">
      <c r="A49" s="55" t="s">
        <v>215</v>
      </c>
      <c r="B49" s="56" t="s">
        <v>859</v>
      </c>
    </row>
    <row r="50" spans="1:4" x14ac:dyDescent="0.25">
      <c r="A50" s="55"/>
      <c r="B50" s="55"/>
    </row>
    <row r="51" spans="1:4" x14ac:dyDescent="0.25">
      <c r="A51" s="55" t="s">
        <v>217</v>
      </c>
      <c r="B51" s="57">
        <v>7.3732942920782651</v>
      </c>
    </row>
    <row r="52" spans="1:4" x14ac:dyDescent="0.25">
      <c r="A52" s="55"/>
      <c r="B52" s="55"/>
    </row>
    <row r="53" spans="1:4" x14ac:dyDescent="0.25">
      <c r="A53" s="55" t="s">
        <v>218</v>
      </c>
      <c r="B53" s="58">
        <v>6.4288999999999996</v>
      </c>
    </row>
    <row r="54" spans="1:4" x14ac:dyDescent="0.25">
      <c r="A54" s="55" t="s">
        <v>219</v>
      </c>
      <c r="B54" s="58">
        <v>8.5994772937335604</v>
      </c>
    </row>
    <row r="55" spans="1:4" x14ac:dyDescent="0.25">
      <c r="A55" s="55"/>
      <c r="B55" s="55"/>
    </row>
    <row r="56" spans="1:4" x14ac:dyDescent="0.25">
      <c r="A56" s="55" t="s">
        <v>220</v>
      </c>
      <c r="B56" s="59">
        <v>45443</v>
      </c>
    </row>
    <row r="58" spans="1:4" ht="69.95" customHeight="1" x14ac:dyDescent="0.25">
      <c r="A58" s="73" t="s">
        <v>221</v>
      </c>
      <c r="B58" s="73" t="s">
        <v>222</v>
      </c>
      <c r="C58" s="73" t="s">
        <v>5</v>
      </c>
      <c r="D58" s="73" t="s">
        <v>6</v>
      </c>
    </row>
    <row r="59" spans="1:4" ht="69.95" customHeight="1" x14ac:dyDescent="0.25">
      <c r="A59" s="73" t="s">
        <v>881</v>
      </c>
      <c r="B59" s="73"/>
      <c r="C59" s="73" t="s">
        <v>20</v>
      </c>
      <c r="D5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7"/>
  <sheetViews>
    <sheetView showGridLines="0" workbookViewId="0">
      <pane ySplit="4" topLeftCell="A79" activePane="bottomLeft" state="frozen"/>
      <selection pane="bottomLeft" activeCell="B79" sqref="B7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882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883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459</v>
      </c>
      <c r="B12" s="33"/>
      <c r="C12" s="33"/>
      <c r="D12" s="14"/>
      <c r="E12" s="15"/>
      <c r="F12" s="16"/>
      <c r="G12" s="16"/>
    </row>
    <row r="13" spans="1:8" x14ac:dyDescent="0.25">
      <c r="A13" s="13" t="s">
        <v>884</v>
      </c>
      <c r="B13" s="33" t="s">
        <v>885</v>
      </c>
      <c r="C13" s="33" t="s">
        <v>128</v>
      </c>
      <c r="D13" s="14">
        <v>5000000</v>
      </c>
      <c r="E13" s="15">
        <v>5039.72</v>
      </c>
      <c r="F13" s="16">
        <v>0.34079999999999999</v>
      </c>
      <c r="G13" s="16">
        <v>7.1072860402000004E-2</v>
      </c>
    </row>
    <row r="14" spans="1:8" x14ac:dyDescent="0.25">
      <c r="A14" s="13" t="s">
        <v>886</v>
      </c>
      <c r="B14" s="33" t="s">
        <v>887</v>
      </c>
      <c r="C14" s="33" t="s">
        <v>128</v>
      </c>
      <c r="D14" s="14">
        <v>3500000</v>
      </c>
      <c r="E14" s="15">
        <v>3562.07</v>
      </c>
      <c r="F14" s="16">
        <v>0.2409</v>
      </c>
      <c r="G14" s="16">
        <v>7.1582104756000006E-2</v>
      </c>
    </row>
    <row r="15" spans="1:8" x14ac:dyDescent="0.25">
      <c r="A15" s="13" t="s">
        <v>888</v>
      </c>
      <c r="B15" s="33" t="s">
        <v>889</v>
      </c>
      <c r="C15" s="33" t="s">
        <v>128</v>
      </c>
      <c r="D15" s="14">
        <v>3000000</v>
      </c>
      <c r="E15" s="15">
        <v>3027.46</v>
      </c>
      <c r="F15" s="16">
        <v>0.20469999999999999</v>
      </c>
      <c r="G15" s="16">
        <v>7.1953763904000004E-2</v>
      </c>
    </row>
    <row r="16" spans="1:8" x14ac:dyDescent="0.25">
      <c r="A16" s="13" t="s">
        <v>890</v>
      </c>
      <c r="B16" s="33" t="s">
        <v>891</v>
      </c>
      <c r="C16" s="33" t="s">
        <v>128</v>
      </c>
      <c r="D16" s="14">
        <v>1500000</v>
      </c>
      <c r="E16" s="15">
        <v>1513.48</v>
      </c>
      <c r="F16" s="16">
        <v>0.1023</v>
      </c>
      <c r="G16" s="16">
        <v>7.1675272306000001E-2</v>
      </c>
    </row>
    <row r="17" spans="1:7" x14ac:dyDescent="0.25">
      <c r="A17" s="13" t="s">
        <v>892</v>
      </c>
      <c r="B17" s="33" t="s">
        <v>893</v>
      </c>
      <c r="C17" s="33" t="s">
        <v>128</v>
      </c>
      <c r="D17" s="14">
        <v>1000000</v>
      </c>
      <c r="E17" s="15">
        <v>1019.93</v>
      </c>
      <c r="F17" s="16">
        <v>6.9000000000000006E-2</v>
      </c>
      <c r="G17" s="16">
        <v>7.2633062400000004E-2</v>
      </c>
    </row>
    <row r="18" spans="1:7" x14ac:dyDescent="0.25">
      <c r="A18" s="17" t="s">
        <v>124</v>
      </c>
      <c r="B18" s="34"/>
      <c r="C18" s="34"/>
      <c r="D18" s="20"/>
      <c r="E18" s="21">
        <v>14162.66</v>
      </c>
      <c r="F18" s="22">
        <v>0.9577</v>
      </c>
      <c r="G18" s="23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125</v>
      </c>
      <c r="B20" s="33"/>
      <c r="C20" s="33"/>
      <c r="D20" s="14"/>
      <c r="E20" s="15"/>
      <c r="F20" s="16"/>
      <c r="G20" s="16"/>
    </row>
    <row r="21" spans="1:7" x14ac:dyDescent="0.25">
      <c r="A21" s="13" t="s">
        <v>894</v>
      </c>
      <c r="B21" s="33" t="s">
        <v>895</v>
      </c>
      <c r="C21" s="33" t="s">
        <v>128</v>
      </c>
      <c r="D21" s="14">
        <v>9100</v>
      </c>
      <c r="E21" s="15">
        <v>9.4700000000000006</v>
      </c>
      <c r="F21" s="16">
        <v>5.9999999999999995E-4</v>
      </c>
      <c r="G21" s="16">
        <v>7.4798725625000007E-2</v>
      </c>
    </row>
    <row r="22" spans="1:7" x14ac:dyDescent="0.25">
      <c r="A22" s="17" t="s">
        <v>124</v>
      </c>
      <c r="B22" s="34"/>
      <c r="C22" s="34"/>
      <c r="D22" s="20"/>
      <c r="E22" s="21">
        <v>9.4700000000000006</v>
      </c>
      <c r="F22" s="22">
        <v>5.9999999999999995E-4</v>
      </c>
      <c r="G22" s="23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129</v>
      </c>
      <c r="B25" s="33"/>
      <c r="C25" s="33"/>
      <c r="D25" s="14"/>
      <c r="E25" s="15"/>
      <c r="F25" s="16"/>
      <c r="G25" s="16"/>
    </row>
    <row r="26" spans="1:7" x14ac:dyDescent="0.25">
      <c r="A26" s="17" t="s">
        <v>124</v>
      </c>
      <c r="B26" s="33"/>
      <c r="C26" s="33"/>
      <c r="D26" s="14"/>
      <c r="E26" s="18" t="s">
        <v>121</v>
      </c>
      <c r="F26" s="19" t="s">
        <v>121</v>
      </c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130</v>
      </c>
      <c r="B28" s="33"/>
      <c r="C28" s="33"/>
      <c r="D28" s="14"/>
      <c r="E28" s="15"/>
      <c r="F28" s="16"/>
      <c r="G28" s="16"/>
    </row>
    <row r="29" spans="1:7" x14ac:dyDescent="0.25">
      <c r="A29" s="17" t="s">
        <v>124</v>
      </c>
      <c r="B29" s="33"/>
      <c r="C29" s="33"/>
      <c r="D29" s="14"/>
      <c r="E29" s="18" t="s">
        <v>121</v>
      </c>
      <c r="F29" s="19" t="s">
        <v>121</v>
      </c>
      <c r="G29" s="16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24" t="s">
        <v>131</v>
      </c>
      <c r="B31" s="35"/>
      <c r="C31" s="35"/>
      <c r="D31" s="25"/>
      <c r="E31" s="21">
        <v>14172.13</v>
      </c>
      <c r="F31" s="22">
        <v>0.95830000000000004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176</v>
      </c>
      <c r="B34" s="33"/>
      <c r="C34" s="33"/>
      <c r="D34" s="14"/>
      <c r="E34" s="15"/>
      <c r="F34" s="16"/>
      <c r="G34" s="16"/>
    </row>
    <row r="35" spans="1:7" x14ac:dyDescent="0.25">
      <c r="A35" s="13" t="s">
        <v>177</v>
      </c>
      <c r="B35" s="33"/>
      <c r="C35" s="33"/>
      <c r="D35" s="14"/>
      <c r="E35" s="15">
        <v>422.77</v>
      </c>
      <c r="F35" s="16">
        <v>2.86E-2</v>
      </c>
      <c r="G35" s="16">
        <v>6.6588999999999995E-2</v>
      </c>
    </row>
    <row r="36" spans="1:7" x14ac:dyDescent="0.25">
      <c r="A36" s="17" t="s">
        <v>124</v>
      </c>
      <c r="B36" s="34"/>
      <c r="C36" s="34"/>
      <c r="D36" s="20"/>
      <c r="E36" s="21">
        <v>422.77</v>
      </c>
      <c r="F36" s="22">
        <v>2.86E-2</v>
      </c>
      <c r="G36" s="23"/>
    </row>
    <row r="37" spans="1:7" x14ac:dyDescent="0.25">
      <c r="A37" s="13"/>
      <c r="B37" s="33"/>
      <c r="C37" s="33"/>
      <c r="D37" s="14"/>
      <c r="E37" s="15"/>
      <c r="F37" s="16"/>
      <c r="G37" s="16"/>
    </row>
    <row r="38" spans="1:7" x14ac:dyDescent="0.25">
      <c r="A38" s="24" t="s">
        <v>131</v>
      </c>
      <c r="B38" s="35"/>
      <c r="C38" s="35"/>
      <c r="D38" s="25"/>
      <c r="E38" s="21">
        <v>422.77</v>
      </c>
      <c r="F38" s="22">
        <v>2.86E-2</v>
      </c>
      <c r="G38" s="23"/>
    </row>
    <row r="39" spans="1:7" x14ac:dyDescent="0.25">
      <c r="A39" s="13" t="s">
        <v>178</v>
      </c>
      <c r="B39" s="33"/>
      <c r="C39" s="33"/>
      <c r="D39" s="14"/>
      <c r="E39" s="15">
        <v>225.7234684</v>
      </c>
      <c r="F39" s="16">
        <v>1.5262E-2</v>
      </c>
      <c r="G39" s="16"/>
    </row>
    <row r="40" spans="1:7" x14ac:dyDescent="0.25">
      <c r="A40" s="13" t="s">
        <v>179</v>
      </c>
      <c r="B40" s="33"/>
      <c r="C40" s="33"/>
      <c r="D40" s="14"/>
      <c r="E40" s="26">
        <v>-31.253468399999999</v>
      </c>
      <c r="F40" s="27">
        <v>-2.1619999999999999E-3</v>
      </c>
      <c r="G40" s="16">
        <v>6.6588999999999995E-2</v>
      </c>
    </row>
    <row r="41" spans="1:7" x14ac:dyDescent="0.25">
      <c r="A41" s="28" t="s">
        <v>180</v>
      </c>
      <c r="B41" s="36"/>
      <c r="C41" s="36"/>
      <c r="D41" s="29"/>
      <c r="E41" s="30">
        <v>14789.37</v>
      </c>
      <c r="F41" s="31">
        <v>1</v>
      </c>
      <c r="G41" s="31"/>
    </row>
    <row r="43" spans="1:7" x14ac:dyDescent="0.25">
      <c r="A43" s="1" t="s">
        <v>182</v>
      </c>
    </row>
    <row r="46" spans="1:7" x14ac:dyDescent="0.25">
      <c r="A46" s="1" t="s">
        <v>183</v>
      </c>
    </row>
    <row r="47" spans="1:7" x14ac:dyDescent="0.25">
      <c r="A47" s="47" t="s">
        <v>184</v>
      </c>
      <c r="B47" s="3" t="s">
        <v>121</v>
      </c>
    </row>
    <row r="48" spans="1:7" x14ac:dyDescent="0.25">
      <c r="A48" t="s">
        <v>185</v>
      </c>
    </row>
    <row r="49" spans="1:5" x14ac:dyDescent="0.25">
      <c r="A49" t="s">
        <v>186</v>
      </c>
      <c r="B49" t="s">
        <v>187</v>
      </c>
      <c r="C49" t="s">
        <v>187</v>
      </c>
    </row>
    <row r="50" spans="1:5" x14ac:dyDescent="0.25">
      <c r="B50" s="48">
        <v>45412</v>
      </c>
      <c r="C50" s="48">
        <v>45443</v>
      </c>
    </row>
    <row r="51" spans="1:5" x14ac:dyDescent="0.25">
      <c r="A51" t="s">
        <v>188</v>
      </c>
      <c r="B51" t="s">
        <v>190</v>
      </c>
      <c r="C51" t="s">
        <v>190</v>
      </c>
      <c r="E51" s="2"/>
    </row>
    <row r="52" spans="1:5" x14ac:dyDescent="0.25">
      <c r="A52" t="s">
        <v>189</v>
      </c>
      <c r="B52" t="s">
        <v>190</v>
      </c>
      <c r="C52" t="s">
        <v>190</v>
      </c>
      <c r="E52" s="2"/>
    </row>
    <row r="53" spans="1:5" x14ac:dyDescent="0.25">
      <c r="A53" t="s">
        <v>668</v>
      </c>
      <c r="B53" t="s">
        <v>190</v>
      </c>
      <c r="C53" t="s">
        <v>190</v>
      </c>
      <c r="E53" s="2"/>
    </row>
    <row r="54" spans="1:5" x14ac:dyDescent="0.25">
      <c r="A54" t="s">
        <v>191</v>
      </c>
      <c r="B54">
        <v>23.482600000000001</v>
      </c>
      <c r="C54">
        <v>23.949400000000001</v>
      </c>
      <c r="E54" s="2"/>
    </row>
    <row r="55" spans="1:5" x14ac:dyDescent="0.25">
      <c r="A55" t="s">
        <v>192</v>
      </c>
      <c r="B55">
        <v>23.389099999999999</v>
      </c>
      <c r="C55">
        <v>23.853999999999999</v>
      </c>
      <c r="E55" s="2"/>
    </row>
    <row r="56" spans="1:5" x14ac:dyDescent="0.25">
      <c r="A56" t="s">
        <v>669</v>
      </c>
      <c r="B56">
        <v>16.603000000000002</v>
      </c>
      <c r="C56">
        <v>16.6633</v>
      </c>
      <c r="E56" s="2"/>
    </row>
    <row r="57" spans="1:5" x14ac:dyDescent="0.25">
      <c r="A57" t="s">
        <v>670</v>
      </c>
      <c r="B57">
        <v>15.4788</v>
      </c>
      <c r="C57">
        <v>15.5038</v>
      </c>
      <c r="E57" s="2"/>
    </row>
    <row r="58" spans="1:5" x14ac:dyDescent="0.25">
      <c r="A58" t="s">
        <v>196</v>
      </c>
      <c r="B58">
        <v>22.2515</v>
      </c>
      <c r="C58">
        <v>22.680900000000001</v>
      </c>
      <c r="E58" s="2"/>
    </row>
    <row r="59" spans="1:5" x14ac:dyDescent="0.25">
      <c r="A59" t="s">
        <v>200</v>
      </c>
      <c r="B59" t="s">
        <v>190</v>
      </c>
      <c r="C59" t="s">
        <v>190</v>
      </c>
      <c r="E59" s="2"/>
    </row>
    <row r="60" spans="1:5" x14ac:dyDescent="0.25">
      <c r="A60" t="s">
        <v>671</v>
      </c>
      <c r="B60" t="s">
        <v>190</v>
      </c>
      <c r="C60" t="s">
        <v>190</v>
      </c>
      <c r="E60" s="2"/>
    </row>
    <row r="61" spans="1:5" x14ac:dyDescent="0.25">
      <c r="A61" t="s">
        <v>672</v>
      </c>
      <c r="B61">
        <v>22.241599999999998</v>
      </c>
      <c r="C61">
        <v>22.6708</v>
      </c>
      <c r="E61" s="2"/>
    </row>
    <row r="62" spans="1:5" x14ac:dyDescent="0.25">
      <c r="A62" t="s">
        <v>673</v>
      </c>
      <c r="B62">
        <v>22.2563</v>
      </c>
      <c r="C62">
        <v>22.6858</v>
      </c>
      <c r="E62" s="2"/>
    </row>
    <row r="63" spans="1:5" x14ac:dyDescent="0.25">
      <c r="A63" t="s">
        <v>674</v>
      </c>
      <c r="B63">
        <v>10.3994</v>
      </c>
      <c r="C63">
        <v>10.4039</v>
      </c>
      <c r="E63" s="2"/>
    </row>
    <row r="64" spans="1:5" x14ac:dyDescent="0.25">
      <c r="A64" t="s">
        <v>675</v>
      </c>
      <c r="B64">
        <v>10.271599999999999</v>
      </c>
      <c r="C64">
        <v>10.320399999999999</v>
      </c>
      <c r="E64" s="2"/>
    </row>
    <row r="65" spans="1:5" x14ac:dyDescent="0.25">
      <c r="A65" t="s">
        <v>201</v>
      </c>
      <c r="E65" s="2"/>
    </row>
    <row r="67" spans="1:5" x14ac:dyDescent="0.25">
      <c r="A67" t="s">
        <v>676</v>
      </c>
    </row>
    <row r="69" spans="1:5" x14ac:dyDescent="0.25">
      <c r="A69" s="50" t="s">
        <v>677</v>
      </c>
      <c r="B69" s="50" t="s">
        <v>678</v>
      </c>
      <c r="C69" s="50" t="s">
        <v>679</v>
      </c>
      <c r="D69" s="50" t="s">
        <v>680</v>
      </c>
    </row>
    <row r="70" spans="1:5" x14ac:dyDescent="0.25">
      <c r="A70" s="50" t="s">
        <v>682</v>
      </c>
      <c r="B70" s="50"/>
      <c r="C70" s="50">
        <v>0.26947510000000002</v>
      </c>
      <c r="D70" s="50">
        <v>0.26947510000000002</v>
      </c>
    </row>
    <row r="71" spans="1:5" x14ac:dyDescent="0.25">
      <c r="A71" s="50" t="s">
        <v>683</v>
      </c>
      <c r="B71" s="50"/>
      <c r="C71" s="50">
        <v>0.28036949999999999</v>
      </c>
      <c r="D71" s="50">
        <v>0.28036949999999999</v>
      </c>
    </row>
    <row r="72" spans="1:5" x14ac:dyDescent="0.25">
      <c r="A72" s="50" t="s">
        <v>685</v>
      </c>
      <c r="B72" s="50"/>
      <c r="C72" s="50">
        <v>0.1959399</v>
      </c>
      <c r="D72" s="50">
        <v>0.1959399</v>
      </c>
    </row>
    <row r="73" spans="1:5" x14ac:dyDescent="0.25">
      <c r="A73" s="50" t="s">
        <v>686</v>
      </c>
      <c r="B73" s="50"/>
      <c r="C73" s="50">
        <v>0.1484743</v>
      </c>
      <c r="D73" s="50">
        <v>0.1484743</v>
      </c>
    </row>
    <row r="75" spans="1:5" x14ac:dyDescent="0.25">
      <c r="A75" t="s">
        <v>203</v>
      </c>
      <c r="B75" s="3" t="s">
        <v>121</v>
      </c>
    </row>
    <row r="76" spans="1:5" ht="29.1" customHeight="1" x14ac:dyDescent="0.25">
      <c r="A76" s="47" t="s">
        <v>204</v>
      </c>
      <c r="B76" s="3" t="s">
        <v>121</v>
      </c>
    </row>
    <row r="77" spans="1:5" ht="29.1" customHeight="1" x14ac:dyDescent="0.25">
      <c r="A77" s="47" t="s">
        <v>205</v>
      </c>
      <c r="B77" s="3" t="s">
        <v>121</v>
      </c>
    </row>
    <row r="78" spans="1:5" x14ac:dyDescent="0.25">
      <c r="A78" t="s">
        <v>206</v>
      </c>
      <c r="B78" s="49">
        <f>+B92</f>
        <v>12.805133025285381</v>
      </c>
    </row>
    <row r="79" spans="1:5" ht="43.5" customHeight="1" x14ac:dyDescent="0.25">
      <c r="A79" s="47" t="s">
        <v>207</v>
      </c>
      <c r="B79" s="3" t="s">
        <v>121</v>
      </c>
    </row>
    <row r="80" spans="1:5" ht="29.1" customHeight="1" x14ac:dyDescent="0.25">
      <c r="A80" s="47" t="s">
        <v>208</v>
      </c>
      <c r="B80" s="3" t="s">
        <v>121</v>
      </c>
    </row>
    <row r="81" spans="1:6" ht="29.1" customHeight="1" x14ac:dyDescent="0.25">
      <c r="A81" s="47" t="s">
        <v>209</v>
      </c>
      <c r="B81" s="3" t="s">
        <v>121</v>
      </c>
    </row>
    <row r="82" spans="1:6" x14ac:dyDescent="0.25">
      <c r="A82" t="s">
        <v>210</v>
      </c>
      <c r="B82" s="3" t="s">
        <v>121</v>
      </c>
    </row>
    <row r="83" spans="1:6" x14ac:dyDescent="0.25">
      <c r="A83" t="s">
        <v>211</v>
      </c>
      <c r="B83" s="3" t="s">
        <v>121</v>
      </c>
    </row>
    <row r="85" spans="1:6" x14ac:dyDescent="0.25">
      <c r="A85" t="s">
        <v>212</v>
      </c>
    </row>
    <row r="86" spans="1:6" ht="43.5" customHeight="1" x14ac:dyDescent="0.25">
      <c r="A86" s="55" t="s">
        <v>213</v>
      </c>
      <c r="B86" s="56" t="s">
        <v>896</v>
      </c>
    </row>
    <row r="87" spans="1:6" x14ac:dyDescent="0.25">
      <c r="A87" s="55" t="s">
        <v>215</v>
      </c>
      <c r="B87" s="55" t="s">
        <v>897</v>
      </c>
    </row>
    <row r="88" spans="1:6" x14ac:dyDescent="0.25">
      <c r="A88" s="55"/>
      <c r="B88" s="55"/>
    </row>
    <row r="89" spans="1:6" x14ac:dyDescent="0.25">
      <c r="A89" s="55" t="s">
        <v>217</v>
      </c>
      <c r="B89" s="57">
        <v>7.1463119656048582</v>
      </c>
    </row>
    <row r="90" spans="1:6" x14ac:dyDescent="0.25">
      <c r="A90" s="55"/>
      <c r="B90" s="55"/>
    </row>
    <row r="91" spans="1:6" x14ac:dyDescent="0.25">
      <c r="A91" s="55" t="s">
        <v>218</v>
      </c>
      <c r="B91" s="58">
        <v>8.1071000000000009</v>
      </c>
    </row>
    <row r="92" spans="1:6" x14ac:dyDescent="0.25">
      <c r="A92" s="55" t="s">
        <v>219</v>
      </c>
      <c r="B92" s="39">
        <v>12.805133025285381</v>
      </c>
    </row>
    <row r="93" spans="1:6" x14ac:dyDescent="0.25">
      <c r="A93" s="55"/>
      <c r="B93" s="55"/>
    </row>
    <row r="94" spans="1:6" x14ac:dyDescent="0.25">
      <c r="A94" s="55" t="s">
        <v>220</v>
      </c>
      <c r="B94" s="59">
        <v>45443</v>
      </c>
    </row>
    <row r="96" spans="1:6" ht="69.95" customHeight="1" x14ac:dyDescent="0.25">
      <c r="A96" s="73" t="s">
        <v>221</v>
      </c>
      <c r="B96" s="73" t="s">
        <v>222</v>
      </c>
      <c r="C96" s="73" t="s">
        <v>5</v>
      </c>
      <c r="D96" s="73" t="s">
        <v>6</v>
      </c>
      <c r="E96" s="73" t="s">
        <v>5</v>
      </c>
      <c r="F96" s="73" t="s">
        <v>6</v>
      </c>
    </row>
    <row r="97" spans="1:6" ht="69.95" customHeight="1" x14ac:dyDescent="0.25">
      <c r="A97" s="73" t="s">
        <v>896</v>
      </c>
      <c r="B97" s="73"/>
      <c r="C97" s="73" t="s">
        <v>40</v>
      </c>
      <c r="D97" s="73"/>
      <c r="E97" s="73" t="s">
        <v>41</v>
      </c>
      <c r="F9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"/>
  <sheetViews>
    <sheetView showGridLines="0" workbookViewId="0">
      <pane ySplit="4" topLeftCell="A92" activePane="bottomLeft" state="frozen"/>
      <selection pane="bottomLeft" activeCell="A95" sqref="A95:B9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111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112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125</v>
      </c>
      <c r="B12" s="33"/>
      <c r="C12" s="33"/>
      <c r="D12" s="14"/>
      <c r="E12" s="15"/>
      <c r="F12" s="16"/>
      <c r="G12" s="16"/>
    </row>
    <row r="13" spans="1:8" x14ac:dyDescent="0.25">
      <c r="A13" s="13" t="s">
        <v>126</v>
      </c>
      <c r="B13" s="33" t="s">
        <v>127</v>
      </c>
      <c r="C13" s="33" t="s">
        <v>128</v>
      </c>
      <c r="D13" s="14">
        <v>2500000</v>
      </c>
      <c r="E13" s="15">
        <v>2514.83</v>
      </c>
      <c r="F13" s="16">
        <v>5.45E-2</v>
      </c>
      <c r="G13" s="16">
        <v>7.2816385592000002E-2</v>
      </c>
    </row>
    <row r="14" spans="1:8" x14ac:dyDescent="0.25">
      <c r="A14" s="17" t="s">
        <v>124</v>
      </c>
      <c r="B14" s="34"/>
      <c r="C14" s="34"/>
      <c r="D14" s="20"/>
      <c r="E14" s="21">
        <v>2514.83</v>
      </c>
      <c r="F14" s="22">
        <v>5.45E-2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129</v>
      </c>
      <c r="B17" s="33"/>
      <c r="C17" s="33"/>
      <c r="D17" s="14"/>
      <c r="E17" s="15"/>
      <c r="F17" s="16"/>
      <c r="G17" s="16"/>
    </row>
    <row r="18" spans="1:7" x14ac:dyDescent="0.25">
      <c r="A18" s="17" t="s">
        <v>124</v>
      </c>
      <c r="B18" s="33"/>
      <c r="C18" s="33"/>
      <c r="D18" s="14"/>
      <c r="E18" s="18" t="s">
        <v>121</v>
      </c>
      <c r="F18" s="19" t="s">
        <v>121</v>
      </c>
      <c r="G18" s="16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130</v>
      </c>
      <c r="B20" s="33"/>
      <c r="C20" s="33"/>
      <c r="D20" s="14"/>
      <c r="E20" s="15"/>
      <c r="F20" s="16"/>
      <c r="G20" s="16"/>
    </row>
    <row r="21" spans="1:7" x14ac:dyDescent="0.25">
      <c r="A21" s="17" t="s">
        <v>124</v>
      </c>
      <c r="B21" s="33"/>
      <c r="C21" s="33"/>
      <c r="D21" s="14"/>
      <c r="E21" s="18" t="s">
        <v>121</v>
      </c>
      <c r="F21" s="19" t="s">
        <v>121</v>
      </c>
      <c r="G21" s="16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24" t="s">
        <v>131</v>
      </c>
      <c r="B23" s="35"/>
      <c r="C23" s="35"/>
      <c r="D23" s="25"/>
      <c r="E23" s="21">
        <v>2514.83</v>
      </c>
      <c r="F23" s="22">
        <v>5.45E-2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132</v>
      </c>
      <c r="B25" s="33"/>
      <c r="C25" s="33"/>
      <c r="D25" s="14"/>
      <c r="E25" s="15"/>
      <c r="F25" s="16"/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133</v>
      </c>
      <c r="B27" s="33"/>
      <c r="C27" s="33"/>
      <c r="D27" s="14"/>
      <c r="E27" s="15"/>
      <c r="F27" s="16"/>
      <c r="G27" s="16"/>
    </row>
    <row r="28" spans="1:7" x14ac:dyDescent="0.25">
      <c r="A28" s="13" t="s">
        <v>134</v>
      </c>
      <c r="B28" s="33" t="s">
        <v>135</v>
      </c>
      <c r="C28" s="33" t="s">
        <v>128</v>
      </c>
      <c r="D28" s="14">
        <v>5000000</v>
      </c>
      <c r="E28" s="15">
        <v>4789.6899999999996</v>
      </c>
      <c r="F28" s="16">
        <v>0.1037</v>
      </c>
      <c r="G28" s="16">
        <v>6.9987999999999995E-2</v>
      </c>
    </row>
    <row r="29" spans="1:7" x14ac:dyDescent="0.25">
      <c r="A29" s="17" t="s">
        <v>124</v>
      </c>
      <c r="B29" s="34"/>
      <c r="C29" s="34"/>
      <c r="D29" s="20"/>
      <c r="E29" s="21">
        <v>4789.6899999999996</v>
      </c>
      <c r="F29" s="22">
        <v>0.1037</v>
      </c>
      <c r="G29" s="23"/>
    </row>
    <row r="30" spans="1:7" x14ac:dyDescent="0.25">
      <c r="A30" s="17" t="s">
        <v>136</v>
      </c>
      <c r="B30" s="33"/>
      <c r="C30" s="33"/>
      <c r="D30" s="14"/>
      <c r="E30" s="15"/>
      <c r="F30" s="16"/>
      <c r="G30" s="16"/>
    </row>
    <row r="31" spans="1:7" x14ac:dyDescent="0.25">
      <c r="A31" s="13" t="s">
        <v>137</v>
      </c>
      <c r="B31" s="33" t="s">
        <v>138</v>
      </c>
      <c r="C31" s="33" t="s">
        <v>139</v>
      </c>
      <c r="D31" s="14">
        <v>2500000</v>
      </c>
      <c r="E31" s="15">
        <v>2452.6799999999998</v>
      </c>
      <c r="F31" s="16">
        <v>5.3100000000000001E-2</v>
      </c>
      <c r="G31" s="16">
        <v>7.2599999999999998E-2</v>
      </c>
    </row>
    <row r="32" spans="1:7" x14ac:dyDescent="0.25">
      <c r="A32" s="13" t="s">
        <v>140</v>
      </c>
      <c r="B32" s="33" t="s">
        <v>141</v>
      </c>
      <c r="C32" s="33" t="s">
        <v>139</v>
      </c>
      <c r="D32" s="14">
        <v>2500000</v>
      </c>
      <c r="E32" s="15">
        <v>2387.79</v>
      </c>
      <c r="F32" s="16">
        <v>5.1700000000000003E-2</v>
      </c>
      <c r="G32" s="16">
        <v>7.4899999999999994E-2</v>
      </c>
    </row>
    <row r="33" spans="1:7" x14ac:dyDescent="0.25">
      <c r="A33" s="13" t="s">
        <v>142</v>
      </c>
      <c r="B33" s="33" t="s">
        <v>143</v>
      </c>
      <c r="C33" s="33" t="s">
        <v>139</v>
      </c>
      <c r="D33" s="14">
        <v>2500000</v>
      </c>
      <c r="E33" s="15">
        <v>2387.7399999999998</v>
      </c>
      <c r="F33" s="16">
        <v>5.1700000000000003E-2</v>
      </c>
      <c r="G33" s="16">
        <v>7.5601000000000002E-2</v>
      </c>
    </row>
    <row r="34" spans="1:7" x14ac:dyDescent="0.25">
      <c r="A34" s="13" t="s">
        <v>144</v>
      </c>
      <c r="B34" s="33" t="s">
        <v>145</v>
      </c>
      <c r="C34" s="33" t="s">
        <v>139</v>
      </c>
      <c r="D34" s="14">
        <v>2500000</v>
      </c>
      <c r="E34" s="15">
        <v>2387.04</v>
      </c>
      <c r="F34" s="16">
        <v>5.1700000000000003E-2</v>
      </c>
      <c r="G34" s="16">
        <v>7.51E-2</v>
      </c>
    </row>
    <row r="35" spans="1:7" x14ac:dyDescent="0.25">
      <c r="A35" s="13" t="s">
        <v>146</v>
      </c>
      <c r="B35" s="33" t="s">
        <v>147</v>
      </c>
      <c r="C35" s="33" t="s">
        <v>139</v>
      </c>
      <c r="D35" s="14">
        <v>2500000</v>
      </c>
      <c r="E35" s="15">
        <v>2386.79</v>
      </c>
      <c r="F35" s="16">
        <v>5.1700000000000003E-2</v>
      </c>
      <c r="G35" s="16">
        <v>7.5600000000000001E-2</v>
      </c>
    </row>
    <row r="36" spans="1:7" x14ac:dyDescent="0.25">
      <c r="A36" s="13" t="s">
        <v>148</v>
      </c>
      <c r="B36" s="33" t="s">
        <v>149</v>
      </c>
      <c r="C36" s="33" t="s">
        <v>139</v>
      </c>
      <c r="D36" s="14">
        <v>2500000</v>
      </c>
      <c r="E36" s="15">
        <v>2382.1</v>
      </c>
      <c r="F36" s="16">
        <v>5.16E-2</v>
      </c>
      <c r="G36" s="16">
        <v>7.6550999999999994E-2</v>
      </c>
    </row>
    <row r="37" spans="1:7" x14ac:dyDescent="0.25">
      <c r="A37" s="13" t="s">
        <v>150</v>
      </c>
      <c r="B37" s="33" t="s">
        <v>151</v>
      </c>
      <c r="C37" s="33" t="s">
        <v>139</v>
      </c>
      <c r="D37" s="14">
        <v>2500000</v>
      </c>
      <c r="E37" s="15">
        <v>2380.4899999999998</v>
      </c>
      <c r="F37" s="16">
        <v>5.1499999999999997E-2</v>
      </c>
      <c r="G37" s="16">
        <v>7.51E-2</v>
      </c>
    </row>
    <row r="38" spans="1:7" x14ac:dyDescent="0.25">
      <c r="A38" s="13" t="s">
        <v>152</v>
      </c>
      <c r="B38" s="33" t="s">
        <v>153</v>
      </c>
      <c r="C38" s="33" t="s">
        <v>154</v>
      </c>
      <c r="D38" s="14">
        <v>2500000</v>
      </c>
      <c r="E38" s="15">
        <v>2378.33</v>
      </c>
      <c r="F38" s="16">
        <v>5.1499999999999997E-2</v>
      </c>
      <c r="G38" s="16">
        <v>7.5601000000000002E-2</v>
      </c>
    </row>
    <row r="39" spans="1:7" x14ac:dyDescent="0.25">
      <c r="A39" s="13" t="s">
        <v>155</v>
      </c>
      <c r="B39" s="33" t="s">
        <v>156</v>
      </c>
      <c r="C39" s="33" t="s">
        <v>157</v>
      </c>
      <c r="D39" s="14">
        <v>2500000</v>
      </c>
      <c r="E39" s="15">
        <v>2377.46</v>
      </c>
      <c r="F39" s="16">
        <v>5.1499999999999997E-2</v>
      </c>
      <c r="G39" s="16">
        <v>7.4950000000000003E-2</v>
      </c>
    </row>
    <row r="40" spans="1:7" x14ac:dyDescent="0.25">
      <c r="A40" s="13" t="s">
        <v>158</v>
      </c>
      <c r="B40" s="33" t="s">
        <v>159</v>
      </c>
      <c r="C40" s="33" t="s">
        <v>157</v>
      </c>
      <c r="D40" s="14">
        <v>2500000</v>
      </c>
      <c r="E40" s="15">
        <v>2369.5500000000002</v>
      </c>
      <c r="F40" s="16">
        <v>5.1299999999999998E-2</v>
      </c>
      <c r="G40" s="16">
        <v>7.4700000000000003E-2</v>
      </c>
    </row>
    <row r="41" spans="1:7" x14ac:dyDescent="0.25">
      <c r="A41" s="17" t="s">
        <v>124</v>
      </c>
      <c r="B41" s="34"/>
      <c r="C41" s="34"/>
      <c r="D41" s="20"/>
      <c r="E41" s="21">
        <v>23889.97</v>
      </c>
      <c r="F41" s="22">
        <v>0.51729999999999998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160</v>
      </c>
      <c r="B43" s="33"/>
      <c r="C43" s="33"/>
      <c r="D43" s="14"/>
      <c r="E43" s="15"/>
      <c r="F43" s="16"/>
      <c r="G43" s="16"/>
    </row>
    <row r="44" spans="1:7" x14ac:dyDescent="0.25">
      <c r="A44" s="13" t="s">
        <v>161</v>
      </c>
      <c r="B44" s="33" t="s">
        <v>162</v>
      </c>
      <c r="C44" s="33" t="s">
        <v>139</v>
      </c>
      <c r="D44" s="14">
        <v>2500000</v>
      </c>
      <c r="E44" s="15">
        <v>2457.7199999999998</v>
      </c>
      <c r="F44" s="16">
        <v>5.3199999999999997E-2</v>
      </c>
      <c r="G44" s="16">
        <v>7.1350999999999998E-2</v>
      </c>
    </row>
    <row r="45" spans="1:7" x14ac:dyDescent="0.25">
      <c r="A45" s="13" t="s">
        <v>163</v>
      </c>
      <c r="B45" s="33" t="s">
        <v>164</v>
      </c>
      <c r="C45" s="33" t="s">
        <v>139</v>
      </c>
      <c r="D45" s="14">
        <v>2500000</v>
      </c>
      <c r="E45" s="15">
        <v>2387.15</v>
      </c>
      <c r="F45" s="16">
        <v>5.1700000000000003E-2</v>
      </c>
      <c r="G45" s="16">
        <v>7.6350000000000001E-2</v>
      </c>
    </row>
    <row r="46" spans="1:7" x14ac:dyDescent="0.25">
      <c r="A46" s="13" t="s">
        <v>165</v>
      </c>
      <c r="B46" s="33" t="s">
        <v>166</v>
      </c>
      <c r="C46" s="33" t="s">
        <v>139</v>
      </c>
      <c r="D46" s="14">
        <v>2500000</v>
      </c>
      <c r="E46" s="15">
        <v>2374.65</v>
      </c>
      <c r="F46" s="16">
        <v>5.1400000000000001E-2</v>
      </c>
      <c r="G46" s="16">
        <v>8.1298999999999996E-2</v>
      </c>
    </row>
    <row r="47" spans="1:7" x14ac:dyDescent="0.25">
      <c r="A47" s="13" t="s">
        <v>167</v>
      </c>
      <c r="B47" s="33" t="s">
        <v>168</v>
      </c>
      <c r="C47" s="33" t="s">
        <v>139</v>
      </c>
      <c r="D47" s="14">
        <v>2500000</v>
      </c>
      <c r="E47" s="15">
        <v>2371.7800000000002</v>
      </c>
      <c r="F47" s="16">
        <v>5.1400000000000001E-2</v>
      </c>
      <c r="G47" s="16">
        <v>8.1200999999999995E-2</v>
      </c>
    </row>
    <row r="48" spans="1:7" x14ac:dyDescent="0.25">
      <c r="A48" s="13" t="s">
        <v>169</v>
      </c>
      <c r="B48" s="33" t="s">
        <v>170</v>
      </c>
      <c r="C48" s="33" t="s">
        <v>139</v>
      </c>
      <c r="D48" s="14">
        <v>2500000</v>
      </c>
      <c r="E48" s="15">
        <v>2360.34</v>
      </c>
      <c r="F48" s="16">
        <v>5.11E-2</v>
      </c>
      <c r="G48" s="16">
        <v>8.1501000000000004E-2</v>
      </c>
    </row>
    <row r="49" spans="1:7" x14ac:dyDescent="0.25">
      <c r="A49" s="13" t="s">
        <v>171</v>
      </c>
      <c r="B49" s="33" t="s">
        <v>172</v>
      </c>
      <c r="C49" s="33" t="s">
        <v>139</v>
      </c>
      <c r="D49" s="14">
        <v>1500000</v>
      </c>
      <c r="E49" s="15">
        <v>1496.11</v>
      </c>
      <c r="F49" s="16">
        <v>3.2399999999999998E-2</v>
      </c>
      <c r="G49" s="16">
        <v>7.2950000000000001E-2</v>
      </c>
    </row>
    <row r="50" spans="1:7" x14ac:dyDescent="0.25">
      <c r="A50" s="17" t="s">
        <v>124</v>
      </c>
      <c r="B50" s="34"/>
      <c r="C50" s="34"/>
      <c r="D50" s="20"/>
      <c r="E50" s="21">
        <v>13447.75</v>
      </c>
      <c r="F50" s="22">
        <v>0.29120000000000001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24" t="s">
        <v>131</v>
      </c>
      <c r="B52" s="35"/>
      <c r="C52" s="35"/>
      <c r="D52" s="25"/>
      <c r="E52" s="21">
        <v>42127.41</v>
      </c>
      <c r="F52" s="22">
        <v>0.91220000000000001</v>
      </c>
      <c r="G52" s="23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17" t="s">
        <v>173</v>
      </c>
      <c r="B55" s="33"/>
      <c r="C55" s="33"/>
      <c r="D55" s="14"/>
      <c r="E55" s="15"/>
      <c r="F55" s="16"/>
      <c r="G55" s="16"/>
    </row>
    <row r="56" spans="1:7" x14ac:dyDescent="0.25">
      <c r="A56" s="13" t="s">
        <v>174</v>
      </c>
      <c r="B56" s="33" t="s">
        <v>175</v>
      </c>
      <c r="C56" s="33"/>
      <c r="D56" s="14">
        <v>920.35400000000004</v>
      </c>
      <c r="E56" s="15">
        <v>94.34</v>
      </c>
      <c r="F56" s="16">
        <v>2E-3</v>
      </c>
      <c r="G56" s="16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24" t="s">
        <v>131</v>
      </c>
      <c r="B58" s="35"/>
      <c r="C58" s="35"/>
      <c r="D58" s="25"/>
      <c r="E58" s="21">
        <v>94.34</v>
      </c>
      <c r="F58" s="22">
        <v>2E-3</v>
      </c>
      <c r="G58" s="23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176</v>
      </c>
      <c r="B60" s="33"/>
      <c r="C60" s="33"/>
      <c r="D60" s="14"/>
      <c r="E60" s="15"/>
      <c r="F60" s="16"/>
      <c r="G60" s="16"/>
    </row>
    <row r="61" spans="1:7" x14ac:dyDescent="0.25">
      <c r="A61" s="13" t="s">
        <v>177</v>
      </c>
      <c r="B61" s="33"/>
      <c r="C61" s="33"/>
      <c r="D61" s="14"/>
      <c r="E61" s="15">
        <v>1718.06</v>
      </c>
      <c r="F61" s="16">
        <v>3.7199999999999997E-2</v>
      </c>
      <c r="G61" s="16">
        <v>6.6588999999999995E-2</v>
      </c>
    </row>
    <row r="62" spans="1:7" x14ac:dyDescent="0.25">
      <c r="A62" s="17" t="s">
        <v>124</v>
      </c>
      <c r="B62" s="34"/>
      <c r="C62" s="34"/>
      <c r="D62" s="20"/>
      <c r="E62" s="21">
        <v>1718.06</v>
      </c>
      <c r="F62" s="22">
        <v>3.7199999999999997E-2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131</v>
      </c>
      <c r="B64" s="35"/>
      <c r="C64" s="35"/>
      <c r="D64" s="25"/>
      <c r="E64" s="21">
        <v>1718.06</v>
      </c>
      <c r="F64" s="22">
        <v>3.7199999999999997E-2</v>
      </c>
      <c r="G64" s="23"/>
    </row>
    <row r="65" spans="1:7" x14ac:dyDescent="0.25">
      <c r="A65" s="13" t="s">
        <v>178</v>
      </c>
      <c r="B65" s="33"/>
      <c r="C65" s="33"/>
      <c r="D65" s="14"/>
      <c r="E65" s="15">
        <v>61.959268600000001</v>
      </c>
      <c r="F65" s="16">
        <v>1.341E-3</v>
      </c>
      <c r="G65" s="16"/>
    </row>
    <row r="66" spans="1:7" x14ac:dyDescent="0.25">
      <c r="A66" s="13" t="s">
        <v>179</v>
      </c>
      <c r="B66" s="33"/>
      <c r="C66" s="33"/>
      <c r="D66" s="14"/>
      <c r="E66" s="26">
        <v>-337.19926859999998</v>
      </c>
      <c r="F66" s="27">
        <v>-7.241E-3</v>
      </c>
      <c r="G66" s="16">
        <v>6.6588999999999995E-2</v>
      </c>
    </row>
    <row r="67" spans="1:7" x14ac:dyDescent="0.25">
      <c r="A67" s="28" t="s">
        <v>180</v>
      </c>
      <c r="B67" s="36"/>
      <c r="C67" s="36"/>
      <c r="D67" s="29"/>
      <c r="E67" s="30">
        <v>46179.4</v>
      </c>
      <c r="F67" s="31">
        <v>1</v>
      </c>
      <c r="G67" s="31"/>
    </row>
    <row r="69" spans="1:7" x14ac:dyDescent="0.25">
      <c r="A69" s="1" t="s">
        <v>181</v>
      </c>
    </row>
    <row r="70" spans="1:7" x14ac:dyDescent="0.25">
      <c r="A70" s="1" t="s">
        <v>182</v>
      </c>
    </row>
    <row r="72" spans="1:7" x14ac:dyDescent="0.25">
      <c r="A72" s="1" t="s">
        <v>183</v>
      </c>
    </row>
    <row r="73" spans="1:7" x14ac:dyDescent="0.25">
      <c r="A73" s="47" t="s">
        <v>184</v>
      </c>
      <c r="B73" s="3" t="s">
        <v>121</v>
      </c>
    </row>
    <row r="74" spans="1:7" x14ac:dyDescent="0.25">
      <c r="A74" t="s">
        <v>185</v>
      </c>
    </row>
    <row r="75" spans="1:7" x14ac:dyDescent="0.25">
      <c r="A75" t="s">
        <v>186</v>
      </c>
      <c r="B75" t="s">
        <v>187</v>
      </c>
      <c r="C75" t="s">
        <v>187</v>
      </c>
    </row>
    <row r="76" spans="1:7" x14ac:dyDescent="0.25">
      <c r="B76" s="48">
        <v>45412</v>
      </c>
      <c r="C76" s="48">
        <v>45443</v>
      </c>
    </row>
    <row r="77" spans="1:7" x14ac:dyDescent="0.25">
      <c r="A77" t="s">
        <v>188</v>
      </c>
      <c r="B77">
        <v>28.683599999999998</v>
      </c>
      <c r="C77">
        <v>28.857600000000001</v>
      </c>
      <c r="E77" s="2"/>
    </row>
    <row r="78" spans="1:7" x14ac:dyDescent="0.25">
      <c r="A78" t="s">
        <v>189</v>
      </c>
      <c r="B78" t="s">
        <v>190</v>
      </c>
      <c r="C78" t="s">
        <v>190</v>
      </c>
      <c r="E78" s="2"/>
    </row>
    <row r="79" spans="1:7" x14ac:dyDescent="0.25">
      <c r="A79" t="s">
        <v>191</v>
      </c>
      <c r="B79">
        <v>28.6874</v>
      </c>
      <c r="C79">
        <v>28.8614</v>
      </c>
      <c r="E79" s="2"/>
    </row>
    <row r="80" spans="1:7" x14ac:dyDescent="0.25">
      <c r="A80" t="s">
        <v>192</v>
      </c>
      <c r="B80">
        <v>26.751999999999999</v>
      </c>
      <c r="C80">
        <v>26.914300000000001</v>
      </c>
      <c r="E80" s="2"/>
    </row>
    <row r="81" spans="1:5" x14ac:dyDescent="0.25">
      <c r="A81" t="s">
        <v>193</v>
      </c>
      <c r="B81" t="s">
        <v>190</v>
      </c>
      <c r="C81" t="s">
        <v>190</v>
      </c>
      <c r="E81" s="2"/>
    </row>
    <row r="82" spans="1:5" x14ac:dyDescent="0.25">
      <c r="A82" t="s">
        <v>194</v>
      </c>
      <c r="B82">
        <v>22.4483</v>
      </c>
      <c r="C82">
        <v>22.571200000000001</v>
      </c>
      <c r="E82" s="2"/>
    </row>
    <row r="83" spans="1:5" x14ac:dyDescent="0.25">
      <c r="A83" t="s">
        <v>195</v>
      </c>
      <c r="B83" t="s">
        <v>190</v>
      </c>
      <c r="C83" t="s">
        <v>190</v>
      </c>
      <c r="E83" s="2"/>
    </row>
    <row r="84" spans="1:5" x14ac:dyDescent="0.25">
      <c r="A84" t="s">
        <v>196</v>
      </c>
      <c r="B84">
        <v>26.014800000000001</v>
      </c>
      <c r="C84">
        <v>26.157299999999999</v>
      </c>
      <c r="E84" s="2"/>
    </row>
    <row r="85" spans="1:5" x14ac:dyDescent="0.25">
      <c r="A85" t="s">
        <v>197</v>
      </c>
      <c r="B85" t="s">
        <v>190</v>
      </c>
      <c r="C85" t="s">
        <v>190</v>
      </c>
      <c r="E85" s="2"/>
    </row>
    <row r="86" spans="1:5" x14ac:dyDescent="0.25">
      <c r="A86" t="s">
        <v>198</v>
      </c>
      <c r="B86">
        <v>26.232199999999999</v>
      </c>
      <c r="C86">
        <v>26.375800000000002</v>
      </c>
      <c r="E86" s="2"/>
    </row>
    <row r="87" spans="1:5" x14ac:dyDescent="0.25">
      <c r="A87" t="s">
        <v>199</v>
      </c>
      <c r="B87">
        <v>24.675599999999999</v>
      </c>
      <c r="C87">
        <v>24.8108</v>
      </c>
      <c r="E87" s="2"/>
    </row>
    <row r="88" spans="1:5" x14ac:dyDescent="0.25">
      <c r="A88" t="s">
        <v>200</v>
      </c>
      <c r="B88" t="s">
        <v>190</v>
      </c>
      <c r="C88" t="s">
        <v>190</v>
      </c>
      <c r="E88" s="2"/>
    </row>
    <row r="89" spans="1:5" x14ac:dyDescent="0.25">
      <c r="A89" t="s">
        <v>201</v>
      </c>
      <c r="E89" s="2"/>
    </row>
    <row r="91" spans="1:5" x14ac:dyDescent="0.25">
      <c r="A91" t="s">
        <v>202</v>
      </c>
      <c r="B91" s="3" t="s">
        <v>121</v>
      </c>
    </row>
    <row r="92" spans="1:5" x14ac:dyDescent="0.25">
      <c r="A92" t="s">
        <v>203</v>
      </c>
      <c r="B92" s="3" t="s">
        <v>121</v>
      </c>
    </row>
    <row r="93" spans="1:5" ht="29.1" customHeight="1" x14ac:dyDescent="0.25">
      <c r="A93" s="47" t="s">
        <v>204</v>
      </c>
      <c r="B93" s="3" t="s">
        <v>121</v>
      </c>
    </row>
    <row r="94" spans="1:5" ht="29.1" customHeight="1" x14ac:dyDescent="0.25">
      <c r="A94" s="47" t="s">
        <v>205</v>
      </c>
      <c r="B94" s="3" t="s">
        <v>121</v>
      </c>
    </row>
    <row r="95" spans="1:5" x14ac:dyDescent="0.25">
      <c r="A95" t="s">
        <v>206</v>
      </c>
      <c r="B95" s="49">
        <f>+B109</f>
        <v>0.57563411318926461</v>
      </c>
    </row>
    <row r="96" spans="1:5" ht="43.5" customHeight="1" x14ac:dyDescent="0.25">
      <c r="A96" s="47" t="s">
        <v>207</v>
      </c>
      <c r="B96" s="3" t="s">
        <v>121</v>
      </c>
    </row>
    <row r="97" spans="1:2" ht="29.1" customHeight="1" x14ac:dyDescent="0.25">
      <c r="A97" s="47" t="s">
        <v>208</v>
      </c>
      <c r="B97" s="3" t="s">
        <v>121</v>
      </c>
    </row>
    <row r="98" spans="1:2" ht="29.1" customHeight="1" x14ac:dyDescent="0.25">
      <c r="A98" s="47" t="s">
        <v>209</v>
      </c>
      <c r="B98" s="3" t="s">
        <v>121</v>
      </c>
    </row>
    <row r="99" spans="1:2" x14ac:dyDescent="0.25">
      <c r="A99" t="s">
        <v>210</v>
      </c>
      <c r="B99" s="3" t="s">
        <v>121</v>
      </c>
    </row>
    <row r="100" spans="1:2" x14ac:dyDescent="0.25">
      <c r="A100" t="s">
        <v>211</v>
      </c>
      <c r="B100" s="3" t="s">
        <v>121</v>
      </c>
    </row>
    <row r="102" spans="1:2" x14ac:dyDescent="0.25">
      <c r="A102" t="s">
        <v>212</v>
      </c>
    </row>
    <row r="103" spans="1:2" ht="29.1" customHeight="1" x14ac:dyDescent="0.25">
      <c r="A103" s="55" t="s">
        <v>213</v>
      </c>
      <c r="B103" s="56" t="s">
        <v>214</v>
      </c>
    </row>
    <row r="104" spans="1:2" ht="29.1" customHeight="1" x14ac:dyDescent="0.25">
      <c r="A104" s="55" t="s">
        <v>215</v>
      </c>
      <c r="B104" s="56" t="s">
        <v>216</v>
      </c>
    </row>
    <row r="105" spans="1:2" x14ac:dyDescent="0.25">
      <c r="A105" s="55"/>
      <c r="B105" s="55"/>
    </row>
    <row r="106" spans="1:2" x14ac:dyDescent="0.25">
      <c r="A106" s="55" t="s">
        <v>217</v>
      </c>
      <c r="B106" s="57">
        <v>7.4786283387685737</v>
      </c>
    </row>
    <row r="107" spans="1:2" x14ac:dyDescent="0.25">
      <c r="A107" s="55"/>
      <c r="B107" s="55"/>
    </row>
    <row r="108" spans="1:2" x14ac:dyDescent="0.25">
      <c r="A108" s="55" t="s">
        <v>218</v>
      </c>
      <c r="B108" s="58">
        <v>0.57689999999999997</v>
      </c>
    </row>
    <row r="109" spans="1:2" x14ac:dyDescent="0.25">
      <c r="A109" s="55" t="s">
        <v>219</v>
      </c>
      <c r="B109" s="58">
        <v>0.57563411318926461</v>
      </c>
    </row>
    <row r="110" spans="1:2" x14ac:dyDescent="0.25">
      <c r="A110" s="55"/>
      <c r="B110" s="55"/>
    </row>
    <row r="111" spans="1:2" x14ac:dyDescent="0.25">
      <c r="A111" s="55" t="s">
        <v>220</v>
      </c>
      <c r="B111" s="59">
        <v>45443</v>
      </c>
    </row>
    <row r="113" spans="1:6" ht="69.95" customHeight="1" x14ac:dyDescent="0.25">
      <c r="A113" s="73" t="s">
        <v>221</v>
      </c>
      <c r="B113" s="73" t="s">
        <v>222</v>
      </c>
      <c r="C113" s="73" t="s">
        <v>5</v>
      </c>
      <c r="D113" s="73" t="s">
        <v>6</v>
      </c>
      <c r="E113" s="73" t="s">
        <v>5</v>
      </c>
      <c r="F113" s="73" t="s">
        <v>6</v>
      </c>
    </row>
    <row r="114" spans="1:6" ht="69.95" customHeight="1" x14ac:dyDescent="0.25">
      <c r="A114" s="73" t="s">
        <v>214</v>
      </c>
      <c r="B114" s="73"/>
      <c r="C114" s="73" t="s">
        <v>8</v>
      </c>
      <c r="D114" s="73"/>
      <c r="E114" s="73" t="s">
        <v>9</v>
      </c>
      <c r="F11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8"/>
  <sheetViews>
    <sheetView showGridLines="0" workbookViewId="0">
      <pane ySplit="4" topLeftCell="A100" activePane="bottomLeft" state="frozen"/>
      <selection pane="bottomLeft" activeCell="B100" sqref="B10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898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899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900</v>
      </c>
      <c r="B11" s="33" t="s">
        <v>901</v>
      </c>
      <c r="C11" s="33" t="s">
        <v>231</v>
      </c>
      <c r="D11" s="14">
        <v>21000000</v>
      </c>
      <c r="E11" s="15">
        <v>20309.060000000001</v>
      </c>
      <c r="F11" s="16">
        <v>6.2799999999999995E-2</v>
      </c>
      <c r="G11" s="16">
        <v>7.5050000000000006E-2</v>
      </c>
    </row>
    <row r="12" spans="1:8" x14ac:dyDescent="0.25">
      <c r="A12" s="13" t="s">
        <v>902</v>
      </c>
      <c r="B12" s="33" t="s">
        <v>903</v>
      </c>
      <c r="C12" s="33" t="s">
        <v>231</v>
      </c>
      <c r="D12" s="14">
        <v>20000000</v>
      </c>
      <c r="E12" s="15">
        <v>19924.78</v>
      </c>
      <c r="F12" s="16">
        <v>6.1600000000000002E-2</v>
      </c>
      <c r="G12" s="16">
        <v>7.5249999999999997E-2</v>
      </c>
    </row>
    <row r="13" spans="1:8" x14ac:dyDescent="0.25">
      <c r="A13" s="13" t="s">
        <v>904</v>
      </c>
      <c r="B13" s="33" t="s">
        <v>905</v>
      </c>
      <c r="C13" s="33" t="s">
        <v>231</v>
      </c>
      <c r="D13" s="14">
        <v>19500000</v>
      </c>
      <c r="E13" s="15">
        <v>19624.04</v>
      </c>
      <c r="F13" s="16">
        <v>6.0699999999999997E-2</v>
      </c>
      <c r="G13" s="16">
        <v>7.5649999999999995E-2</v>
      </c>
    </row>
    <row r="14" spans="1:8" x14ac:dyDescent="0.25">
      <c r="A14" s="13" t="s">
        <v>906</v>
      </c>
      <c r="B14" s="33" t="s">
        <v>907</v>
      </c>
      <c r="C14" s="33" t="s">
        <v>231</v>
      </c>
      <c r="D14" s="14">
        <v>16000000</v>
      </c>
      <c r="E14" s="15">
        <v>15879.47</v>
      </c>
      <c r="F14" s="16">
        <v>4.9099999999999998E-2</v>
      </c>
      <c r="G14" s="16">
        <v>7.6350000000000001E-2</v>
      </c>
    </row>
    <row r="15" spans="1:8" x14ac:dyDescent="0.25">
      <c r="A15" s="13" t="s">
        <v>908</v>
      </c>
      <c r="B15" s="33" t="s">
        <v>909</v>
      </c>
      <c r="C15" s="33" t="s">
        <v>231</v>
      </c>
      <c r="D15" s="14">
        <v>15000000</v>
      </c>
      <c r="E15" s="15">
        <v>15093.75</v>
      </c>
      <c r="F15" s="16">
        <v>4.6699999999999998E-2</v>
      </c>
      <c r="G15" s="16">
        <v>7.6311000000000004E-2</v>
      </c>
    </row>
    <row r="16" spans="1:8" x14ac:dyDescent="0.25">
      <c r="A16" s="13" t="s">
        <v>910</v>
      </c>
      <c r="B16" s="33" t="s">
        <v>911</v>
      </c>
      <c r="C16" s="33" t="s">
        <v>231</v>
      </c>
      <c r="D16" s="14">
        <v>11000000</v>
      </c>
      <c r="E16" s="15">
        <v>11086.46</v>
      </c>
      <c r="F16" s="16">
        <v>3.4299999999999997E-2</v>
      </c>
      <c r="G16" s="16">
        <v>7.5441999999999995E-2</v>
      </c>
    </row>
    <row r="17" spans="1:7" x14ac:dyDescent="0.25">
      <c r="A17" s="13" t="s">
        <v>912</v>
      </c>
      <c r="B17" s="33" t="s">
        <v>913</v>
      </c>
      <c r="C17" s="33" t="s">
        <v>231</v>
      </c>
      <c r="D17" s="14">
        <v>10500000</v>
      </c>
      <c r="E17" s="15">
        <v>10520.94</v>
      </c>
      <c r="F17" s="16">
        <v>3.2500000000000001E-2</v>
      </c>
      <c r="G17" s="16">
        <v>7.7062000000000005E-2</v>
      </c>
    </row>
    <row r="18" spans="1:7" x14ac:dyDescent="0.25">
      <c r="A18" s="13" t="s">
        <v>914</v>
      </c>
      <c r="B18" s="33" t="s">
        <v>915</v>
      </c>
      <c r="C18" s="33" t="s">
        <v>242</v>
      </c>
      <c r="D18" s="14">
        <v>10000000</v>
      </c>
      <c r="E18" s="15">
        <v>10016.99</v>
      </c>
      <c r="F18" s="16">
        <v>3.1E-2</v>
      </c>
      <c r="G18" s="16">
        <v>7.7100000000000002E-2</v>
      </c>
    </row>
    <row r="19" spans="1:7" x14ac:dyDescent="0.25">
      <c r="A19" s="13" t="s">
        <v>916</v>
      </c>
      <c r="B19" s="33" t="s">
        <v>917</v>
      </c>
      <c r="C19" s="33" t="s">
        <v>231</v>
      </c>
      <c r="D19" s="14">
        <v>9200000</v>
      </c>
      <c r="E19" s="15">
        <v>9264.0300000000007</v>
      </c>
      <c r="F19" s="16">
        <v>2.87E-2</v>
      </c>
      <c r="G19" s="16">
        <v>7.6499999999999999E-2</v>
      </c>
    </row>
    <row r="20" spans="1:7" x14ac:dyDescent="0.25">
      <c r="A20" s="13" t="s">
        <v>918</v>
      </c>
      <c r="B20" s="33" t="s">
        <v>919</v>
      </c>
      <c r="C20" s="33" t="s">
        <v>231</v>
      </c>
      <c r="D20" s="14">
        <v>4000000</v>
      </c>
      <c r="E20" s="15">
        <v>3986.04</v>
      </c>
      <c r="F20" s="16">
        <v>1.23E-2</v>
      </c>
      <c r="G20" s="16">
        <v>7.6649999999999996E-2</v>
      </c>
    </row>
    <row r="21" spans="1:7" x14ac:dyDescent="0.25">
      <c r="A21" s="13" t="s">
        <v>920</v>
      </c>
      <c r="B21" s="33" t="s">
        <v>921</v>
      </c>
      <c r="C21" s="33" t="s">
        <v>231</v>
      </c>
      <c r="D21" s="14">
        <v>3000000</v>
      </c>
      <c r="E21" s="15">
        <v>2981.76</v>
      </c>
      <c r="F21" s="16">
        <v>9.1999999999999998E-3</v>
      </c>
      <c r="G21" s="16">
        <v>7.485E-2</v>
      </c>
    </row>
    <row r="22" spans="1:7" x14ac:dyDescent="0.25">
      <c r="A22" s="13" t="s">
        <v>922</v>
      </c>
      <c r="B22" s="33" t="s">
        <v>923</v>
      </c>
      <c r="C22" s="33" t="s">
        <v>228</v>
      </c>
      <c r="D22" s="14">
        <v>3000000</v>
      </c>
      <c r="E22" s="15">
        <v>2970.03</v>
      </c>
      <c r="F22" s="16">
        <v>9.1999999999999998E-3</v>
      </c>
      <c r="G22" s="16">
        <v>7.5300000000000006E-2</v>
      </c>
    </row>
    <row r="23" spans="1:7" x14ac:dyDescent="0.25">
      <c r="A23" s="13" t="s">
        <v>924</v>
      </c>
      <c r="B23" s="33" t="s">
        <v>925</v>
      </c>
      <c r="C23" s="33" t="s">
        <v>231</v>
      </c>
      <c r="D23" s="14">
        <v>2700000</v>
      </c>
      <c r="E23" s="15">
        <v>2746.8</v>
      </c>
      <c r="F23" s="16">
        <v>8.5000000000000006E-3</v>
      </c>
      <c r="G23" s="16">
        <v>7.5772000000000006E-2</v>
      </c>
    </row>
    <row r="24" spans="1:7" x14ac:dyDescent="0.25">
      <c r="A24" s="13" t="s">
        <v>926</v>
      </c>
      <c r="B24" s="33" t="s">
        <v>927</v>
      </c>
      <c r="C24" s="33" t="s">
        <v>231</v>
      </c>
      <c r="D24" s="14">
        <v>2500000</v>
      </c>
      <c r="E24" s="15">
        <v>2564.25</v>
      </c>
      <c r="F24" s="16">
        <v>7.9000000000000008E-3</v>
      </c>
      <c r="G24" s="16">
        <v>7.5940999999999995E-2</v>
      </c>
    </row>
    <row r="25" spans="1:7" x14ac:dyDescent="0.25">
      <c r="A25" s="13" t="s">
        <v>928</v>
      </c>
      <c r="B25" s="33" t="s">
        <v>929</v>
      </c>
      <c r="C25" s="33" t="s">
        <v>231</v>
      </c>
      <c r="D25" s="14">
        <v>2500000</v>
      </c>
      <c r="E25" s="15">
        <v>2490.83</v>
      </c>
      <c r="F25" s="16">
        <v>7.7000000000000002E-3</v>
      </c>
      <c r="G25" s="16">
        <v>7.6649999999999996E-2</v>
      </c>
    </row>
    <row r="26" spans="1:7" x14ac:dyDescent="0.25">
      <c r="A26" s="13" t="s">
        <v>930</v>
      </c>
      <c r="B26" s="33" t="s">
        <v>931</v>
      </c>
      <c r="C26" s="33" t="s">
        <v>242</v>
      </c>
      <c r="D26" s="14">
        <v>2060000</v>
      </c>
      <c r="E26" s="15">
        <v>2143.77</v>
      </c>
      <c r="F26" s="16">
        <v>6.6E-3</v>
      </c>
      <c r="G26" s="16">
        <v>7.5441999999999995E-2</v>
      </c>
    </row>
    <row r="27" spans="1:7" x14ac:dyDescent="0.25">
      <c r="A27" s="13" t="s">
        <v>932</v>
      </c>
      <c r="B27" s="33" t="s">
        <v>933</v>
      </c>
      <c r="C27" s="33" t="s">
        <v>242</v>
      </c>
      <c r="D27" s="14">
        <v>2000000</v>
      </c>
      <c r="E27" s="15">
        <v>1995.84</v>
      </c>
      <c r="F27" s="16">
        <v>6.1999999999999998E-3</v>
      </c>
      <c r="G27" s="16">
        <v>7.5700000000000003E-2</v>
      </c>
    </row>
    <row r="28" spans="1:7" x14ac:dyDescent="0.25">
      <c r="A28" s="13" t="s">
        <v>934</v>
      </c>
      <c r="B28" s="33" t="s">
        <v>935</v>
      </c>
      <c r="C28" s="33" t="s">
        <v>231</v>
      </c>
      <c r="D28" s="14">
        <v>500000</v>
      </c>
      <c r="E28" s="15">
        <v>516.91</v>
      </c>
      <c r="F28" s="16">
        <v>1.6000000000000001E-3</v>
      </c>
      <c r="G28" s="16">
        <v>7.5133000000000005E-2</v>
      </c>
    </row>
    <row r="29" spans="1:7" x14ac:dyDescent="0.25">
      <c r="A29" s="13" t="s">
        <v>936</v>
      </c>
      <c r="B29" s="33" t="s">
        <v>937</v>
      </c>
      <c r="C29" s="33" t="s">
        <v>231</v>
      </c>
      <c r="D29" s="14">
        <v>500000</v>
      </c>
      <c r="E29" s="15">
        <v>482.91</v>
      </c>
      <c r="F29" s="16">
        <v>1.5E-3</v>
      </c>
      <c r="G29" s="16">
        <v>7.4999999999999997E-2</v>
      </c>
    </row>
    <row r="30" spans="1:7" x14ac:dyDescent="0.25">
      <c r="A30" s="17" t="s">
        <v>124</v>
      </c>
      <c r="B30" s="34"/>
      <c r="C30" s="34"/>
      <c r="D30" s="20"/>
      <c r="E30" s="21">
        <v>154598.66</v>
      </c>
      <c r="F30" s="22">
        <v>0.47810000000000002</v>
      </c>
      <c r="G30" s="23"/>
    </row>
    <row r="31" spans="1:7" x14ac:dyDescent="0.25">
      <c r="A31" s="17" t="s">
        <v>125</v>
      </c>
      <c r="B31" s="33"/>
      <c r="C31" s="33"/>
      <c r="D31" s="14"/>
      <c r="E31" s="15"/>
      <c r="F31" s="16"/>
      <c r="G31" s="16"/>
    </row>
    <row r="32" spans="1:7" x14ac:dyDescent="0.25">
      <c r="A32" s="13" t="s">
        <v>938</v>
      </c>
      <c r="B32" s="33" t="s">
        <v>939</v>
      </c>
      <c r="C32" s="33" t="s">
        <v>128</v>
      </c>
      <c r="D32" s="14">
        <v>23000000</v>
      </c>
      <c r="E32" s="15">
        <v>22593.200000000001</v>
      </c>
      <c r="F32" s="16">
        <v>6.9900000000000004E-2</v>
      </c>
      <c r="G32" s="16">
        <v>7.4099050156000004E-2</v>
      </c>
    </row>
    <row r="33" spans="1:7" x14ac:dyDescent="0.25">
      <c r="A33" s="13" t="s">
        <v>940</v>
      </c>
      <c r="B33" s="33" t="s">
        <v>941</v>
      </c>
      <c r="C33" s="33" t="s">
        <v>128</v>
      </c>
      <c r="D33" s="14">
        <v>10500000</v>
      </c>
      <c r="E33" s="15">
        <v>10613.69</v>
      </c>
      <c r="F33" s="16">
        <v>3.2800000000000003E-2</v>
      </c>
      <c r="G33" s="16">
        <v>7.4653589024999994E-2</v>
      </c>
    </row>
    <row r="34" spans="1:7" x14ac:dyDescent="0.25">
      <c r="A34" s="13" t="s">
        <v>942</v>
      </c>
      <c r="B34" s="33" t="s">
        <v>943</v>
      </c>
      <c r="C34" s="33" t="s">
        <v>128</v>
      </c>
      <c r="D34" s="14">
        <v>10000000</v>
      </c>
      <c r="E34" s="15">
        <v>9978.5</v>
      </c>
      <c r="F34" s="16">
        <v>3.09E-2</v>
      </c>
      <c r="G34" s="16">
        <v>7.4176780624999994E-2</v>
      </c>
    </row>
    <row r="35" spans="1:7" x14ac:dyDescent="0.25">
      <c r="A35" s="13" t="s">
        <v>944</v>
      </c>
      <c r="B35" s="33" t="s">
        <v>945</v>
      </c>
      <c r="C35" s="33" t="s">
        <v>128</v>
      </c>
      <c r="D35" s="14">
        <v>9500000</v>
      </c>
      <c r="E35" s="15">
        <v>9612.83</v>
      </c>
      <c r="F35" s="16">
        <v>2.9700000000000001E-2</v>
      </c>
      <c r="G35" s="16">
        <v>7.4483584328999999E-2</v>
      </c>
    </row>
    <row r="36" spans="1:7" x14ac:dyDescent="0.25">
      <c r="A36" s="13" t="s">
        <v>946</v>
      </c>
      <c r="B36" s="33" t="s">
        <v>947</v>
      </c>
      <c r="C36" s="33" t="s">
        <v>128</v>
      </c>
      <c r="D36" s="14">
        <v>9000000</v>
      </c>
      <c r="E36" s="15">
        <v>9126.9699999999993</v>
      </c>
      <c r="F36" s="16">
        <v>2.8199999999999999E-2</v>
      </c>
      <c r="G36" s="16">
        <v>7.4176780624999994E-2</v>
      </c>
    </row>
    <row r="37" spans="1:7" x14ac:dyDescent="0.25">
      <c r="A37" s="13" t="s">
        <v>948</v>
      </c>
      <c r="B37" s="33" t="s">
        <v>949</v>
      </c>
      <c r="C37" s="33" t="s">
        <v>128</v>
      </c>
      <c r="D37" s="14">
        <v>7500000</v>
      </c>
      <c r="E37" s="15">
        <v>7686.16</v>
      </c>
      <c r="F37" s="16">
        <v>2.3800000000000002E-2</v>
      </c>
      <c r="G37" s="16">
        <v>7.4581024400000001E-2</v>
      </c>
    </row>
    <row r="38" spans="1:7" x14ac:dyDescent="0.25">
      <c r="A38" s="13" t="s">
        <v>950</v>
      </c>
      <c r="B38" s="33" t="s">
        <v>951</v>
      </c>
      <c r="C38" s="33" t="s">
        <v>128</v>
      </c>
      <c r="D38" s="14">
        <v>7500000</v>
      </c>
      <c r="E38" s="15">
        <v>7584.22</v>
      </c>
      <c r="F38" s="16">
        <v>2.35E-2</v>
      </c>
      <c r="G38" s="16">
        <v>7.4176780624999994E-2</v>
      </c>
    </row>
    <row r="39" spans="1:7" x14ac:dyDescent="0.25">
      <c r="A39" s="13" t="s">
        <v>952</v>
      </c>
      <c r="B39" s="33" t="s">
        <v>953</v>
      </c>
      <c r="C39" s="33" t="s">
        <v>128</v>
      </c>
      <c r="D39" s="14">
        <v>6500000</v>
      </c>
      <c r="E39" s="15">
        <v>6593.85</v>
      </c>
      <c r="F39" s="16">
        <v>2.0400000000000001E-2</v>
      </c>
      <c r="G39" s="16">
        <v>7.4655662336000003E-2</v>
      </c>
    </row>
    <row r="40" spans="1:7" x14ac:dyDescent="0.25">
      <c r="A40" s="13" t="s">
        <v>954</v>
      </c>
      <c r="B40" s="33" t="s">
        <v>955</v>
      </c>
      <c r="C40" s="33" t="s">
        <v>128</v>
      </c>
      <c r="D40" s="14">
        <v>6000000</v>
      </c>
      <c r="E40" s="15">
        <v>6064.93</v>
      </c>
      <c r="F40" s="16">
        <v>1.8800000000000001E-2</v>
      </c>
      <c r="G40" s="16">
        <v>7.4655662336000003E-2</v>
      </c>
    </row>
    <row r="41" spans="1:7" x14ac:dyDescent="0.25">
      <c r="A41" s="13" t="s">
        <v>840</v>
      </c>
      <c r="B41" s="33" t="s">
        <v>841</v>
      </c>
      <c r="C41" s="33" t="s">
        <v>128</v>
      </c>
      <c r="D41" s="14">
        <v>6000000</v>
      </c>
      <c r="E41" s="15">
        <v>6041.41</v>
      </c>
      <c r="F41" s="16">
        <v>1.8700000000000001E-2</v>
      </c>
      <c r="G41" s="16">
        <v>7.4306337656000004E-2</v>
      </c>
    </row>
    <row r="42" spans="1:7" x14ac:dyDescent="0.25">
      <c r="A42" s="13" t="s">
        <v>956</v>
      </c>
      <c r="B42" s="33" t="s">
        <v>957</v>
      </c>
      <c r="C42" s="33" t="s">
        <v>128</v>
      </c>
      <c r="D42" s="14">
        <v>5500000</v>
      </c>
      <c r="E42" s="15">
        <v>5542.48</v>
      </c>
      <c r="F42" s="16">
        <v>1.7100000000000001E-2</v>
      </c>
      <c r="G42" s="16">
        <v>7.4161234305999996E-2</v>
      </c>
    </row>
    <row r="43" spans="1:7" x14ac:dyDescent="0.25">
      <c r="A43" s="13" t="s">
        <v>958</v>
      </c>
      <c r="B43" s="33" t="s">
        <v>959</v>
      </c>
      <c r="C43" s="33" t="s">
        <v>128</v>
      </c>
      <c r="D43" s="14">
        <v>5500000</v>
      </c>
      <c r="E43" s="15">
        <v>5534.7</v>
      </c>
      <c r="F43" s="16">
        <v>1.7100000000000001E-2</v>
      </c>
      <c r="G43" s="16">
        <v>7.4559255490000004E-2</v>
      </c>
    </row>
    <row r="44" spans="1:7" x14ac:dyDescent="0.25">
      <c r="A44" s="13" t="s">
        <v>960</v>
      </c>
      <c r="B44" s="33" t="s">
        <v>961</v>
      </c>
      <c r="C44" s="33" t="s">
        <v>128</v>
      </c>
      <c r="D44" s="14">
        <v>5000000</v>
      </c>
      <c r="E44" s="15">
        <v>5055.1000000000004</v>
      </c>
      <c r="F44" s="16">
        <v>1.5599999999999999E-2</v>
      </c>
      <c r="G44" s="16">
        <v>7.4161234305999996E-2</v>
      </c>
    </row>
    <row r="45" spans="1:7" x14ac:dyDescent="0.25">
      <c r="A45" s="13" t="s">
        <v>962</v>
      </c>
      <c r="B45" s="33" t="s">
        <v>963</v>
      </c>
      <c r="C45" s="33" t="s">
        <v>128</v>
      </c>
      <c r="D45" s="14">
        <v>5000000</v>
      </c>
      <c r="E45" s="15">
        <v>5038.42</v>
      </c>
      <c r="F45" s="16">
        <v>1.5599999999999999E-2</v>
      </c>
      <c r="G45" s="16">
        <v>7.4622489599999994E-2</v>
      </c>
    </row>
    <row r="46" spans="1:7" x14ac:dyDescent="0.25">
      <c r="A46" s="13" t="s">
        <v>964</v>
      </c>
      <c r="B46" s="33" t="s">
        <v>965</v>
      </c>
      <c r="C46" s="33" t="s">
        <v>128</v>
      </c>
      <c r="D46" s="14">
        <v>5000000</v>
      </c>
      <c r="E46" s="15">
        <v>5035.24</v>
      </c>
      <c r="F46" s="16">
        <v>1.5599999999999999E-2</v>
      </c>
      <c r="G46" s="16">
        <v>7.4449377691999996E-2</v>
      </c>
    </row>
    <row r="47" spans="1:7" x14ac:dyDescent="0.25">
      <c r="A47" s="13" t="s">
        <v>966</v>
      </c>
      <c r="B47" s="33" t="s">
        <v>967</v>
      </c>
      <c r="C47" s="33" t="s">
        <v>128</v>
      </c>
      <c r="D47" s="14">
        <v>5000000</v>
      </c>
      <c r="E47" s="15">
        <v>5030.8</v>
      </c>
      <c r="F47" s="16">
        <v>1.5599999999999999E-2</v>
      </c>
      <c r="G47" s="16">
        <v>7.4623526240000002E-2</v>
      </c>
    </row>
    <row r="48" spans="1:7" x14ac:dyDescent="0.25">
      <c r="A48" s="13" t="s">
        <v>968</v>
      </c>
      <c r="B48" s="33" t="s">
        <v>969</v>
      </c>
      <c r="C48" s="33" t="s">
        <v>128</v>
      </c>
      <c r="D48" s="14">
        <v>4500000</v>
      </c>
      <c r="E48" s="15">
        <v>4527.3999999999996</v>
      </c>
      <c r="F48" s="16">
        <v>1.4E-2</v>
      </c>
      <c r="G48" s="16">
        <v>7.4653589024999994E-2</v>
      </c>
    </row>
    <row r="49" spans="1:7" x14ac:dyDescent="0.25">
      <c r="A49" s="13" t="s">
        <v>970</v>
      </c>
      <c r="B49" s="33" t="s">
        <v>971</v>
      </c>
      <c r="C49" s="33" t="s">
        <v>128</v>
      </c>
      <c r="D49" s="14">
        <v>4500000</v>
      </c>
      <c r="E49" s="15">
        <v>4434.6400000000003</v>
      </c>
      <c r="F49" s="16">
        <v>1.37E-2</v>
      </c>
      <c r="G49" s="16">
        <v>7.4277316201999996E-2</v>
      </c>
    </row>
    <row r="50" spans="1:7" x14ac:dyDescent="0.25">
      <c r="A50" s="13" t="s">
        <v>972</v>
      </c>
      <c r="B50" s="33" t="s">
        <v>973</v>
      </c>
      <c r="C50" s="33" t="s">
        <v>128</v>
      </c>
      <c r="D50" s="14">
        <v>4000000</v>
      </c>
      <c r="E50" s="15">
        <v>4031.23</v>
      </c>
      <c r="F50" s="16">
        <v>1.2500000000000001E-2</v>
      </c>
      <c r="G50" s="16">
        <v>7.4228602500000004E-2</v>
      </c>
    </row>
    <row r="51" spans="1:7" x14ac:dyDescent="0.25">
      <c r="A51" s="13" t="s">
        <v>974</v>
      </c>
      <c r="B51" s="33" t="s">
        <v>975</v>
      </c>
      <c r="C51" s="33" t="s">
        <v>128</v>
      </c>
      <c r="D51" s="14">
        <v>2500000</v>
      </c>
      <c r="E51" s="15">
        <v>2534.7399999999998</v>
      </c>
      <c r="F51" s="16">
        <v>7.7999999999999996E-3</v>
      </c>
      <c r="G51" s="16">
        <v>7.4161234305999996E-2</v>
      </c>
    </row>
    <row r="52" spans="1:7" x14ac:dyDescent="0.25">
      <c r="A52" s="13" t="s">
        <v>976</v>
      </c>
      <c r="B52" s="33" t="s">
        <v>977</v>
      </c>
      <c r="C52" s="33" t="s">
        <v>128</v>
      </c>
      <c r="D52" s="14">
        <v>2500000</v>
      </c>
      <c r="E52" s="15">
        <v>2518.79</v>
      </c>
      <c r="F52" s="16">
        <v>7.7999999999999996E-3</v>
      </c>
      <c r="G52" s="16">
        <v>7.4176780624999994E-2</v>
      </c>
    </row>
    <row r="53" spans="1:7" x14ac:dyDescent="0.25">
      <c r="A53" s="13" t="s">
        <v>978</v>
      </c>
      <c r="B53" s="33" t="s">
        <v>979</v>
      </c>
      <c r="C53" s="33" t="s">
        <v>128</v>
      </c>
      <c r="D53" s="14">
        <v>2500000</v>
      </c>
      <c r="E53" s="15">
        <v>2493</v>
      </c>
      <c r="F53" s="16">
        <v>7.7000000000000002E-3</v>
      </c>
      <c r="G53" s="16">
        <v>7.4176780624999994E-2</v>
      </c>
    </row>
    <row r="54" spans="1:7" x14ac:dyDescent="0.25">
      <c r="A54" s="13" t="s">
        <v>980</v>
      </c>
      <c r="B54" s="33" t="s">
        <v>981</v>
      </c>
      <c r="C54" s="33" t="s">
        <v>128</v>
      </c>
      <c r="D54" s="14">
        <v>2500000</v>
      </c>
      <c r="E54" s="15">
        <v>2490.39</v>
      </c>
      <c r="F54" s="16">
        <v>7.7000000000000002E-3</v>
      </c>
      <c r="G54" s="16">
        <v>7.4431756303999994E-2</v>
      </c>
    </row>
    <row r="55" spans="1:7" x14ac:dyDescent="0.25">
      <c r="A55" s="13" t="s">
        <v>982</v>
      </c>
      <c r="B55" s="33" t="s">
        <v>983</v>
      </c>
      <c r="C55" s="33" t="s">
        <v>128</v>
      </c>
      <c r="D55" s="14">
        <v>2000000</v>
      </c>
      <c r="E55" s="15">
        <v>2016.61</v>
      </c>
      <c r="F55" s="16">
        <v>6.1999999999999998E-3</v>
      </c>
      <c r="G55" s="16">
        <v>7.4161234305999996E-2</v>
      </c>
    </row>
    <row r="56" spans="1:7" x14ac:dyDescent="0.25">
      <c r="A56" s="13" t="s">
        <v>984</v>
      </c>
      <c r="B56" s="33" t="s">
        <v>985</v>
      </c>
      <c r="C56" s="33" t="s">
        <v>128</v>
      </c>
      <c r="D56" s="14">
        <v>2000000</v>
      </c>
      <c r="E56" s="15">
        <v>2012</v>
      </c>
      <c r="F56" s="16">
        <v>6.1999999999999998E-3</v>
      </c>
      <c r="G56" s="16">
        <v>7.4267987960999995E-2</v>
      </c>
    </row>
    <row r="57" spans="1:7" x14ac:dyDescent="0.25">
      <c r="A57" s="13" t="s">
        <v>694</v>
      </c>
      <c r="B57" s="33" t="s">
        <v>695</v>
      </c>
      <c r="C57" s="33" t="s">
        <v>128</v>
      </c>
      <c r="D57" s="14">
        <v>2000000</v>
      </c>
      <c r="E57" s="15">
        <v>1994.23</v>
      </c>
      <c r="F57" s="16">
        <v>6.1999999999999998E-3</v>
      </c>
      <c r="G57" s="16">
        <v>7.4109414055999995E-2</v>
      </c>
    </row>
    <row r="58" spans="1:7" x14ac:dyDescent="0.25">
      <c r="A58" s="13" t="s">
        <v>986</v>
      </c>
      <c r="B58" s="33" t="s">
        <v>987</v>
      </c>
      <c r="C58" s="33" t="s">
        <v>128</v>
      </c>
      <c r="D58" s="14">
        <v>2000000</v>
      </c>
      <c r="E58" s="15">
        <v>1994.22</v>
      </c>
      <c r="F58" s="16">
        <v>6.1999999999999998E-3</v>
      </c>
      <c r="G58" s="16">
        <v>7.4603830161000001E-2</v>
      </c>
    </row>
    <row r="59" spans="1:7" x14ac:dyDescent="0.25">
      <c r="A59" s="13" t="s">
        <v>988</v>
      </c>
      <c r="B59" s="33" t="s">
        <v>989</v>
      </c>
      <c r="C59" s="33" t="s">
        <v>128</v>
      </c>
      <c r="D59" s="14">
        <v>1500000</v>
      </c>
      <c r="E59" s="15">
        <v>1494</v>
      </c>
      <c r="F59" s="16">
        <v>4.5999999999999999E-3</v>
      </c>
      <c r="G59" s="16">
        <v>7.4398587023999999E-2</v>
      </c>
    </row>
    <row r="60" spans="1:7" x14ac:dyDescent="0.25">
      <c r="A60" s="13" t="s">
        <v>846</v>
      </c>
      <c r="B60" s="33" t="s">
        <v>847</v>
      </c>
      <c r="C60" s="33" t="s">
        <v>128</v>
      </c>
      <c r="D60" s="14">
        <v>1000000</v>
      </c>
      <c r="E60" s="15">
        <v>1007.61</v>
      </c>
      <c r="F60" s="16">
        <v>3.0999999999999999E-3</v>
      </c>
      <c r="G60" s="16">
        <v>7.4655662336000003E-2</v>
      </c>
    </row>
    <row r="61" spans="1:7" x14ac:dyDescent="0.25">
      <c r="A61" s="17" t="s">
        <v>124</v>
      </c>
      <c r="B61" s="34"/>
      <c r="C61" s="34"/>
      <c r="D61" s="20"/>
      <c r="E61" s="21">
        <v>160681.35999999999</v>
      </c>
      <c r="F61" s="22">
        <v>0.497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129</v>
      </c>
      <c r="B64" s="33"/>
      <c r="C64" s="33"/>
      <c r="D64" s="14"/>
      <c r="E64" s="15"/>
      <c r="F64" s="16"/>
      <c r="G64" s="16"/>
    </row>
    <row r="65" spans="1:7" x14ac:dyDescent="0.25">
      <c r="A65" s="17" t="s">
        <v>124</v>
      </c>
      <c r="B65" s="33"/>
      <c r="C65" s="33"/>
      <c r="D65" s="14"/>
      <c r="E65" s="18" t="s">
        <v>121</v>
      </c>
      <c r="F65" s="19" t="s">
        <v>121</v>
      </c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130</v>
      </c>
      <c r="B67" s="33"/>
      <c r="C67" s="33"/>
      <c r="D67" s="14"/>
      <c r="E67" s="15"/>
      <c r="F67" s="16"/>
      <c r="G67" s="16"/>
    </row>
    <row r="68" spans="1:7" x14ac:dyDescent="0.25">
      <c r="A68" s="17" t="s">
        <v>124</v>
      </c>
      <c r="B68" s="33"/>
      <c r="C68" s="33"/>
      <c r="D68" s="14"/>
      <c r="E68" s="18" t="s">
        <v>121</v>
      </c>
      <c r="F68" s="19" t="s">
        <v>121</v>
      </c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24" t="s">
        <v>131</v>
      </c>
      <c r="B70" s="35"/>
      <c r="C70" s="35"/>
      <c r="D70" s="25"/>
      <c r="E70" s="21">
        <v>315280.02</v>
      </c>
      <c r="F70" s="22">
        <v>0.97509999999999997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7" t="s">
        <v>176</v>
      </c>
      <c r="B73" s="33"/>
      <c r="C73" s="33"/>
      <c r="D73" s="14"/>
      <c r="E73" s="15"/>
      <c r="F73" s="16"/>
      <c r="G73" s="16"/>
    </row>
    <row r="74" spans="1:7" x14ac:dyDescent="0.25">
      <c r="A74" s="13" t="s">
        <v>177</v>
      </c>
      <c r="B74" s="33"/>
      <c r="C74" s="33"/>
      <c r="D74" s="14"/>
      <c r="E74" s="15">
        <v>100.94</v>
      </c>
      <c r="F74" s="16">
        <v>2.9999999999999997E-4</v>
      </c>
      <c r="G74" s="16">
        <v>6.6588999999999995E-2</v>
      </c>
    </row>
    <row r="75" spans="1:7" x14ac:dyDescent="0.25">
      <c r="A75" s="17" t="s">
        <v>124</v>
      </c>
      <c r="B75" s="34"/>
      <c r="C75" s="34"/>
      <c r="D75" s="20"/>
      <c r="E75" s="21">
        <v>100.94</v>
      </c>
      <c r="F75" s="22">
        <v>2.9999999999999997E-4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24" t="s">
        <v>131</v>
      </c>
      <c r="B77" s="35"/>
      <c r="C77" s="35"/>
      <c r="D77" s="25"/>
      <c r="E77" s="21">
        <v>100.94</v>
      </c>
      <c r="F77" s="22">
        <v>2.9999999999999997E-4</v>
      </c>
      <c r="G77" s="23"/>
    </row>
    <row r="78" spans="1:7" x14ac:dyDescent="0.25">
      <c r="A78" s="13" t="s">
        <v>178</v>
      </c>
      <c r="B78" s="33"/>
      <c r="C78" s="33"/>
      <c r="D78" s="14"/>
      <c r="E78" s="15">
        <v>8013.5242287999999</v>
      </c>
      <c r="F78" s="16">
        <v>2.4784E-2</v>
      </c>
      <c r="G78" s="16"/>
    </row>
    <row r="79" spans="1:7" x14ac:dyDescent="0.25">
      <c r="A79" s="13" t="s">
        <v>179</v>
      </c>
      <c r="B79" s="33"/>
      <c r="C79" s="33"/>
      <c r="D79" s="14"/>
      <c r="E79" s="26">
        <v>-65.654228799999999</v>
      </c>
      <c r="F79" s="27">
        <v>-1.84E-4</v>
      </c>
      <c r="G79" s="16">
        <v>6.6588999999999995E-2</v>
      </c>
    </row>
    <row r="80" spans="1:7" x14ac:dyDescent="0.25">
      <c r="A80" s="28" t="s">
        <v>180</v>
      </c>
      <c r="B80" s="36"/>
      <c r="C80" s="36"/>
      <c r="D80" s="29"/>
      <c r="E80" s="30">
        <v>323328.83</v>
      </c>
      <c r="F80" s="31">
        <v>1</v>
      </c>
      <c r="G80" s="31"/>
    </row>
    <row r="82" spans="1:5" x14ac:dyDescent="0.25">
      <c r="A82" s="1" t="s">
        <v>182</v>
      </c>
    </row>
    <row r="85" spans="1:5" x14ac:dyDescent="0.25">
      <c r="A85" s="1" t="s">
        <v>183</v>
      </c>
    </row>
    <row r="86" spans="1:5" x14ac:dyDescent="0.25">
      <c r="A86" s="47" t="s">
        <v>184</v>
      </c>
      <c r="B86" s="3" t="s">
        <v>121</v>
      </c>
    </row>
    <row r="87" spans="1:5" x14ac:dyDescent="0.25">
      <c r="A87" t="s">
        <v>185</v>
      </c>
    </row>
    <row r="88" spans="1:5" x14ac:dyDescent="0.25">
      <c r="A88" t="s">
        <v>186</v>
      </c>
      <c r="B88" t="s">
        <v>187</v>
      </c>
      <c r="C88" t="s">
        <v>187</v>
      </c>
    </row>
    <row r="89" spans="1:5" x14ac:dyDescent="0.25">
      <c r="B89" s="48">
        <v>45412</v>
      </c>
      <c r="C89" s="48">
        <v>45443</v>
      </c>
    </row>
    <row r="90" spans="1:5" x14ac:dyDescent="0.25">
      <c r="A90" t="s">
        <v>191</v>
      </c>
      <c r="B90">
        <v>11.3096</v>
      </c>
      <c r="C90">
        <v>11.401300000000001</v>
      </c>
      <c r="E90" s="2"/>
    </row>
    <row r="91" spans="1:5" x14ac:dyDescent="0.25">
      <c r="A91" t="s">
        <v>192</v>
      </c>
      <c r="B91">
        <v>11.308199999999999</v>
      </c>
      <c r="C91">
        <v>11.399900000000001</v>
      </c>
      <c r="E91" s="2"/>
    </row>
    <row r="92" spans="1:5" x14ac:dyDescent="0.25">
      <c r="A92" t="s">
        <v>672</v>
      </c>
      <c r="B92">
        <v>11.255699999999999</v>
      </c>
      <c r="C92">
        <v>11.345000000000001</v>
      </c>
      <c r="E92" s="2"/>
    </row>
    <row r="93" spans="1:5" x14ac:dyDescent="0.25">
      <c r="A93" t="s">
        <v>673</v>
      </c>
      <c r="B93">
        <v>11.2562</v>
      </c>
      <c r="C93">
        <v>11.345599999999999</v>
      </c>
      <c r="E93" s="2"/>
    </row>
    <row r="94" spans="1:5" x14ac:dyDescent="0.25">
      <c r="E94" s="2"/>
    </row>
    <row r="95" spans="1:5" x14ac:dyDescent="0.25">
      <c r="A95" t="s">
        <v>202</v>
      </c>
      <c r="B95" s="3" t="s">
        <v>121</v>
      </c>
    </row>
    <row r="96" spans="1:5" x14ac:dyDescent="0.25">
      <c r="A96" t="s">
        <v>203</v>
      </c>
      <c r="B96" s="3" t="s">
        <v>121</v>
      </c>
    </row>
    <row r="97" spans="1:2" ht="29.1" customHeight="1" x14ac:dyDescent="0.25">
      <c r="A97" s="47" t="s">
        <v>204</v>
      </c>
      <c r="B97" s="3" t="s">
        <v>121</v>
      </c>
    </row>
    <row r="98" spans="1:2" ht="29.1" customHeight="1" x14ac:dyDescent="0.25">
      <c r="A98" s="47" t="s">
        <v>205</v>
      </c>
      <c r="B98" s="3" t="s">
        <v>121</v>
      </c>
    </row>
    <row r="99" spans="1:2" x14ac:dyDescent="0.25">
      <c r="A99" t="s">
        <v>206</v>
      </c>
      <c r="B99" s="49">
        <f>+B113</f>
        <v>2.6960236619526192</v>
      </c>
    </row>
    <row r="100" spans="1:2" ht="43.5" customHeight="1" x14ac:dyDescent="0.25">
      <c r="A100" s="47" t="s">
        <v>207</v>
      </c>
      <c r="B100" s="3" t="s">
        <v>121</v>
      </c>
    </row>
    <row r="101" spans="1:2" ht="29.1" customHeight="1" x14ac:dyDescent="0.25">
      <c r="A101" s="47" t="s">
        <v>208</v>
      </c>
      <c r="B101" s="3" t="s">
        <v>121</v>
      </c>
    </row>
    <row r="102" spans="1:2" ht="29.1" customHeight="1" x14ac:dyDescent="0.25">
      <c r="A102" s="47" t="s">
        <v>209</v>
      </c>
      <c r="B102" s="3" t="s">
        <v>121</v>
      </c>
    </row>
    <row r="103" spans="1:2" x14ac:dyDescent="0.25">
      <c r="A103" t="s">
        <v>210</v>
      </c>
      <c r="B103" s="3" t="s">
        <v>121</v>
      </c>
    </row>
    <row r="104" spans="1:2" x14ac:dyDescent="0.25">
      <c r="A104" t="s">
        <v>211</v>
      </c>
      <c r="B104" s="3" t="s">
        <v>121</v>
      </c>
    </row>
    <row r="106" spans="1:2" x14ac:dyDescent="0.25">
      <c r="A106" t="s">
        <v>212</v>
      </c>
    </row>
    <row r="107" spans="1:2" ht="57.95" customHeight="1" x14ac:dyDescent="0.25">
      <c r="A107" s="55" t="s">
        <v>213</v>
      </c>
      <c r="B107" s="56" t="s">
        <v>990</v>
      </c>
    </row>
    <row r="108" spans="1:2" ht="29.1" customHeight="1" x14ac:dyDescent="0.25">
      <c r="A108" s="55" t="s">
        <v>215</v>
      </c>
      <c r="B108" s="56" t="s">
        <v>991</v>
      </c>
    </row>
    <row r="109" spans="1:2" x14ac:dyDescent="0.25">
      <c r="A109" s="55"/>
      <c r="B109" s="55"/>
    </row>
    <row r="110" spans="1:2" x14ac:dyDescent="0.25">
      <c r="A110" s="55" t="s">
        <v>217</v>
      </c>
      <c r="B110" s="57">
        <v>7.5127094767335736</v>
      </c>
    </row>
    <row r="111" spans="1:2" x14ac:dyDescent="0.25">
      <c r="A111" s="55"/>
      <c r="B111" s="55"/>
    </row>
    <row r="112" spans="1:2" x14ac:dyDescent="0.25">
      <c r="A112" s="55" t="s">
        <v>218</v>
      </c>
      <c r="B112" s="58">
        <v>2.4510000000000001</v>
      </c>
    </row>
    <row r="113" spans="1:4" x14ac:dyDescent="0.25">
      <c r="A113" s="55" t="s">
        <v>219</v>
      </c>
      <c r="B113" s="58">
        <v>2.6960236619526192</v>
      </c>
    </row>
    <row r="114" spans="1:4" x14ac:dyDescent="0.25">
      <c r="A114" s="55"/>
      <c r="B114" s="55"/>
    </row>
    <row r="115" spans="1:4" x14ac:dyDescent="0.25">
      <c r="A115" s="55" t="s">
        <v>220</v>
      </c>
      <c r="B115" s="59">
        <v>45443</v>
      </c>
    </row>
    <row r="117" spans="1:4" ht="69.95" customHeight="1" x14ac:dyDescent="0.25">
      <c r="A117" s="73" t="s">
        <v>221</v>
      </c>
      <c r="B117" s="73" t="s">
        <v>222</v>
      </c>
      <c r="C117" s="73" t="s">
        <v>5</v>
      </c>
      <c r="D117" s="73" t="s">
        <v>6</v>
      </c>
    </row>
    <row r="118" spans="1:4" ht="69.95" customHeight="1" x14ac:dyDescent="0.25">
      <c r="A118" s="73" t="s">
        <v>992</v>
      </c>
      <c r="B118" s="73"/>
      <c r="C118" s="73" t="s">
        <v>43</v>
      </c>
      <c r="D11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0"/>
  <sheetViews>
    <sheetView showGridLines="0" workbookViewId="0">
      <pane ySplit="4" topLeftCell="A5" activePane="bottomLeft" state="frozen"/>
      <selection pane="bottomLeft" activeCell="A2" sqref="A2:G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993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994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995</v>
      </c>
      <c r="B11" s="33" t="s">
        <v>996</v>
      </c>
      <c r="C11" s="33" t="s">
        <v>231</v>
      </c>
      <c r="D11" s="14">
        <v>110000000</v>
      </c>
      <c r="E11" s="15">
        <v>109352.32000000001</v>
      </c>
      <c r="F11" s="16">
        <v>0.1086</v>
      </c>
      <c r="G11" s="16">
        <v>7.7499999999999999E-2</v>
      </c>
    </row>
    <row r="12" spans="1:8" x14ac:dyDescent="0.25">
      <c r="A12" s="13" t="s">
        <v>997</v>
      </c>
      <c r="B12" s="33" t="s">
        <v>998</v>
      </c>
      <c r="C12" s="33" t="s">
        <v>231</v>
      </c>
      <c r="D12" s="14">
        <v>60500000</v>
      </c>
      <c r="E12" s="15">
        <v>60385.66</v>
      </c>
      <c r="F12" s="16">
        <v>5.9900000000000002E-2</v>
      </c>
      <c r="G12" s="16">
        <v>7.6700000000000004E-2</v>
      </c>
    </row>
    <row r="13" spans="1:8" x14ac:dyDescent="0.25">
      <c r="A13" s="13" t="s">
        <v>999</v>
      </c>
      <c r="B13" s="33" t="s">
        <v>1000</v>
      </c>
      <c r="C13" s="33" t="s">
        <v>242</v>
      </c>
      <c r="D13" s="14">
        <v>52500000</v>
      </c>
      <c r="E13" s="15">
        <v>52306.75</v>
      </c>
      <c r="F13" s="16">
        <v>5.1900000000000002E-2</v>
      </c>
      <c r="G13" s="16">
        <v>7.7600000000000002E-2</v>
      </c>
    </row>
    <row r="14" spans="1:8" x14ac:dyDescent="0.25">
      <c r="A14" s="13" t="s">
        <v>1001</v>
      </c>
      <c r="B14" s="33" t="s">
        <v>1002</v>
      </c>
      <c r="C14" s="33" t="s">
        <v>231</v>
      </c>
      <c r="D14" s="14">
        <v>51500000</v>
      </c>
      <c r="E14" s="15">
        <v>51152.32</v>
      </c>
      <c r="F14" s="16">
        <v>5.0799999999999998E-2</v>
      </c>
      <c r="G14" s="16">
        <v>7.5249999999999997E-2</v>
      </c>
    </row>
    <row r="15" spans="1:8" x14ac:dyDescent="0.25">
      <c r="A15" s="13" t="s">
        <v>1003</v>
      </c>
      <c r="B15" s="33" t="s">
        <v>1004</v>
      </c>
      <c r="C15" s="33" t="s">
        <v>242</v>
      </c>
      <c r="D15" s="14">
        <v>47500000</v>
      </c>
      <c r="E15" s="15">
        <v>47095.21</v>
      </c>
      <c r="F15" s="16">
        <v>4.6800000000000001E-2</v>
      </c>
      <c r="G15" s="16">
        <v>7.7674999999999994E-2</v>
      </c>
    </row>
    <row r="16" spans="1:8" x14ac:dyDescent="0.25">
      <c r="A16" s="13" t="s">
        <v>1005</v>
      </c>
      <c r="B16" s="33" t="s">
        <v>1006</v>
      </c>
      <c r="C16" s="33" t="s">
        <v>231</v>
      </c>
      <c r="D16" s="14">
        <v>21300000</v>
      </c>
      <c r="E16" s="15">
        <v>21236.27</v>
      </c>
      <c r="F16" s="16">
        <v>2.1100000000000001E-2</v>
      </c>
      <c r="G16" s="16">
        <v>7.51E-2</v>
      </c>
    </row>
    <row r="17" spans="1:7" x14ac:dyDescent="0.25">
      <c r="A17" s="13" t="s">
        <v>1007</v>
      </c>
      <c r="B17" s="33" t="s">
        <v>1008</v>
      </c>
      <c r="C17" s="33" t="s">
        <v>231</v>
      </c>
      <c r="D17" s="14">
        <v>19000000</v>
      </c>
      <c r="E17" s="15">
        <v>18490.63</v>
      </c>
      <c r="F17" s="16">
        <v>1.84E-2</v>
      </c>
      <c r="G17" s="16">
        <v>7.6825000000000004E-2</v>
      </c>
    </row>
    <row r="18" spans="1:7" x14ac:dyDescent="0.25">
      <c r="A18" s="13" t="s">
        <v>1009</v>
      </c>
      <c r="B18" s="33" t="s">
        <v>1010</v>
      </c>
      <c r="C18" s="33" t="s">
        <v>242</v>
      </c>
      <c r="D18" s="14">
        <v>17500000</v>
      </c>
      <c r="E18" s="15">
        <v>17475.919999999998</v>
      </c>
      <c r="F18" s="16">
        <v>1.7299999999999999E-2</v>
      </c>
      <c r="G18" s="16">
        <v>7.5917999999999999E-2</v>
      </c>
    </row>
    <row r="19" spans="1:7" x14ac:dyDescent="0.25">
      <c r="A19" s="13" t="s">
        <v>1011</v>
      </c>
      <c r="B19" s="33" t="s">
        <v>1012</v>
      </c>
      <c r="C19" s="33" t="s">
        <v>231</v>
      </c>
      <c r="D19" s="14">
        <v>15500000</v>
      </c>
      <c r="E19" s="15">
        <v>15082.83</v>
      </c>
      <c r="F19" s="16">
        <v>1.4999999999999999E-2</v>
      </c>
      <c r="G19" s="16">
        <v>7.7182000000000001E-2</v>
      </c>
    </row>
    <row r="20" spans="1:7" x14ac:dyDescent="0.25">
      <c r="A20" s="13" t="s">
        <v>1013</v>
      </c>
      <c r="B20" s="33" t="s">
        <v>1014</v>
      </c>
      <c r="C20" s="33" t="s">
        <v>231</v>
      </c>
      <c r="D20" s="14">
        <v>15000000</v>
      </c>
      <c r="E20" s="15">
        <v>14949.47</v>
      </c>
      <c r="F20" s="16">
        <v>1.4800000000000001E-2</v>
      </c>
      <c r="G20" s="16">
        <v>7.7499999999999999E-2</v>
      </c>
    </row>
    <row r="21" spans="1:7" x14ac:dyDescent="0.25">
      <c r="A21" s="13" t="s">
        <v>1015</v>
      </c>
      <c r="B21" s="33" t="s">
        <v>1016</v>
      </c>
      <c r="C21" s="33" t="s">
        <v>231</v>
      </c>
      <c r="D21" s="14">
        <v>11200000</v>
      </c>
      <c r="E21" s="15">
        <v>11488.5</v>
      </c>
      <c r="F21" s="16">
        <v>1.14E-2</v>
      </c>
      <c r="G21" s="16">
        <v>7.6161999999999994E-2</v>
      </c>
    </row>
    <row r="22" spans="1:7" x14ac:dyDescent="0.25">
      <c r="A22" s="13" t="s">
        <v>1017</v>
      </c>
      <c r="B22" s="33" t="s">
        <v>1018</v>
      </c>
      <c r="C22" s="33" t="s">
        <v>242</v>
      </c>
      <c r="D22" s="14">
        <v>11000000</v>
      </c>
      <c r="E22" s="15">
        <v>10886.46</v>
      </c>
      <c r="F22" s="16">
        <v>1.0800000000000001E-2</v>
      </c>
      <c r="G22" s="16">
        <v>7.775E-2</v>
      </c>
    </row>
    <row r="23" spans="1:7" x14ac:dyDescent="0.25">
      <c r="A23" s="13" t="s">
        <v>1019</v>
      </c>
      <c r="B23" s="33" t="s">
        <v>1020</v>
      </c>
      <c r="C23" s="33" t="s">
        <v>228</v>
      </c>
      <c r="D23" s="14">
        <v>11000000</v>
      </c>
      <c r="E23" s="15">
        <v>10763.95</v>
      </c>
      <c r="F23" s="16">
        <v>1.0699999999999999E-2</v>
      </c>
      <c r="G23" s="16">
        <v>7.6374999999999998E-2</v>
      </c>
    </row>
    <row r="24" spans="1:7" x14ac:dyDescent="0.25">
      <c r="A24" s="13" t="s">
        <v>1021</v>
      </c>
      <c r="B24" s="33" t="s">
        <v>1022</v>
      </c>
      <c r="C24" s="33" t="s">
        <v>231</v>
      </c>
      <c r="D24" s="14">
        <v>10500000</v>
      </c>
      <c r="E24" s="15">
        <v>10206.299999999999</v>
      </c>
      <c r="F24" s="16">
        <v>1.01E-2</v>
      </c>
      <c r="G24" s="16">
        <v>7.7190999999999996E-2</v>
      </c>
    </row>
    <row r="25" spans="1:7" x14ac:dyDescent="0.25">
      <c r="A25" s="13" t="s">
        <v>1023</v>
      </c>
      <c r="B25" s="33" t="s">
        <v>1024</v>
      </c>
      <c r="C25" s="33" t="s">
        <v>231</v>
      </c>
      <c r="D25" s="14">
        <v>10000000</v>
      </c>
      <c r="E25" s="15">
        <v>10066.450000000001</v>
      </c>
      <c r="F25" s="16">
        <v>0.01</v>
      </c>
      <c r="G25" s="16">
        <v>7.6450000000000004E-2</v>
      </c>
    </row>
    <row r="26" spans="1:7" x14ac:dyDescent="0.25">
      <c r="A26" s="13" t="s">
        <v>1025</v>
      </c>
      <c r="B26" s="33" t="s">
        <v>1026</v>
      </c>
      <c r="C26" s="33" t="s">
        <v>228</v>
      </c>
      <c r="D26" s="14">
        <v>7600000</v>
      </c>
      <c r="E26" s="15">
        <v>7544.98</v>
      </c>
      <c r="F26" s="16">
        <v>7.4999999999999997E-3</v>
      </c>
      <c r="G26" s="16">
        <v>7.5649999999999995E-2</v>
      </c>
    </row>
    <row r="27" spans="1:7" x14ac:dyDescent="0.25">
      <c r="A27" s="13" t="s">
        <v>1027</v>
      </c>
      <c r="B27" s="33" t="s">
        <v>1028</v>
      </c>
      <c r="C27" s="33" t="s">
        <v>231</v>
      </c>
      <c r="D27" s="14">
        <v>7500000</v>
      </c>
      <c r="E27" s="15">
        <v>7486.31</v>
      </c>
      <c r="F27" s="16">
        <v>7.4000000000000003E-3</v>
      </c>
      <c r="G27" s="16">
        <v>7.6825000000000004E-2</v>
      </c>
    </row>
    <row r="28" spans="1:7" x14ac:dyDescent="0.25">
      <c r="A28" s="13" t="s">
        <v>1029</v>
      </c>
      <c r="B28" s="33" t="s">
        <v>1030</v>
      </c>
      <c r="C28" s="33" t="s">
        <v>231</v>
      </c>
      <c r="D28" s="14">
        <v>6000000</v>
      </c>
      <c r="E28" s="15">
        <v>6163.78</v>
      </c>
      <c r="F28" s="16">
        <v>6.1000000000000004E-3</v>
      </c>
      <c r="G28" s="16">
        <v>7.5950000000000004E-2</v>
      </c>
    </row>
    <row r="29" spans="1:7" x14ac:dyDescent="0.25">
      <c r="A29" s="13" t="s">
        <v>1031</v>
      </c>
      <c r="B29" s="33" t="s">
        <v>1032</v>
      </c>
      <c r="C29" s="33" t="s">
        <v>231</v>
      </c>
      <c r="D29" s="14">
        <v>6000000</v>
      </c>
      <c r="E29" s="15">
        <v>6048.85</v>
      </c>
      <c r="F29" s="16">
        <v>6.0000000000000001E-3</v>
      </c>
      <c r="G29" s="16">
        <v>7.5249999999999997E-2</v>
      </c>
    </row>
    <row r="30" spans="1:7" x14ac:dyDescent="0.25">
      <c r="A30" s="13" t="s">
        <v>1033</v>
      </c>
      <c r="B30" s="33" t="s">
        <v>1034</v>
      </c>
      <c r="C30" s="33" t="s">
        <v>231</v>
      </c>
      <c r="D30" s="14">
        <v>5000000</v>
      </c>
      <c r="E30" s="15">
        <v>5048.1899999999996</v>
      </c>
      <c r="F30" s="16">
        <v>5.0000000000000001E-3</v>
      </c>
      <c r="G30" s="16">
        <v>7.5892000000000001E-2</v>
      </c>
    </row>
    <row r="31" spans="1:7" x14ac:dyDescent="0.25">
      <c r="A31" s="13" t="s">
        <v>1035</v>
      </c>
      <c r="B31" s="33" t="s">
        <v>1036</v>
      </c>
      <c r="C31" s="33" t="s">
        <v>228</v>
      </c>
      <c r="D31" s="14">
        <v>4000000</v>
      </c>
      <c r="E31" s="15">
        <v>3954.92</v>
      </c>
      <c r="F31" s="16">
        <v>3.8999999999999998E-3</v>
      </c>
      <c r="G31" s="16">
        <v>7.5649999999999995E-2</v>
      </c>
    </row>
    <row r="32" spans="1:7" x14ac:dyDescent="0.25">
      <c r="A32" s="13" t="s">
        <v>1037</v>
      </c>
      <c r="B32" s="33" t="s">
        <v>1038</v>
      </c>
      <c r="C32" s="33" t="s">
        <v>242</v>
      </c>
      <c r="D32" s="14">
        <v>3300000</v>
      </c>
      <c r="E32" s="15">
        <v>3289.02</v>
      </c>
      <c r="F32" s="16">
        <v>3.3E-3</v>
      </c>
      <c r="G32" s="16">
        <v>7.5649999999999995E-2</v>
      </c>
    </row>
    <row r="33" spans="1:7" x14ac:dyDescent="0.25">
      <c r="A33" s="13" t="s">
        <v>1039</v>
      </c>
      <c r="B33" s="33" t="s">
        <v>1040</v>
      </c>
      <c r="C33" s="33" t="s">
        <v>231</v>
      </c>
      <c r="D33" s="14">
        <v>2700000</v>
      </c>
      <c r="E33" s="15">
        <v>2729.63</v>
      </c>
      <c r="F33" s="16">
        <v>2.7000000000000001E-3</v>
      </c>
      <c r="G33" s="16">
        <v>7.6108999999999996E-2</v>
      </c>
    </row>
    <row r="34" spans="1:7" x14ac:dyDescent="0.25">
      <c r="A34" s="13" t="s">
        <v>1041</v>
      </c>
      <c r="B34" s="33" t="s">
        <v>1042</v>
      </c>
      <c r="C34" s="33" t="s">
        <v>231</v>
      </c>
      <c r="D34" s="14">
        <v>2500000</v>
      </c>
      <c r="E34" s="15">
        <v>2567.8000000000002</v>
      </c>
      <c r="F34" s="16">
        <v>2.5000000000000001E-3</v>
      </c>
      <c r="G34" s="16">
        <v>7.6100000000000001E-2</v>
      </c>
    </row>
    <row r="35" spans="1:7" x14ac:dyDescent="0.25">
      <c r="A35" s="13" t="s">
        <v>1043</v>
      </c>
      <c r="B35" s="33" t="s">
        <v>1044</v>
      </c>
      <c r="C35" s="33" t="s">
        <v>231</v>
      </c>
      <c r="D35" s="14">
        <v>2500000</v>
      </c>
      <c r="E35" s="15">
        <v>2494.6999999999998</v>
      </c>
      <c r="F35" s="16">
        <v>2.5000000000000001E-3</v>
      </c>
      <c r="G35" s="16">
        <v>7.6999999999999999E-2</v>
      </c>
    </row>
    <row r="36" spans="1:7" x14ac:dyDescent="0.25">
      <c r="A36" s="13" t="s">
        <v>1045</v>
      </c>
      <c r="B36" s="33" t="s">
        <v>1046</v>
      </c>
      <c r="C36" s="33" t="s">
        <v>231</v>
      </c>
      <c r="D36" s="14">
        <v>2500000</v>
      </c>
      <c r="E36" s="15">
        <v>2491.92</v>
      </c>
      <c r="F36" s="16">
        <v>2.5000000000000001E-3</v>
      </c>
      <c r="G36" s="16">
        <v>7.7674999999999994E-2</v>
      </c>
    </row>
    <row r="37" spans="1:7" x14ac:dyDescent="0.25">
      <c r="A37" s="13" t="s">
        <v>1047</v>
      </c>
      <c r="B37" s="33" t="s">
        <v>1048</v>
      </c>
      <c r="C37" s="33" t="s">
        <v>231</v>
      </c>
      <c r="D37" s="14">
        <v>2500000</v>
      </c>
      <c r="E37" s="15">
        <v>2488.9</v>
      </c>
      <c r="F37" s="16">
        <v>2.5000000000000001E-3</v>
      </c>
      <c r="G37" s="16">
        <v>7.7051999999999995E-2</v>
      </c>
    </row>
    <row r="38" spans="1:7" x14ac:dyDescent="0.25">
      <c r="A38" s="13" t="s">
        <v>1049</v>
      </c>
      <c r="B38" s="33" t="s">
        <v>1050</v>
      </c>
      <c r="C38" s="33" t="s">
        <v>231</v>
      </c>
      <c r="D38" s="14">
        <v>2000000</v>
      </c>
      <c r="E38" s="15">
        <v>2016.81</v>
      </c>
      <c r="F38" s="16">
        <v>2E-3</v>
      </c>
      <c r="G38" s="16">
        <v>7.5384000000000007E-2</v>
      </c>
    </row>
    <row r="39" spans="1:7" x14ac:dyDescent="0.25">
      <c r="A39" s="13" t="s">
        <v>1051</v>
      </c>
      <c r="B39" s="33" t="s">
        <v>1052</v>
      </c>
      <c r="C39" s="33" t="s">
        <v>231</v>
      </c>
      <c r="D39" s="14">
        <v>1500000</v>
      </c>
      <c r="E39" s="15">
        <v>1463.26</v>
      </c>
      <c r="F39" s="16">
        <v>1.5E-3</v>
      </c>
      <c r="G39" s="16">
        <v>7.6105999999999993E-2</v>
      </c>
    </row>
    <row r="40" spans="1:7" x14ac:dyDescent="0.25">
      <c r="A40" s="13" t="s">
        <v>1053</v>
      </c>
      <c r="B40" s="33" t="s">
        <v>1054</v>
      </c>
      <c r="C40" s="33" t="s">
        <v>242</v>
      </c>
      <c r="D40" s="14">
        <v>1109000</v>
      </c>
      <c r="E40" s="15">
        <v>1130.17</v>
      </c>
      <c r="F40" s="16">
        <v>1.1000000000000001E-3</v>
      </c>
      <c r="G40" s="16">
        <v>7.5649999999999995E-2</v>
      </c>
    </row>
    <row r="41" spans="1:7" x14ac:dyDescent="0.25">
      <c r="A41" s="13" t="s">
        <v>1055</v>
      </c>
      <c r="B41" s="33" t="s">
        <v>1056</v>
      </c>
      <c r="C41" s="33" t="s">
        <v>242</v>
      </c>
      <c r="D41" s="14">
        <v>1000000</v>
      </c>
      <c r="E41" s="15">
        <v>1018.02</v>
      </c>
      <c r="F41" s="16">
        <v>1E-3</v>
      </c>
      <c r="G41" s="16">
        <v>7.5649999999999995E-2</v>
      </c>
    </row>
    <row r="42" spans="1:7" x14ac:dyDescent="0.25">
      <c r="A42" s="13" t="s">
        <v>1057</v>
      </c>
      <c r="B42" s="33" t="s">
        <v>1058</v>
      </c>
      <c r="C42" s="33" t="s">
        <v>231</v>
      </c>
      <c r="D42" s="14">
        <v>500000</v>
      </c>
      <c r="E42" s="15">
        <v>511.45</v>
      </c>
      <c r="F42" s="16">
        <v>5.0000000000000001E-4</v>
      </c>
      <c r="G42" s="16">
        <v>7.5891E-2</v>
      </c>
    </row>
    <row r="43" spans="1:7" x14ac:dyDescent="0.25">
      <c r="A43" s="13" t="s">
        <v>1059</v>
      </c>
      <c r="B43" s="33" t="s">
        <v>1060</v>
      </c>
      <c r="C43" s="33" t="s">
        <v>231</v>
      </c>
      <c r="D43" s="14">
        <v>500000</v>
      </c>
      <c r="E43" s="15">
        <v>485.2</v>
      </c>
      <c r="F43" s="16">
        <v>5.0000000000000001E-4</v>
      </c>
      <c r="G43" s="16">
        <v>7.5499999999999998E-2</v>
      </c>
    </row>
    <row r="44" spans="1:7" x14ac:dyDescent="0.25">
      <c r="A44" s="17" t="s">
        <v>124</v>
      </c>
      <c r="B44" s="34"/>
      <c r="C44" s="34"/>
      <c r="D44" s="20"/>
      <c r="E44" s="21">
        <v>519872.95</v>
      </c>
      <c r="F44" s="22">
        <v>0.5161</v>
      </c>
      <c r="G44" s="23"/>
    </row>
    <row r="45" spans="1:7" x14ac:dyDescent="0.25">
      <c r="A45" s="17" t="s">
        <v>125</v>
      </c>
      <c r="B45" s="33"/>
      <c r="C45" s="33"/>
      <c r="D45" s="14"/>
      <c r="E45" s="15"/>
      <c r="F45" s="16"/>
      <c r="G45" s="16"/>
    </row>
    <row r="46" spans="1:7" x14ac:dyDescent="0.25">
      <c r="A46" s="13" t="s">
        <v>1061</v>
      </c>
      <c r="B46" s="33" t="s">
        <v>1062</v>
      </c>
      <c r="C46" s="33" t="s">
        <v>128</v>
      </c>
      <c r="D46" s="14">
        <v>33500000</v>
      </c>
      <c r="E46" s="15">
        <v>34051.949999999997</v>
      </c>
      <c r="F46" s="16">
        <v>3.3799999999999997E-2</v>
      </c>
      <c r="G46" s="16">
        <v>7.4280425624999993E-2</v>
      </c>
    </row>
    <row r="47" spans="1:7" x14ac:dyDescent="0.25">
      <c r="A47" s="13" t="s">
        <v>1063</v>
      </c>
      <c r="B47" s="33" t="s">
        <v>1064</v>
      </c>
      <c r="C47" s="33" t="s">
        <v>128</v>
      </c>
      <c r="D47" s="14">
        <v>30000000</v>
      </c>
      <c r="E47" s="15">
        <v>29449.59</v>
      </c>
      <c r="F47" s="16">
        <v>2.92E-2</v>
      </c>
      <c r="G47" s="16">
        <v>7.3929089330000003E-2</v>
      </c>
    </row>
    <row r="48" spans="1:7" x14ac:dyDescent="0.25">
      <c r="A48" s="13" t="s">
        <v>1065</v>
      </c>
      <c r="B48" s="33" t="s">
        <v>1066</v>
      </c>
      <c r="C48" s="33" t="s">
        <v>128</v>
      </c>
      <c r="D48" s="14">
        <v>26500000</v>
      </c>
      <c r="E48" s="15">
        <v>27023.51</v>
      </c>
      <c r="F48" s="16">
        <v>2.6800000000000001E-2</v>
      </c>
      <c r="G48" s="16">
        <v>7.4228602500000004E-2</v>
      </c>
    </row>
    <row r="49" spans="1:7" x14ac:dyDescent="0.25">
      <c r="A49" s="13" t="s">
        <v>1067</v>
      </c>
      <c r="B49" s="33" t="s">
        <v>1068</v>
      </c>
      <c r="C49" s="33" t="s">
        <v>128</v>
      </c>
      <c r="D49" s="14">
        <v>24500000</v>
      </c>
      <c r="E49" s="15">
        <v>24961.21</v>
      </c>
      <c r="F49" s="16">
        <v>2.4799999999999999E-2</v>
      </c>
      <c r="G49" s="16">
        <v>7.4591390625000004E-2</v>
      </c>
    </row>
    <row r="50" spans="1:7" x14ac:dyDescent="0.25">
      <c r="A50" s="13" t="s">
        <v>1069</v>
      </c>
      <c r="B50" s="33" t="s">
        <v>1070</v>
      </c>
      <c r="C50" s="33" t="s">
        <v>128</v>
      </c>
      <c r="D50" s="14">
        <v>22500000</v>
      </c>
      <c r="E50" s="15">
        <v>22856.54</v>
      </c>
      <c r="F50" s="16">
        <v>2.2700000000000001E-2</v>
      </c>
      <c r="G50" s="16">
        <v>7.4280425624999993E-2</v>
      </c>
    </row>
    <row r="51" spans="1:7" x14ac:dyDescent="0.25">
      <c r="A51" s="13" t="s">
        <v>1071</v>
      </c>
      <c r="B51" s="33" t="s">
        <v>1072</v>
      </c>
      <c r="C51" s="33" t="s">
        <v>128</v>
      </c>
      <c r="D51" s="14">
        <v>20500000</v>
      </c>
      <c r="E51" s="15">
        <v>20908.71</v>
      </c>
      <c r="F51" s="16">
        <v>2.0799999999999999E-2</v>
      </c>
      <c r="G51" s="16">
        <v>7.4318775542000004E-2</v>
      </c>
    </row>
    <row r="52" spans="1:7" x14ac:dyDescent="0.25">
      <c r="A52" s="13" t="s">
        <v>1073</v>
      </c>
      <c r="B52" s="33" t="s">
        <v>1074</v>
      </c>
      <c r="C52" s="33" t="s">
        <v>128</v>
      </c>
      <c r="D52" s="14">
        <v>20500000</v>
      </c>
      <c r="E52" s="15">
        <v>20836.55</v>
      </c>
      <c r="F52" s="16">
        <v>2.07E-2</v>
      </c>
      <c r="G52" s="16">
        <v>7.4319812035999994E-2</v>
      </c>
    </row>
    <row r="53" spans="1:7" x14ac:dyDescent="0.25">
      <c r="A53" s="13" t="s">
        <v>1075</v>
      </c>
      <c r="B53" s="33" t="s">
        <v>1076</v>
      </c>
      <c r="C53" s="33" t="s">
        <v>128</v>
      </c>
      <c r="D53" s="14">
        <v>19500000</v>
      </c>
      <c r="E53" s="15">
        <v>19923.27</v>
      </c>
      <c r="F53" s="16">
        <v>1.9800000000000002E-2</v>
      </c>
      <c r="G53" s="16">
        <v>7.4332250000000002E-2</v>
      </c>
    </row>
    <row r="54" spans="1:7" x14ac:dyDescent="0.25">
      <c r="A54" s="13" t="s">
        <v>1077</v>
      </c>
      <c r="B54" s="33" t="s">
        <v>1078</v>
      </c>
      <c r="C54" s="33" t="s">
        <v>128</v>
      </c>
      <c r="D54" s="14">
        <v>17500000</v>
      </c>
      <c r="E54" s="15">
        <v>17758.060000000001</v>
      </c>
      <c r="F54" s="16">
        <v>1.7600000000000001E-2</v>
      </c>
      <c r="G54" s="16">
        <v>7.4409988905999994E-2</v>
      </c>
    </row>
    <row r="55" spans="1:7" x14ac:dyDescent="0.25">
      <c r="A55" s="13" t="s">
        <v>1079</v>
      </c>
      <c r="B55" s="33" t="s">
        <v>1080</v>
      </c>
      <c r="C55" s="33" t="s">
        <v>128</v>
      </c>
      <c r="D55" s="14">
        <v>15500000</v>
      </c>
      <c r="E55" s="15">
        <v>15857.23</v>
      </c>
      <c r="F55" s="16">
        <v>1.5699999999999999E-2</v>
      </c>
      <c r="G55" s="16">
        <v>7.4393404369999999E-2</v>
      </c>
    </row>
    <row r="56" spans="1:7" x14ac:dyDescent="0.25">
      <c r="A56" s="13" t="s">
        <v>1081</v>
      </c>
      <c r="B56" s="33" t="s">
        <v>1082</v>
      </c>
      <c r="C56" s="33" t="s">
        <v>128</v>
      </c>
      <c r="D56" s="14">
        <v>14500000</v>
      </c>
      <c r="E56" s="15">
        <v>14798.48</v>
      </c>
      <c r="F56" s="16">
        <v>1.47E-2</v>
      </c>
      <c r="G56" s="16">
        <v>7.4322921520000002E-2</v>
      </c>
    </row>
    <row r="57" spans="1:7" x14ac:dyDescent="0.25">
      <c r="A57" s="13" t="s">
        <v>1083</v>
      </c>
      <c r="B57" s="33" t="s">
        <v>1084</v>
      </c>
      <c r="C57" s="33" t="s">
        <v>128</v>
      </c>
      <c r="D57" s="14">
        <v>14000000</v>
      </c>
      <c r="E57" s="15">
        <v>14230.44</v>
      </c>
      <c r="F57" s="16">
        <v>1.41E-2</v>
      </c>
      <c r="G57" s="16">
        <v>7.4393404369999999E-2</v>
      </c>
    </row>
    <row r="58" spans="1:7" x14ac:dyDescent="0.25">
      <c r="A58" s="13" t="s">
        <v>1085</v>
      </c>
      <c r="B58" s="33" t="s">
        <v>1086</v>
      </c>
      <c r="C58" s="33" t="s">
        <v>128</v>
      </c>
      <c r="D58" s="14">
        <v>11500000</v>
      </c>
      <c r="E58" s="15">
        <v>11708.9</v>
      </c>
      <c r="F58" s="16">
        <v>1.1599999999999999E-2</v>
      </c>
      <c r="G58" s="16">
        <v>7.4409988905999994E-2</v>
      </c>
    </row>
    <row r="59" spans="1:7" x14ac:dyDescent="0.25">
      <c r="A59" s="13" t="s">
        <v>1087</v>
      </c>
      <c r="B59" s="33" t="s">
        <v>1088</v>
      </c>
      <c r="C59" s="33" t="s">
        <v>128</v>
      </c>
      <c r="D59" s="14">
        <v>10500000</v>
      </c>
      <c r="E59" s="15">
        <v>10755.65</v>
      </c>
      <c r="F59" s="16">
        <v>1.0699999999999999E-2</v>
      </c>
      <c r="G59" s="16">
        <v>7.4785248242000002E-2</v>
      </c>
    </row>
    <row r="60" spans="1:7" x14ac:dyDescent="0.25">
      <c r="A60" s="13" t="s">
        <v>1089</v>
      </c>
      <c r="B60" s="33" t="s">
        <v>1090</v>
      </c>
      <c r="C60" s="33" t="s">
        <v>128</v>
      </c>
      <c r="D60" s="14">
        <v>10500000</v>
      </c>
      <c r="E60" s="15">
        <v>10716.76</v>
      </c>
      <c r="F60" s="16">
        <v>1.06E-2</v>
      </c>
      <c r="G60" s="16">
        <v>7.4591390625000004E-2</v>
      </c>
    </row>
    <row r="61" spans="1:7" x14ac:dyDescent="0.25">
      <c r="A61" s="13" t="s">
        <v>1091</v>
      </c>
      <c r="B61" s="33" t="s">
        <v>1092</v>
      </c>
      <c r="C61" s="33" t="s">
        <v>128</v>
      </c>
      <c r="D61" s="14">
        <v>9500000</v>
      </c>
      <c r="E61" s="15">
        <v>9654.43</v>
      </c>
      <c r="F61" s="16">
        <v>9.5999999999999992E-3</v>
      </c>
      <c r="G61" s="16">
        <v>7.4529194024999995E-2</v>
      </c>
    </row>
    <row r="62" spans="1:7" x14ac:dyDescent="0.25">
      <c r="A62" s="13" t="s">
        <v>1093</v>
      </c>
      <c r="B62" s="33" t="s">
        <v>1094</v>
      </c>
      <c r="C62" s="33" t="s">
        <v>128</v>
      </c>
      <c r="D62" s="14">
        <v>9500000</v>
      </c>
      <c r="E62" s="15">
        <v>9637.08</v>
      </c>
      <c r="F62" s="16">
        <v>9.5999999999999992E-3</v>
      </c>
      <c r="G62" s="16">
        <v>7.4319812035999994E-2</v>
      </c>
    </row>
    <row r="63" spans="1:7" x14ac:dyDescent="0.25">
      <c r="A63" s="13" t="s">
        <v>1095</v>
      </c>
      <c r="B63" s="33" t="s">
        <v>1096</v>
      </c>
      <c r="C63" s="33" t="s">
        <v>128</v>
      </c>
      <c r="D63" s="14">
        <v>9000000</v>
      </c>
      <c r="E63" s="15">
        <v>9166.14</v>
      </c>
      <c r="F63" s="16">
        <v>9.1000000000000004E-3</v>
      </c>
      <c r="G63" s="16">
        <v>7.4318775542000004E-2</v>
      </c>
    </row>
    <row r="64" spans="1:7" x14ac:dyDescent="0.25">
      <c r="A64" s="13" t="s">
        <v>1097</v>
      </c>
      <c r="B64" s="33" t="s">
        <v>1098</v>
      </c>
      <c r="C64" s="33" t="s">
        <v>128</v>
      </c>
      <c r="D64" s="14">
        <v>8000000</v>
      </c>
      <c r="E64" s="15">
        <v>8174.95</v>
      </c>
      <c r="F64" s="16">
        <v>8.0999999999999996E-3</v>
      </c>
      <c r="G64" s="16">
        <v>7.4228602500000004E-2</v>
      </c>
    </row>
    <row r="65" spans="1:7" x14ac:dyDescent="0.25">
      <c r="A65" s="13" t="s">
        <v>1099</v>
      </c>
      <c r="B65" s="33" t="s">
        <v>1100</v>
      </c>
      <c r="C65" s="33" t="s">
        <v>128</v>
      </c>
      <c r="D65" s="14">
        <v>7500000</v>
      </c>
      <c r="E65" s="15">
        <v>7665.35</v>
      </c>
      <c r="F65" s="16">
        <v>7.6E-3</v>
      </c>
      <c r="G65" s="16">
        <v>7.4318775542000004E-2</v>
      </c>
    </row>
    <row r="66" spans="1:7" x14ac:dyDescent="0.25">
      <c r="A66" s="13" t="s">
        <v>1101</v>
      </c>
      <c r="B66" s="33" t="s">
        <v>1102</v>
      </c>
      <c r="C66" s="33" t="s">
        <v>128</v>
      </c>
      <c r="D66" s="14">
        <v>7500000</v>
      </c>
      <c r="E66" s="15">
        <v>7610.78</v>
      </c>
      <c r="F66" s="16">
        <v>7.6E-3</v>
      </c>
      <c r="G66" s="16">
        <v>7.4393404369999999E-2</v>
      </c>
    </row>
    <row r="67" spans="1:7" x14ac:dyDescent="0.25">
      <c r="A67" s="13" t="s">
        <v>1103</v>
      </c>
      <c r="B67" s="33" t="s">
        <v>1104</v>
      </c>
      <c r="C67" s="33" t="s">
        <v>128</v>
      </c>
      <c r="D67" s="14">
        <v>7500000</v>
      </c>
      <c r="E67" s="15">
        <v>7610.43</v>
      </c>
      <c r="F67" s="16">
        <v>7.6E-3</v>
      </c>
      <c r="G67" s="16">
        <v>7.4322921520000002E-2</v>
      </c>
    </row>
    <row r="68" spans="1:7" x14ac:dyDescent="0.25">
      <c r="A68" s="13" t="s">
        <v>1105</v>
      </c>
      <c r="B68" s="33" t="s">
        <v>1106</v>
      </c>
      <c r="C68" s="33" t="s">
        <v>128</v>
      </c>
      <c r="D68" s="14">
        <v>7219500</v>
      </c>
      <c r="E68" s="15">
        <v>7308.34</v>
      </c>
      <c r="F68" s="16">
        <v>7.3000000000000001E-3</v>
      </c>
      <c r="G68" s="16">
        <v>7.4152942981999995E-2</v>
      </c>
    </row>
    <row r="69" spans="1:7" x14ac:dyDescent="0.25">
      <c r="A69" s="13" t="s">
        <v>1107</v>
      </c>
      <c r="B69" s="33" t="s">
        <v>1108</v>
      </c>
      <c r="C69" s="33" t="s">
        <v>128</v>
      </c>
      <c r="D69" s="14">
        <v>7000000</v>
      </c>
      <c r="E69" s="15">
        <v>7138.92</v>
      </c>
      <c r="F69" s="16">
        <v>7.1000000000000004E-3</v>
      </c>
      <c r="G69" s="16">
        <v>7.4784211523999999E-2</v>
      </c>
    </row>
    <row r="70" spans="1:7" x14ac:dyDescent="0.25">
      <c r="A70" s="13" t="s">
        <v>1109</v>
      </c>
      <c r="B70" s="33" t="s">
        <v>1110</v>
      </c>
      <c r="C70" s="33" t="s">
        <v>128</v>
      </c>
      <c r="D70" s="14">
        <v>7000000</v>
      </c>
      <c r="E70" s="15">
        <v>7106.2</v>
      </c>
      <c r="F70" s="16">
        <v>7.1000000000000004E-3</v>
      </c>
      <c r="G70" s="16">
        <v>7.4529194024999995E-2</v>
      </c>
    </row>
    <row r="71" spans="1:7" x14ac:dyDescent="0.25">
      <c r="A71" s="13" t="s">
        <v>1111</v>
      </c>
      <c r="B71" s="33" t="s">
        <v>1112</v>
      </c>
      <c r="C71" s="33" t="s">
        <v>128</v>
      </c>
      <c r="D71" s="14">
        <v>6500000</v>
      </c>
      <c r="E71" s="15">
        <v>6655.69</v>
      </c>
      <c r="F71" s="16">
        <v>6.6E-3</v>
      </c>
      <c r="G71" s="16">
        <v>7.4529194024999995E-2</v>
      </c>
    </row>
    <row r="72" spans="1:7" x14ac:dyDescent="0.25">
      <c r="A72" s="13" t="s">
        <v>1113</v>
      </c>
      <c r="B72" s="33" t="s">
        <v>1114</v>
      </c>
      <c r="C72" s="33" t="s">
        <v>128</v>
      </c>
      <c r="D72" s="14">
        <v>6500000</v>
      </c>
      <c r="E72" s="15">
        <v>6617.4</v>
      </c>
      <c r="F72" s="16">
        <v>6.6E-3</v>
      </c>
      <c r="G72" s="16">
        <v>7.4784211523999999E-2</v>
      </c>
    </row>
    <row r="73" spans="1:7" x14ac:dyDescent="0.25">
      <c r="A73" s="13" t="s">
        <v>1115</v>
      </c>
      <c r="B73" s="33" t="s">
        <v>1116</v>
      </c>
      <c r="C73" s="33" t="s">
        <v>128</v>
      </c>
      <c r="D73" s="14">
        <v>6000000</v>
      </c>
      <c r="E73" s="15">
        <v>6112.58</v>
      </c>
      <c r="F73" s="16">
        <v>6.1000000000000004E-3</v>
      </c>
      <c r="G73" s="16">
        <v>7.4529194024999995E-2</v>
      </c>
    </row>
    <row r="74" spans="1:7" x14ac:dyDescent="0.25">
      <c r="A74" s="13" t="s">
        <v>1117</v>
      </c>
      <c r="B74" s="33" t="s">
        <v>1118</v>
      </c>
      <c r="C74" s="33" t="s">
        <v>128</v>
      </c>
      <c r="D74" s="14">
        <v>5000000</v>
      </c>
      <c r="E74" s="15">
        <v>5112.6000000000004</v>
      </c>
      <c r="F74" s="16">
        <v>5.1000000000000004E-3</v>
      </c>
      <c r="G74" s="16">
        <v>7.4322921520000002E-2</v>
      </c>
    </row>
    <row r="75" spans="1:7" x14ac:dyDescent="0.25">
      <c r="A75" s="13" t="s">
        <v>1119</v>
      </c>
      <c r="B75" s="33" t="s">
        <v>1120</v>
      </c>
      <c r="C75" s="33" t="s">
        <v>128</v>
      </c>
      <c r="D75" s="14">
        <v>5000000</v>
      </c>
      <c r="E75" s="15">
        <v>5081.3999999999996</v>
      </c>
      <c r="F75" s="16">
        <v>5.0000000000000001E-3</v>
      </c>
      <c r="G75" s="16">
        <v>7.4411025443999995E-2</v>
      </c>
    </row>
    <row r="76" spans="1:7" x14ac:dyDescent="0.25">
      <c r="A76" s="13" t="s">
        <v>1121</v>
      </c>
      <c r="B76" s="33" t="s">
        <v>1122</v>
      </c>
      <c r="C76" s="33" t="s">
        <v>128</v>
      </c>
      <c r="D76" s="14">
        <v>5000000</v>
      </c>
      <c r="E76" s="15">
        <v>5081.24</v>
      </c>
      <c r="F76" s="16">
        <v>5.0000000000000001E-3</v>
      </c>
      <c r="G76" s="16">
        <v>7.4228602500000004E-2</v>
      </c>
    </row>
    <row r="77" spans="1:7" x14ac:dyDescent="0.25">
      <c r="A77" s="13" t="s">
        <v>1123</v>
      </c>
      <c r="B77" s="33" t="s">
        <v>1124</v>
      </c>
      <c r="C77" s="33" t="s">
        <v>128</v>
      </c>
      <c r="D77" s="14">
        <v>5000000</v>
      </c>
      <c r="E77" s="15">
        <v>5080.1400000000003</v>
      </c>
      <c r="F77" s="16">
        <v>5.0000000000000001E-3</v>
      </c>
      <c r="G77" s="16">
        <v>7.4785248242000002E-2</v>
      </c>
    </row>
    <row r="78" spans="1:7" x14ac:dyDescent="0.25">
      <c r="A78" s="13" t="s">
        <v>1125</v>
      </c>
      <c r="B78" s="33" t="s">
        <v>1126</v>
      </c>
      <c r="C78" s="33" t="s">
        <v>128</v>
      </c>
      <c r="D78" s="14">
        <v>4500000</v>
      </c>
      <c r="E78" s="15">
        <v>4606.62</v>
      </c>
      <c r="F78" s="16">
        <v>4.5999999999999999E-3</v>
      </c>
      <c r="G78" s="16">
        <v>7.4591390625000004E-2</v>
      </c>
    </row>
    <row r="79" spans="1:7" x14ac:dyDescent="0.25">
      <c r="A79" s="13" t="s">
        <v>1127</v>
      </c>
      <c r="B79" s="33" t="s">
        <v>1128</v>
      </c>
      <c r="C79" s="33" t="s">
        <v>128</v>
      </c>
      <c r="D79" s="14">
        <v>3500000</v>
      </c>
      <c r="E79" s="15">
        <v>3570.41</v>
      </c>
      <c r="F79" s="16">
        <v>3.5000000000000001E-3</v>
      </c>
      <c r="G79" s="16">
        <v>7.4409988905999994E-2</v>
      </c>
    </row>
    <row r="80" spans="1:7" x14ac:dyDescent="0.25">
      <c r="A80" s="13" t="s">
        <v>1129</v>
      </c>
      <c r="B80" s="33" t="s">
        <v>1130</v>
      </c>
      <c r="C80" s="33" t="s">
        <v>128</v>
      </c>
      <c r="D80" s="14">
        <v>3000000</v>
      </c>
      <c r="E80" s="15">
        <v>3054.86</v>
      </c>
      <c r="F80" s="16">
        <v>3.0000000000000001E-3</v>
      </c>
      <c r="G80" s="16">
        <v>7.4228602500000004E-2</v>
      </c>
    </row>
    <row r="81" spans="1:7" x14ac:dyDescent="0.25">
      <c r="A81" s="13" t="s">
        <v>1131</v>
      </c>
      <c r="B81" s="33" t="s">
        <v>1132</v>
      </c>
      <c r="C81" s="33" t="s">
        <v>128</v>
      </c>
      <c r="D81" s="14">
        <v>3000000</v>
      </c>
      <c r="E81" s="15">
        <v>3048.85</v>
      </c>
      <c r="F81" s="16">
        <v>3.0000000000000001E-3</v>
      </c>
      <c r="G81" s="16">
        <v>7.4409988905999994E-2</v>
      </c>
    </row>
    <row r="82" spans="1:7" x14ac:dyDescent="0.25">
      <c r="A82" s="13" t="s">
        <v>1133</v>
      </c>
      <c r="B82" s="33" t="s">
        <v>1134</v>
      </c>
      <c r="C82" s="33" t="s">
        <v>128</v>
      </c>
      <c r="D82" s="14">
        <v>2500000</v>
      </c>
      <c r="E82" s="15">
        <v>2541.42</v>
      </c>
      <c r="F82" s="16">
        <v>2.5000000000000001E-3</v>
      </c>
      <c r="G82" s="16">
        <v>7.4322921520000002E-2</v>
      </c>
    </row>
    <row r="83" spans="1:7" x14ac:dyDescent="0.25">
      <c r="A83" s="13" t="s">
        <v>1135</v>
      </c>
      <c r="B83" s="33" t="s">
        <v>1136</v>
      </c>
      <c r="C83" s="33" t="s">
        <v>128</v>
      </c>
      <c r="D83" s="14">
        <v>2500000</v>
      </c>
      <c r="E83" s="15">
        <v>2529.84</v>
      </c>
      <c r="F83" s="16">
        <v>2.5000000000000001E-3</v>
      </c>
      <c r="G83" s="16">
        <v>7.4194399921999998E-2</v>
      </c>
    </row>
    <row r="84" spans="1:7" x14ac:dyDescent="0.25">
      <c r="A84" s="13" t="s">
        <v>1137</v>
      </c>
      <c r="B84" s="33" t="s">
        <v>1138</v>
      </c>
      <c r="C84" s="33" t="s">
        <v>128</v>
      </c>
      <c r="D84" s="14">
        <v>2500000</v>
      </c>
      <c r="E84" s="15">
        <v>2525.56</v>
      </c>
      <c r="F84" s="16">
        <v>2.5000000000000001E-3</v>
      </c>
      <c r="G84" s="16">
        <v>7.4245185763999993E-2</v>
      </c>
    </row>
    <row r="85" spans="1:7" x14ac:dyDescent="0.25">
      <c r="A85" s="13" t="s">
        <v>1139</v>
      </c>
      <c r="B85" s="33" t="s">
        <v>1140</v>
      </c>
      <c r="C85" s="33" t="s">
        <v>128</v>
      </c>
      <c r="D85" s="14">
        <v>2000000</v>
      </c>
      <c r="E85" s="15">
        <v>2028.52</v>
      </c>
      <c r="F85" s="16">
        <v>2E-3</v>
      </c>
      <c r="G85" s="16">
        <v>7.4228602500000004E-2</v>
      </c>
    </row>
    <row r="86" spans="1:7" x14ac:dyDescent="0.25">
      <c r="A86" s="13" t="s">
        <v>1141</v>
      </c>
      <c r="B86" s="33" t="s">
        <v>1142</v>
      </c>
      <c r="C86" s="33" t="s">
        <v>128</v>
      </c>
      <c r="D86" s="14">
        <v>1500000</v>
      </c>
      <c r="E86" s="15">
        <v>1521.73</v>
      </c>
      <c r="F86" s="16">
        <v>1.5E-3</v>
      </c>
      <c r="G86" s="16">
        <v>7.4280425624999993E-2</v>
      </c>
    </row>
    <row r="87" spans="1:7" x14ac:dyDescent="0.25">
      <c r="A87" s="13" t="s">
        <v>1143</v>
      </c>
      <c r="B87" s="33" t="s">
        <v>1144</v>
      </c>
      <c r="C87" s="33" t="s">
        <v>128</v>
      </c>
      <c r="D87" s="14">
        <v>1000000</v>
      </c>
      <c r="E87" s="15">
        <v>1018.11</v>
      </c>
      <c r="F87" s="16">
        <v>1E-3</v>
      </c>
      <c r="G87" s="16">
        <v>7.4241039935999995E-2</v>
      </c>
    </row>
    <row r="88" spans="1:7" x14ac:dyDescent="0.25">
      <c r="A88" s="13" t="s">
        <v>1145</v>
      </c>
      <c r="B88" s="33" t="s">
        <v>1146</v>
      </c>
      <c r="C88" s="33" t="s">
        <v>128</v>
      </c>
      <c r="D88" s="14">
        <v>500000</v>
      </c>
      <c r="E88" s="15">
        <v>506.6</v>
      </c>
      <c r="F88" s="16">
        <v>5.0000000000000001E-4</v>
      </c>
      <c r="G88" s="16">
        <v>7.4218238024999994E-2</v>
      </c>
    </row>
    <row r="89" spans="1:7" x14ac:dyDescent="0.25">
      <c r="A89" s="13" t="s">
        <v>1147</v>
      </c>
      <c r="B89" s="33" t="s">
        <v>1148</v>
      </c>
      <c r="C89" s="33" t="s">
        <v>128</v>
      </c>
      <c r="D89" s="14">
        <v>500000</v>
      </c>
      <c r="E89" s="15">
        <v>506.53</v>
      </c>
      <c r="F89" s="16">
        <v>5.0000000000000001E-4</v>
      </c>
      <c r="G89" s="16">
        <v>7.4306337656000004E-2</v>
      </c>
    </row>
    <row r="90" spans="1:7" x14ac:dyDescent="0.25">
      <c r="A90" s="13" t="s">
        <v>1149</v>
      </c>
      <c r="B90" s="33" t="s">
        <v>1150</v>
      </c>
      <c r="C90" s="33" t="s">
        <v>128</v>
      </c>
      <c r="D90" s="14">
        <v>500000</v>
      </c>
      <c r="E90" s="15">
        <v>505.88</v>
      </c>
      <c r="F90" s="16">
        <v>5.0000000000000001E-4</v>
      </c>
      <c r="G90" s="16">
        <v>7.4142578872000001E-2</v>
      </c>
    </row>
    <row r="91" spans="1:7" x14ac:dyDescent="0.25">
      <c r="A91" s="13" t="s">
        <v>1151</v>
      </c>
      <c r="B91" s="33" t="s">
        <v>1152</v>
      </c>
      <c r="C91" s="33" t="s">
        <v>128</v>
      </c>
      <c r="D91" s="14">
        <v>500000</v>
      </c>
      <c r="E91" s="15">
        <v>505.87</v>
      </c>
      <c r="F91" s="16">
        <v>5.0000000000000001E-4</v>
      </c>
      <c r="G91" s="16">
        <v>7.4153979396000005E-2</v>
      </c>
    </row>
    <row r="92" spans="1:7" x14ac:dyDescent="0.25">
      <c r="A92" s="13" t="s">
        <v>1153</v>
      </c>
      <c r="B92" s="33" t="s">
        <v>1154</v>
      </c>
      <c r="C92" s="33" t="s">
        <v>128</v>
      </c>
      <c r="D92" s="14">
        <v>500000</v>
      </c>
      <c r="E92" s="15">
        <v>494.85</v>
      </c>
      <c r="F92" s="16">
        <v>5.0000000000000001E-4</v>
      </c>
      <c r="G92" s="16">
        <v>7.4201654968999997E-2</v>
      </c>
    </row>
    <row r="93" spans="1:7" x14ac:dyDescent="0.25">
      <c r="A93" s="17" t="s">
        <v>124</v>
      </c>
      <c r="B93" s="34"/>
      <c r="C93" s="34"/>
      <c r="D93" s="20"/>
      <c r="E93" s="21">
        <v>445616.17</v>
      </c>
      <c r="F93" s="22">
        <v>0.44230000000000003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7" t="s">
        <v>129</v>
      </c>
      <c r="B96" s="33"/>
      <c r="C96" s="33"/>
      <c r="D96" s="14"/>
      <c r="E96" s="15"/>
      <c r="F96" s="16"/>
      <c r="G96" s="16"/>
    </row>
    <row r="97" spans="1:7" x14ac:dyDescent="0.25">
      <c r="A97" s="17" t="s">
        <v>124</v>
      </c>
      <c r="B97" s="33"/>
      <c r="C97" s="33"/>
      <c r="D97" s="14"/>
      <c r="E97" s="18" t="s">
        <v>121</v>
      </c>
      <c r="F97" s="19" t="s">
        <v>121</v>
      </c>
      <c r="G97" s="16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7" t="s">
        <v>130</v>
      </c>
      <c r="B99" s="33"/>
      <c r="C99" s="33"/>
      <c r="D99" s="14"/>
      <c r="E99" s="15"/>
      <c r="F99" s="16"/>
      <c r="G99" s="16"/>
    </row>
    <row r="100" spans="1:7" x14ac:dyDescent="0.25">
      <c r="A100" s="17" t="s">
        <v>124</v>
      </c>
      <c r="B100" s="33"/>
      <c r="C100" s="33"/>
      <c r="D100" s="14"/>
      <c r="E100" s="18" t="s">
        <v>121</v>
      </c>
      <c r="F100" s="19" t="s">
        <v>121</v>
      </c>
      <c r="G100" s="16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131</v>
      </c>
      <c r="B102" s="35"/>
      <c r="C102" s="35"/>
      <c r="D102" s="25"/>
      <c r="E102" s="21">
        <v>965489.12</v>
      </c>
      <c r="F102" s="22">
        <v>0.95840000000000003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176</v>
      </c>
      <c r="B105" s="33"/>
      <c r="C105" s="33"/>
      <c r="D105" s="14"/>
      <c r="E105" s="15"/>
      <c r="F105" s="16"/>
      <c r="G105" s="16"/>
    </row>
    <row r="106" spans="1:7" x14ac:dyDescent="0.25">
      <c r="A106" s="13" t="s">
        <v>177</v>
      </c>
      <c r="B106" s="33"/>
      <c r="C106" s="33"/>
      <c r="D106" s="14"/>
      <c r="E106" s="15">
        <v>17128.63</v>
      </c>
      <c r="F106" s="16">
        <v>1.7000000000000001E-2</v>
      </c>
      <c r="G106" s="16">
        <v>6.6588999999999995E-2</v>
      </c>
    </row>
    <row r="107" spans="1:7" x14ac:dyDescent="0.25">
      <c r="A107" s="17" t="s">
        <v>124</v>
      </c>
      <c r="B107" s="34"/>
      <c r="C107" s="34"/>
      <c r="D107" s="20"/>
      <c r="E107" s="21">
        <v>17128.63</v>
      </c>
      <c r="F107" s="22">
        <v>1.7000000000000001E-2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24" t="s">
        <v>131</v>
      </c>
      <c r="B109" s="35"/>
      <c r="C109" s="35"/>
      <c r="D109" s="25"/>
      <c r="E109" s="21">
        <v>17128.63</v>
      </c>
      <c r="F109" s="22">
        <v>1.7000000000000001E-2</v>
      </c>
      <c r="G109" s="23"/>
    </row>
    <row r="110" spans="1:7" x14ac:dyDescent="0.25">
      <c r="A110" s="13" t="s">
        <v>178</v>
      </c>
      <c r="B110" s="33"/>
      <c r="C110" s="33"/>
      <c r="D110" s="14"/>
      <c r="E110" s="15">
        <v>27472.306158799998</v>
      </c>
      <c r="F110" s="16">
        <v>2.7271E-2</v>
      </c>
      <c r="G110" s="16"/>
    </row>
    <row r="111" spans="1:7" x14ac:dyDescent="0.25">
      <c r="A111" s="13" t="s">
        <v>179</v>
      </c>
      <c r="B111" s="33"/>
      <c r="C111" s="33"/>
      <c r="D111" s="14"/>
      <c r="E111" s="26">
        <v>-2733.7561587999999</v>
      </c>
      <c r="F111" s="27">
        <v>-2.6710000000000002E-3</v>
      </c>
      <c r="G111" s="16">
        <v>6.6588999999999995E-2</v>
      </c>
    </row>
    <row r="112" spans="1:7" x14ac:dyDescent="0.25">
      <c r="A112" s="28" t="s">
        <v>180</v>
      </c>
      <c r="B112" s="36"/>
      <c r="C112" s="36"/>
      <c r="D112" s="29"/>
      <c r="E112" s="30">
        <v>1007356.3</v>
      </c>
      <c r="F112" s="31">
        <v>1</v>
      </c>
      <c r="G112" s="31"/>
    </row>
    <row r="114" spans="1:5" x14ac:dyDescent="0.25">
      <c r="A114" s="1" t="s">
        <v>182</v>
      </c>
    </row>
    <row r="117" spans="1:5" x14ac:dyDescent="0.25">
      <c r="A117" s="1" t="s">
        <v>183</v>
      </c>
    </row>
    <row r="118" spans="1:5" x14ac:dyDescent="0.25">
      <c r="A118" s="47" t="s">
        <v>184</v>
      </c>
      <c r="B118" s="3" t="s">
        <v>121</v>
      </c>
    </row>
    <row r="119" spans="1:5" x14ac:dyDescent="0.25">
      <c r="A119" t="s">
        <v>185</v>
      </c>
    </row>
    <row r="120" spans="1:5" x14ac:dyDescent="0.25">
      <c r="A120" t="s">
        <v>186</v>
      </c>
      <c r="B120" t="s">
        <v>187</v>
      </c>
      <c r="C120" t="s">
        <v>187</v>
      </c>
    </row>
    <row r="121" spans="1:5" x14ac:dyDescent="0.25">
      <c r="B121" s="48">
        <v>45412</v>
      </c>
      <c r="C121" s="48">
        <v>45443</v>
      </c>
    </row>
    <row r="122" spans="1:5" x14ac:dyDescent="0.25">
      <c r="A122" t="s">
        <v>191</v>
      </c>
      <c r="B122">
        <v>11.9293</v>
      </c>
      <c r="C122">
        <v>12.013299999999999</v>
      </c>
      <c r="E122" s="2"/>
    </row>
    <row r="123" spans="1:5" x14ac:dyDescent="0.25">
      <c r="A123" t="s">
        <v>192</v>
      </c>
      <c r="B123">
        <v>11.9299</v>
      </c>
      <c r="C123">
        <v>12.013999999999999</v>
      </c>
      <c r="E123" s="2"/>
    </row>
    <row r="124" spans="1:5" x14ac:dyDescent="0.25">
      <c r="A124" t="s">
        <v>672</v>
      </c>
      <c r="B124">
        <v>11.864100000000001</v>
      </c>
      <c r="C124">
        <v>11.945499999999999</v>
      </c>
      <c r="E124" s="2"/>
    </row>
    <row r="125" spans="1:5" x14ac:dyDescent="0.25">
      <c r="A125" t="s">
        <v>673</v>
      </c>
      <c r="B125">
        <v>11.8652</v>
      </c>
      <c r="C125">
        <v>11.9467</v>
      </c>
      <c r="E125" s="2"/>
    </row>
    <row r="126" spans="1:5" x14ac:dyDescent="0.25">
      <c r="E126" s="2"/>
    </row>
    <row r="127" spans="1:5" x14ac:dyDescent="0.25">
      <c r="A127" t="s">
        <v>202</v>
      </c>
      <c r="B127" s="3" t="s">
        <v>121</v>
      </c>
    </row>
    <row r="128" spans="1:5" x14ac:dyDescent="0.25">
      <c r="A128" t="s">
        <v>203</v>
      </c>
      <c r="B128" s="3" t="s">
        <v>121</v>
      </c>
    </row>
    <row r="129" spans="1:2" ht="29.1" customHeight="1" x14ac:dyDescent="0.25">
      <c r="A129" s="47" t="s">
        <v>204</v>
      </c>
      <c r="B129" s="3" t="s">
        <v>121</v>
      </c>
    </row>
    <row r="130" spans="1:2" ht="29.1" customHeight="1" x14ac:dyDescent="0.25">
      <c r="A130" s="47" t="s">
        <v>205</v>
      </c>
      <c r="B130" s="3" t="s">
        <v>121</v>
      </c>
    </row>
    <row r="131" spans="1:2" x14ac:dyDescent="0.25">
      <c r="A131" t="s">
        <v>206</v>
      </c>
      <c r="B131" s="49">
        <f>+B145</f>
        <v>1.677153901700182</v>
      </c>
    </row>
    <row r="132" spans="1:2" ht="43.5" customHeight="1" x14ac:dyDescent="0.25">
      <c r="A132" s="47" t="s">
        <v>207</v>
      </c>
      <c r="B132" s="3" t="s">
        <v>121</v>
      </c>
    </row>
    <row r="133" spans="1:2" ht="29.1" customHeight="1" x14ac:dyDescent="0.25">
      <c r="A133" s="47" t="s">
        <v>208</v>
      </c>
      <c r="B133" s="3" t="s">
        <v>121</v>
      </c>
    </row>
    <row r="134" spans="1:2" ht="29.1" customHeight="1" x14ac:dyDescent="0.25">
      <c r="A134" s="47" t="s">
        <v>209</v>
      </c>
      <c r="B134" s="3" t="s">
        <v>121</v>
      </c>
    </row>
    <row r="135" spans="1:2" x14ac:dyDescent="0.25">
      <c r="A135" t="s">
        <v>210</v>
      </c>
      <c r="B135" s="3" t="s">
        <v>121</v>
      </c>
    </row>
    <row r="136" spans="1:2" x14ac:dyDescent="0.25">
      <c r="A136" t="s">
        <v>211</v>
      </c>
      <c r="B136" s="3" t="s">
        <v>121</v>
      </c>
    </row>
    <row r="138" spans="1:2" x14ac:dyDescent="0.25">
      <c r="A138" t="s">
        <v>212</v>
      </c>
    </row>
    <row r="139" spans="1:2" ht="57.95" customHeight="1" x14ac:dyDescent="0.25">
      <c r="A139" s="55" t="s">
        <v>213</v>
      </c>
      <c r="B139" s="56" t="s">
        <v>1155</v>
      </c>
    </row>
    <row r="140" spans="1:2" ht="29.1" customHeight="1" x14ac:dyDescent="0.25">
      <c r="A140" s="55" t="s">
        <v>215</v>
      </c>
      <c r="B140" s="56" t="s">
        <v>1156</v>
      </c>
    </row>
    <row r="141" spans="1:2" x14ac:dyDescent="0.25">
      <c r="A141" s="55"/>
      <c r="B141" s="55"/>
    </row>
    <row r="142" spans="1:2" x14ac:dyDescent="0.25">
      <c r="A142" s="55" t="s">
        <v>217</v>
      </c>
      <c r="B142" s="57">
        <v>7.5540323583792874</v>
      </c>
    </row>
    <row r="143" spans="1:2" x14ac:dyDescent="0.25">
      <c r="A143" s="55"/>
      <c r="B143" s="55"/>
    </row>
    <row r="144" spans="1:2" x14ac:dyDescent="0.25">
      <c r="A144" s="55" t="s">
        <v>218</v>
      </c>
      <c r="B144" s="58">
        <v>1.5766</v>
      </c>
    </row>
    <row r="145" spans="1:4" x14ac:dyDescent="0.25">
      <c r="A145" s="55" t="s">
        <v>219</v>
      </c>
      <c r="B145" s="58">
        <v>1.677153901700182</v>
      </c>
    </row>
    <row r="146" spans="1:4" x14ac:dyDescent="0.25">
      <c r="A146" s="55"/>
      <c r="B146" s="55"/>
    </row>
    <row r="147" spans="1:4" x14ac:dyDescent="0.25">
      <c r="A147" s="55" t="s">
        <v>220</v>
      </c>
      <c r="B147" s="59">
        <v>45443</v>
      </c>
    </row>
    <row r="149" spans="1:4" ht="69.95" customHeight="1" x14ac:dyDescent="0.25">
      <c r="A149" s="73" t="s">
        <v>221</v>
      </c>
      <c r="B149" s="73" t="s">
        <v>222</v>
      </c>
      <c r="C149" s="73" t="s">
        <v>5</v>
      </c>
      <c r="D149" s="73" t="s">
        <v>6</v>
      </c>
    </row>
    <row r="150" spans="1:4" ht="69.95" customHeight="1" x14ac:dyDescent="0.25">
      <c r="A150" s="73" t="s">
        <v>1157</v>
      </c>
      <c r="B150" s="73"/>
      <c r="C150" s="73" t="s">
        <v>45</v>
      </c>
      <c r="D15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7"/>
  <sheetViews>
    <sheetView showGridLines="0" workbookViewId="0">
      <pane ySplit="4" topLeftCell="A58" activePane="bottomLeft" state="frozen"/>
      <selection pane="bottomLeft" activeCell="B59" sqref="B5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1158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1159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3"/>
      <c r="B9" s="33"/>
      <c r="C9" s="33"/>
      <c r="D9" s="14"/>
      <c r="E9" s="15"/>
      <c r="F9" s="16"/>
      <c r="G9" s="16"/>
    </row>
    <row r="10" spans="1:8" x14ac:dyDescent="0.25">
      <c r="A10" s="17" t="s">
        <v>176</v>
      </c>
      <c r="B10" s="33"/>
      <c r="C10" s="33"/>
      <c r="D10" s="14"/>
      <c r="E10" s="15"/>
      <c r="F10" s="16"/>
      <c r="G10" s="16"/>
    </row>
    <row r="11" spans="1:8" x14ac:dyDescent="0.25">
      <c r="A11" s="13" t="s">
        <v>177</v>
      </c>
      <c r="B11" s="33"/>
      <c r="C11" s="33"/>
      <c r="D11" s="14"/>
      <c r="E11" s="15">
        <v>23926.9</v>
      </c>
      <c r="F11" s="16">
        <v>0.99170000000000003</v>
      </c>
      <c r="G11" s="16">
        <v>6.6588999999999995E-2</v>
      </c>
    </row>
    <row r="12" spans="1:8" x14ac:dyDescent="0.25">
      <c r="A12" s="17" t="s">
        <v>124</v>
      </c>
      <c r="B12" s="34"/>
      <c r="C12" s="34"/>
      <c r="D12" s="20"/>
      <c r="E12" s="21">
        <v>23926.9</v>
      </c>
      <c r="F12" s="22">
        <v>0.99170000000000003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24" t="s">
        <v>131</v>
      </c>
      <c r="B14" s="35"/>
      <c r="C14" s="35"/>
      <c r="D14" s="25"/>
      <c r="E14" s="21">
        <v>23926.9</v>
      </c>
      <c r="F14" s="22">
        <v>0.99170000000000003</v>
      </c>
      <c r="G14" s="23"/>
    </row>
    <row r="15" spans="1:8" x14ac:dyDescent="0.25">
      <c r="A15" s="13" t="s">
        <v>178</v>
      </c>
      <c r="B15" s="33"/>
      <c r="C15" s="33"/>
      <c r="D15" s="14"/>
      <c r="E15" s="15">
        <v>4.3651195999999999</v>
      </c>
      <c r="F15" s="16">
        <v>1.8000000000000001E-4</v>
      </c>
      <c r="G15" s="16"/>
    </row>
    <row r="16" spans="1:8" x14ac:dyDescent="0.25">
      <c r="A16" s="13" t="s">
        <v>179</v>
      </c>
      <c r="B16" s="33"/>
      <c r="C16" s="33"/>
      <c r="D16" s="14"/>
      <c r="E16" s="15">
        <v>196.4348804</v>
      </c>
      <c r="F16" s="16">
        <v>8.1200000000000005E-3</v>
      </c>
      <c r="G16" s="16">
        <v>6.6588999999999995E-2</v>
      </c>
    </row>
    <row r="17" spans="1:7" x14ac:dyDescent="0.25">
      <c r="A17" s="28" t="s">
        <v>180</v>
      </c>
      <c r="B17" s="36"/>
      <c r="C17" s="36"/>
      <c r="D17" s="29"/>
      <c r="E17" s="30">
        <v>24127.7</v>
      </c>
      <c r="F17" s="31">
        <v>1</v>
      </c>
      <c r="G17" s="31"/>
    </row>
    <row r="22" spans="1:7" x14ac:dyDescent="0.25">
      <c r="A22" s="1" t="s">
        <v>183</v>
      </c>
    </row>
    <row r="23" spans="1:7" x14ac:dyDescent="0.25">
      <c r="A23" s="47" t="s">
        <v>184</v>
      </c>
      <c r="B23" s="3" t="s">
        <v>121</v>
      </c>
    </row>
    <row r="24" spans="1:7" x14ac:dyDescent="0.25">
      <c r="A24" t="s">
        <v>185</v>
      </c>
    </row>
    <row r="25" spans="1:7" x14ac:dyDescent="0.25">
      <c r="A25" t="s">
        <v>309</v>
      </c>
      <c r="B25" t="s">
        <v>187</v>
      </c>
      <c r="C25" t="s">
        <v>187</v>
      </c>
    </row>
    <row r="26" spans="1:7" x14ac:dyDescent="0.25">
      <c r="B26" s="48">
        <v>45412</v>
      </c>
      <c r="C26" s="48">
        <v>45443</v>
      </c>
    </row>
    <row r="27" spans="1:7" x14ac:dyDescent="0.25">
      <c r="A27" t="s">
        <v>188</v>
      </c>
      <c r="B27">
        <v>1247.1533999999999</v>
      </c>
      <c r="C27">
        <v>1253.9601</v>
      </c>
      <c r="E27" s="2"/>
    </row>
    <row r="28" spans="1:7" x14ac:dyDescent="0.25">
      <c r="A28" t="s">
        <v>1160</v>
      </c>
      <c r="B28">
        <v>1000.0408</v>
      </c>
      <c r="C28">
        <v>1000.0428000000001</v>
      </c>
      <c r="E28" s="2"/>
    </row>
    <row r="29" spans="1:7" x14ac:dyDescent="0.25">
      <c r="A29" t="s">
        <v>668</v>
      </c>
      <c r="B29" t="s">
        <v>190</v>
      </c>
      <c r="C29" t="s">
        <v>190</v>
      </c>
      <c r="E29" s="2"/>
    </row>
    <row r="30" spans="1:7" x14ac:dyDescent="0.25">
      <c r="A30" t="s">
        <v>191</v>
      </c>
      <c r="B30">
        <v>1246.7191</v>
      </c>
      <c r="C30">
        <v>1253.5241000000001</v>
      </c>
      <c r="E30" s="2"/>
    </row>
    <row r="31" spans="1:7" x14ac:dyDescent="0.25">
      <c r="A31" t="s">
        <v>669</v>
      </c>
      <c r="B31">
        <v>1058.4487999999999</v>
      </c>
      <c r="C31">
        <v>1058.6107</v>
      </c>
      <c r="E31" s="2"/>
    </row>
    <row r="32" spans="1:7" x14ac:dyDescent="0.25">
      <c r="A32" t="s">
        <v>670</v>
      </c>
      <c r="B32" t="s">
        <v>190</v>
      </c>
      <c r="C32" t="s">
        <v>190</v>
      </c>
      <c r="E32" s="2"/>
    </row>
    <row r="33" spans="1:5" x14ac:dyDescent="0.25">
      <c r="A33" t="s">
        <v>1161</v>
      </c>
      <c r="B33">
        <v>1243.3414</v>
      </c>
      <c r="C33">
        <v>1250.075</v>
      </c>
      <c r="E33" s="2"/>
    </row>
    <row r="34" spans="1:5" x14ac:dyDescent="0.25">
      <c r="A34" t="s">
        <v>1162</v>
      </c>
      <c r="B34">
        <v>1008.2095</v>
      </c>
      <c r="C34">
        <v>1008.2237</v>
      </c>
      <c r="E34" s="2"/>
    </row>
    <row r="35" spans="1:5" x14ac:dyDescent="0.25">
      <c r="A35" t="s">
        <v>671</v>
      </c>
      <c r="B35">
        <v>1095.4190000000001</v>
      </c>
      <c r="C35">
        <v>1095.5977</v>
      </c>
      <c r="E35" s="2"/>
    </row>
    <row r="36" spans="1:5" x14ac:dyDescent="0.25">
      <c r="A36" t="s">
        <v>672</v>
      </c>
      <c r="B36">
        <v>1243.3402000000001</v>
      </c>
      <c r="C36">
        <v>1250.0737999999999</v>
      </c>
      <c r="E36" s="2"/>
    </row>
    <row r="37" spans="1:5" x14ac:dyDescent="0.25">
      <c r="A37" t="s">
        <v>674</v>
      </c>
      <c r="B37">
        <v>1005.302</v>
      </c>
      <c r="C37">
        <v>1005.4536000000001</v>
      </c>
      <c r="E37" s="2"/>
    </row>
    <row r="38" spans="1:5" x14ac:dyDescent="0.25">
      <c r="A38" t="s">
        <v>675</v>
      </c>
      <c r="B38">
        <v>1016.4011</v>
      </c>
      <c r="C38">
        <v>1016.9296000000001</v>
      </c>
      <c r="E38" s="2"/>
    </row>
    <row r="39" spans="1:5" x14ac:dyDescent="0.25">
      <c r="A39" t="s">
        <v>1163</v>
      </c>
      <c r="B39">
        <v>1140.6805999999999</v>
      </c>
      <c r="C39">
        <v>1146.9069999999999</v>
      </c>
      <c r="E39" s="2"/>
    </row>
    <row r="40" spans="1:5" x14ac:dyDescent="0.25">
      <c r="A40" t="s">
        <v>1164</v>
      </c>
      <c r="B40">
        <v>1000</v>
      </c>
      <c r="C40">
        <v>1000</v>
      </c>
      <c r="E40" s="2"/>
    </row>
    <row r="41" spans="1:5" x14ac:dyDescent="0.25">
      <c r="A41" t="s">
        <v>1165</v>
      </c>
      <c r="B41">
        <v>1140.6792</v>
      </c>
      <c r="C41">
        <v>1146.9055000000001</v>
      </c>
      <c r="E41" s="2"/>
    </row>
    <row r="42" spans="1:5" x14ac:dyDescent="0.25">
      <c r="A42" t="s">
        <v>1166</v>
      </c>
      <c r="B42">
        <v>1000</v>
      </c>
      <c r="C42">
        <v>1000</v>
      </c>
      <c r="E42" s="2"/>
    </row>
    <row r="43" spans="1:5" x14ac:dyDescent="0.25">
      <c r="A43" t="s">
        <v>201</v>
      </c>
      <c r="E43" s="2"/>
    </row>
    <row r="45" spans="1:5" x14ac:dyDescent="0.25">
      <c r="A45" t="s">
        <v>676</v>
      </c>
    </row>
    <row r="47" spans="1:5" x14ac:dyDescent="0.25">
      <c r="A47" s="50" t="s">
        <v>677</v>
      </c>
      <c r="B47" s="50" t="s">
        <v>678</v>
      </c>
      <c r="C47" s="50" t="s">
        <v>679</v>
      </c>
      <c r="D47" s="50" t="s">
        <v>680</v>
      </c>
    </row>
    <row r="48" spans="1:5" x14ac:dyDescent="0.25">
      <c r="A48" s="50" t="s">
        <v>1167</v>
      </c>
      <c r="B48" s="50"/>
      <c r="C48" s="50">
        <v>5.4444796999999996</v>
      </c>
      <c r="D48" s="50">
        <v>5.4444796999999996</v>
      </c>
    </row>
    <row r="49" spans="1:4" x14ac:dyDescent="0.25">
      <c r="A49" s="50" t="s">
        <v>1168</v>
      </c>
      <c r="B49" s="50"/>
      <c r="C49" s="50">
        <v>5.6089206999999996</v>
      </c>
      <c r="D49" s="50">
        <v>5.6089206999999996</v>
      </c>
    </row>
    <row r="50" spans="1:4" x14ac:dyDescent="0.25">
      <c r="A50" s="50" t="s">
        <v>1169</v>
      </c>
      <c r="B50" s="50"/>
      <c r="C50" s="50">
        <v>5.4282481000000002</v>
      </c>
      <c r="D50" s="50">
        <v>5.4282481000000002</v>
      </c>
    </row>
    <row r="51" spans="1:4" x14ac:dyDescent="0.25">
      <c r="A51" s="50" t="s">
        <v>1170</v>
      </c>
      <c r="B51" s="50"/>
      <c r="C51" s="50">
        <v>5.8979149</v>
      </c>
      <c r="D51" s="50">
        <v>5.8979149</v>
      </c>
    </row>
    <row r="52" spans="1:4" x14ac:dyDescent="0.25">
      <c r="A52" s="50" t="s">
        <v>1171</v>
      </c>
      <c r="B52" s="50"/>
      <c r="C52" s="50">
        <v>5.2845959000000002</v>
      </c>
      <c r="D52" s="50">
        <v>5.2845959000000002</v>
      </c>
    </row>
    <row r="53" spans="1:4" x14ac:dyDescent="0.25">
      <c r="A53" s="50" t="s">
        <v>1172</v>
      </c>
      <c r="B53" s="50"/>
      <c r="C53" s="50">
        <v>4.9835957000000004</v>
      </c>
      <c r="D53" s="50">
        <v>4.9835957000000004</v>
      </c>
    </row>
    <row r="55" spans="1:4" x14ac:dyDescent="0.25">
      <c r="A55" t="s">
        <v>203</v>
      </c>
      <c r="B55" s="3" t="s">
        <v>121</v>
      </c>
    </row>
    <row r="56" spans="1:4" ht="29.1" customHeight="1" x14ac:dyDescent="0.25">
      <c r="A56" s="47" t="s">
        <v>204</v>
      </c>
      <c r="B56" s="3" t="s">
        <v>121</v>
      </c>
    </row>
    <row r="57" spans="1:4" ht="29.1" customHeight="1" x14ac:dyDescent="0.25">
      <c r="A57" s="47" t="s">
        <v>205</v>
      </c>
      <c r="B57" s="3" t="s">
        <v>121</v>
      </c>
    </row>
    <row r="58" spans="1:4" x14ac:dyDescent="0.25">
      <c r="A58" t="s">
        <v>206</v>
      </c>
      <c r="B58" s="49">
        <f>+B72</f>
        <v>5.5017572723921257E-3</v>
      </c>
    </row>
    <row r="59" spans="1:4" ht="43.5" customHeight="1" x14ac:dyDescent="0.25">
      <c r="A59" s="47" t="s">
        <v>207</v>
      </c>
      <c r="B59" s="3" t="s">
        <v>121</v>
      </c>
    </row>
    <row r="60" spans="1:4" ht="29.1" customHeight="1" x14ac:dyDescent="0.25">
      <c r="A60" s="47" t="s">
        <v>208</v>
      </c>
      <c r="B60" s="3" t="s">
        <v>121</v>
      </c>
    </row>
    <row r="61" spans="1:4" ht="29.1" customHeight="1" x14ac:dyDescent="0.25">
      <c r="A61" s="47" t="s">
        <v>209</v>
      </c>
      <c r="B61" s="3" t="s">
        <v>121</v>
      </c>
    </row>
    <row r="62" spans="1:4" x14ac:dyDescent="0.25">
      <c r="A62" t="s">
        <v>210</v>
      </c>
      <c r="B62" s="3" t="s">
        <v>121</v>
      </c>
    </row>
    <row r="63" spans="1:4" x14ac:dyDescent="0.25">
      <c r="A63" t="s">
        <v>211</v>
      </c>
      <c r="B63" s="3" t="s">
        <v>121</v>
      </c>
    </row>
    <row r="65" spans="1:4" x14ac:dyDescent="0.25">
      <c r="A65" t="s">
        <v>212</v>
      </c>
    </row>
    <row r="66" spans="1:4" ht="43.5" customHeight="1" x14ac:dyDescent="0.25">
      <c r="A66" s="55" t="s">
        <v>213</v>
      </c>
      <c r="B66" s="56" t="s">
        <v>1173</v>
      </c>
    </row>
    <row r="67" spans="1:4" x14ac:dyDescent="0.25">
      <c r="A67" s="55" t="s">
        <v>215</v>
      </c>
      <c r="B67" s="55" t="s">
        <v>1174</v>
      </c>
    </row>
    <row r="68" spans="1:4" x14ac:dyDescent="0.25">
      <c r="A68" s="55"/>
      <c r="B68" s="55"/>
    </row>
    <row r="69" spans="1:4" x14ac:dyDescent="0.25">
      <c r="A69" s="55" t="s">
        <v>217</v>
      </c>
      <c r="B69" s="57">
        <v>6.6600000000000019</v>
      </c>
    </row>
    <row r="70" spans="1:4" x14ac:dyDescent="0.25">
      <c r="A70" s="55"/>
      <c r="B70" s="55"/>
    </row>
    <row r="71" spans="1:4" x14ac:dyDescent="0.25">
      <c r="A71" s="55" t="s">
        <v>218</v>
      </c>
      <c r="B71" s="58">
        <v>8.2000000000000007E-3</v>
      </c>
    </row>
    <row r="72" spans="1:4" x14ac:dyDescent="0.25">
      <c r="A72" s="55" t="s">
        <v>219</v>
      </c>
      <c r="B72" s="39">
        <v>5.5017572723921257E-3</v>
      </c>
    </row>
    <row r="73" spans="1:4" x14ac:dyDescent="0.25">
      <c r="A73" s="55"/>
      <c r="B73" s="55"/>
    </row>
    <row r="74" spans="1:4" x14ac:dyDescent="0.25">
      <c r="A74" s="55" t="s">
        <v>220</v>
      </c>
      <c r="B74" s="59">
        <v>45443</v>
      </c>
    </row>
    <row r="76" spans="1:4" ht="69.95" customHeight="1" x14ac:dyDescent="0.25">
      <c r="A76" s="73" t="s">
        <v>221</v>
      </c>
      <c r="B76" s="73" t="s">
        <v>222</v>
      </c>
      <c r="C76" s="73" t="s">
        <v>5</v>
      </c>
      <c r="D76" s="73" t="s">
        <v>6</v>
      </c>
    </row>
    <row r="77" spans="1:4" ht="69.95" customHeight="1" x14ac:dyDescent="0.25">
      <c r="A77" s="73" t="s">
        <v>1175</v>
      </c>
      <c r="B77" s="73"/>
      <c r="C77" s="73" t="s">
        <v>47</v>
      </c>
      <c r="D7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8"/>
  <sheetViews>
    <sheetView showGridLines="0" workbookViewId="0">
      <pane ySplit="4" topLeftCell="A50" activePane="bottomLeft" state="frozen"/>
      <selection pane="bottomLeft" activeCell="F57" sqref="F5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1176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1177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1179</v>
      </c>
      <c r="B8" s="33" t="s">
        <v>1180</v>
      </c>
      <c r="C8" s="33" t="s">
        <v>1181</v>
      </c>
      <c r="D8" s="14">
        <v>3924</v>
      </c>
      <c r="E8" s="15">
        <v>356.49</v>
      </c>
      <c r="F8" s="16">
        <v>4.6300000000000001E-2</v>
      </c>
      <c r="G8" s="16"/>
    </row>
    <row r="9" spans="1:8" x14ac:dyDescent="0.25">
      <c r="A9" s="13" t="s">
        <v>1182</v>
      </c>
      <c r="B9" s="33" t="s">
        <v>1183</v>
      </c>
      <c r="C9" s="33" t="s">
        <v>1184</v>
      </c>
      <c r="D9" s="14">
        <v>24294</v>
      </c>
      <c r="E9" s="15">
        <v>333.5</v>
      </c>
      <c r="F9" s="16">
        <v>4.3299999999999998E-2</v>
      </c>
      <c r="G9" s="16"/>
    </row>
    <row r="10" spans="1:8" x14ac:dyDescent="0.25">
      <c r="A10" s="13" t="s">
        <v>1185</v>
      </c>
      <c r="B10" s="33" t="s">
        <v>1186</v>
      </c>
      <c r="C10" s="33" t="s">
        <v>1181</v>
      </c>
      <c r="D10" s="14">
        <v>2589</v>
      </c>
      <c r="E10" s="15">
        <v>321.02</v>
      </c>
      <c r="F10" s="16">
        <v>4.1700000000000001E-2</v>
      </c>
      <c r="G10" s="16"/>
    </row>
    <row r="11" spans="1:8" x14ac:dyDescent="0.25">
      <c r="A11" s="13" t="s">
        <v>1187</v>
      </c>
      <c r="B11" s="33" t="s">
        <v>1188</v>
      </c>
      <c r="C11" s="33" t="s">
        <v>1189</v>
      </c>
      <c r="D11" s="14">
        <v>21803</v>
      </c>
      <c r="E11" s="15">
        <v>318.27999999999997</v>
      </c>
      <c r="F11" s="16">
        <v>4.1300000000000003E-2</v>
      </c>
      <c r="G11" s="16"/>
    </row>
    <row r="12" spans="1:8" x14ac:dyDescent="0.25">
      <c r="A12" s="13" t="s">
        <v>1190</v>
      </c>
      <c r="B12" s="33" t="s">
        <v>1191</v>
      </c>
      <c r="C12" s="33" t="s">
        <v>1192</v>
      </c>
      <c r="D12" s="14">
        <v>26706</v>
      </c>
      <c r="E12" s="15">
        <v>299.39</v>
      </c>
      <c r="F12" s="16">
        <v>3.8899999999999997E-2</v>
      </c>
      <c r="G12" s="16"/>
    </row>
    <row r="13" spans="1:8" x14ac:dyDescent="0.25">
      <c r="A13" s="13" t="s">
        <v>1193</v>
      </c>
      <c r="B13" s="33" t="s">
        <v>1194</v>
      </c>
      <c r="C13" s="33" t="s">
        <v>1195</v>
      </c>
      <c r="D13" s="14">
        <v>82739</v>
      </c>
      <c r="E13" s="15">
        <v>297.02999999999997</v>
      </c>
      <c r="F13" s="16">
        <v>3.8600000000000002E-2</v>
      </c>
      <c r="G13" s="16"/>
    </row>
    <row r="14" spans="1:8" x14ac:dyDescent="0.25">
      <c r="A14" s="13" t="s">
        <v>1196</v>
      </c>
      <c r="B14" s="33" t="s">
        <v>1197</v>
      </c>
      <c r="C14" s="33" t="s">
        <v>1198</v>
      </c>
      <c r="D14" s="14">
        <v>7714</v>
      </c>
      <c r="E14" s="15">
        <v>283.05</v>
      </c>
      <c r="F14" s="16">
        <v>3.6799999999999999E-2</v>
      </c>
      <c r="G14" s="16"/>
    </row>
    <row r="15" spans="1:8" x14ac:dyDescent="0.25">
      <c r="A15" s="13" t="s">
        <v>1199</v>
      </c>
      <c r="B15" s="33" t="s">
        <v>1200</v>
      </c>
      <c r="C15" s="33" t="s">
        <v>1201</v>
      </c>
      <c r="D15" s="14">
        <v>7881</v>
      </c>
      <c r="E15" s="15">
        <v>279.88</v>
      </c>
      <c r="F15" s="16">
        <v>3.6400000000000002E-2</v>
      </c>
      <c r="G15" s="16"/>
    </row>
    <row r="16" spans="1:8" x14ac:dyDescent="0.25">
      <c r="A16" s="13" t="s">
        <v>1202</v>
      </c>
      <c r="B16" s="33" t="s">
        <v>1203</v>
      </c>
      <c r="C16" s="33" t="s">
        <v>1204</v>
      </c>
      <c r="D16" s="14">
        <v>3966</v>
      </c>
      <c r="E16" s="15">
        <v>276.35000000000002</v>
      </c>
      <c r="F16" s="16">
        <v>3.5900000000000001E-2</v>
      </c>
      <c r="G16" s="16"/>
    </row>
    <row r="17" spans="1:7" x14ac:dyDescent="0.25">
      <c r="A17" s="13" t="s">
        <v>1205</v>
      </c>
      <c r="B17" s="33" t="s">
        <v>1206</v>
      </c>
      <c r="C17" s="33" t="s">
        <v>1207</v>
      </c>
      <c r="D17" s="14">
        <v>103935</v>
      </c>
      <c r="E17" s="15">
        <v>274.75</v>
      </c>
      <c r="F17" s="16">
        <v>3.5700000000000003E-2</v>
      </c>
      <c r="G17" s="16"/>
    </row>
    <row r="18" spans="1:7" x14ac:dyDescent="0.25">
      <c r="A18" s="13" t="s">
        <v>1208</v>
      </c>
      <c r="B18" s="33" t="s">
        <v>1209</v>
      </c>
      <c r="C18" s="33" t="s">
        <v>1210</v>
      </c>
      <c r="D18" s="14">
        <v>55095</v>
      </c>
      <c r="E18" s="15">
        <v>270.63</v>
      </c>
      <c r="F18" s="16">
        <v>3.5099999999999999E-2</v>
      </c>
      <c r="G18" s="16"/>
    </row>
    <row r="19" spans="1:7" x14ac:dyDescent="0.25">
      <c r="A19" s="13" t="s">
        <v>1211</v>
      </c>
      <c r="B19" s="33" t="s">
        <v>1212</v>
      </c>
      <c r="C19" s="33" t="s">
        <v>1181</v>
      </c>
      <c r="D19" s="14">
        <v>12362</v>
      </c>
      <c r="E19" s="15">
        <v>269.39999999999998</v>
      </c>
      <c r="F19" s="16">
        <v>3.5000000000000003E-2</v>
      </c>
      <c r="G19" s="16"/>
    </row>
    <row r="20" spans="1:7" x14ac:dyDescent="0.25">
      <c r="A20" s="13" t="s">
        <v>1213</v>
      </c>
      <c r="B20" s="33" t="s">
        <v>1214</v>
      </c>
      <c r="C20" s="33" t="s">
        <v>1215</v>
      </c>
      <c r="D20" s="14">
        <v>10115</v>
      </c>
      <c r="E20" s="15">
        <v>268.79000000000002</v>
      </c>
      <c r="F20" s="16">
        <v>3.49E-2</v>
      </c>
      <c r="G20" s="16"/>
    </row>
    <row r="21" spans="1:7" x14ac:dyDescent="0.25">
      <c r="A21" s="13" t="s">
        <v>1216</v>
      </c>
      <c r="B21" s="33" t="s">
        <v>1217</v>
      </c>
      <c r="C21" s="33" t="s">
        <v>1218</v>
      </c>
      <c r="D21" s="14">
        <v>165438</v>
      </c>
      <c r="E21" s="15">
        <v>268.67</v>
      </c>
      <c r="F21" s="16">
        <v>3.49E-2</v>
      </c>
      <c r="G21" s="16"/>
    </row>
    <row r="22" spans="1:7" x14ac:dyDescent="0.25">
      <c r="A22" s="13" t="s">
        <v>1219</v>
      </c>
      <c r="B22" s="33" t="s">
        <v>1220</v>
      </c>
      <c r="C22" s="33" t="s">
        <v>1221</v>
      </c>
      <c r="D22" s="14">
        <v>10873</v>
      </c>
      <c r="E22" s="15">
        <v>251.85</v>
      </c>
      <c r="F22" s="16">
        <v>3.27E-2</v>
      </c>
      <c r="G22" s="16"/>
    </row>
    <row r="23" spans="1:7" x14ac:dyDescent="0.25">
      <c r="A23" s="13" t="s">
        <v>1222</v>
      </c>
      <c r="B23" s="33" t="s">
        <v>1223</v>
      </c>
      <c r="C23" s="33" t="s">
        <v>1189</v>
      </c>
      <c r="D23" s="14">
        <v>4234</v>
      </c>
      <c r="E23" s="15">
        <v>245.23</v>
      </c>
      <c r="F23" s="16">
        <v>3.1899999999999998E-2</v>
      </c>
      <c r="G23" s="16"/>
    </row>
    <row r="24" spans="1:7" x14ac:dyDescent="0.25">
      <c r="A24" s="13" t="s">
        <v>1224</v>
      </c>
      <c r="B24" s="33" t="s">
        <v>1225</v>
      </c>
      <c r="C24" s="33" t="s">
        <v>1226</v>
      </c>
      <c r="D24" s="14">
        <v>4730</v>
      </c>
      <c r="E24" s="15">
        <v>245</v>
      </c>
      <c r="F24" s="16">
        <v>3.1800000000000002E-2</v>
      </c>
      <c r="G24" s="16"/>
    </row>
    <row r="25" spans="1:7" x14ac:dyDescent="0.25">
      <c r="A25" s="13" t="s">
        <v>1227</v>
      </c>
      <c r="B25" s="33" t="s">
        <v>1228</v>
      </c>
      <c r="C25" s="33" t="s">
        <v>1226</v>
      </c>
      <c r="D25" s="14">
        <v>10403</v>
      </c>
      <c r="E25" s="15">
        <v>244.98</v>
      </c>
      <c r="F25" s="16">
        <v>3.1800000000000002E-2</v>
      </c>
      <c r="G25" s="16"/>
    </row>
    <row r="26" spans="1:7" x14ac:dyDescent="0.25">
      <c r="A26" s="13" t="s">
        <v>1229</v>
      </c>
      <c r="B26" s="33" t="s">
        <v>1230</v>
      </c>
      <c r="C26" s="33" t="s">
        <v>1231</v>
      </c>
      <c r="D26" s="14">
        <v>56648</v>
      </c>
      <c r="E26" s="15">
        <v>241.58</v>
      </c>
      <c r="F26" s="16">
        <v>3.1399999999999997E-2</v>
      </c>
      <c r="G26" s="16"/>
    </row>
    <row r="27" spans="1:7" x14ac:dyDescent="0.25">
      <c r="A27" s="13" t="s">
        <v>1232</v>
      </c>
      <c r="B27" s="33" t="s">
        <v>1233</v>
      </c>
      <c r="C27" s="33" t="s">
        <v>1221</v>
      </c>
      <c r="D27" s="14">
        <v>2371</v>
      </c>
      <c r="E27" s="15">
        <v>235.1</v>
      </c>
      <c r="F27" s="16">
        <v>3.0499999999999999E-2</v>
      </c>
      <c r="G27" s="16"/>
    </row>
    <row r="28" spans="1:7" x14ac:dyDescent="0.25">
      <c r="A28" s="13" t="s">
        <v>1234</v>
      </c>
      <c r="B28" s="33" t="s">
        <v>1235</v>
      </c>
      <c r="C28" s="33" t="s">
        <v>1236</v>
      </c>
      <c r="D28" s="14">
        <v>771</v>
      </c>
      <c r="E28" s="15">
        <v>234.34</v>
      </c>
      <c r="F28" s="16">
        <v>3.04E-2</v>
      </c>
      <c r="G28" s="16"/>
    </row>
    <row r="29" spans="1:7" x14ac:dyDescent="0.25">
      <c r="A29" s="13" t="s">
        <v>1237</v>
      </c>
      <c r="B29" s="33" t="s">
        <v>1238</v>
      </c>
      <c r="C29" s="33" t="s">
        <v>1239</v>
      </c>
      <c r="D29" s="14">
        <v>21886</v>
      </c>
      <c r="E29" s="15">
        <v>232.05</v>
      </c>
      <c r="F29" s="16">
        <v>3.0099999999999998E-2</v>
      </c>
      <c r="G29" s="16"/>
    </row>
    <row r="30" spans="1:7" x14ac:dyDescent="0.25">
      <c r="A30" s="13" t="s">
        <v>1240</v>
      </c>
      <c r="B30" s="33" t="s">
        <v>1241</v>
      </c>
      <c r="C30" s="33" t="s">
        <v>1236</v>
      </c>
      <c r="D30" s="14">
        <v>184</v>
      </c>
      <c r="E30" s="15">
        <v>230.79</v>
      </c>
      <c r="F30" s="16">
        <v>0.03</v>
      </c>
      <c r="G30" s="16"/>
    </row>
    <row r="31" spans="1:7" x14ac:dyDescent="0.25">
      <c r="A31" s="13" t="s">
        <v>1242</v>
      </c>
      <c r="B31" s="33" t="s">
        <v>1243</v>
      </c>
      <c r="C31" s="33" t="s">
        <v>1215</v>
      </c>
      <c r="D31" s="14">
        <v>18046</v>
      </c>
      <c r="E31" s="15">
        <v>229.25</v>
      </c>
      <c r="F31" s="16">
        <v>2.98E-2</v>
      </c>
      <c r="G31" s="16"/>
    </row>
    <row r="32" spans="1:7" x14ac:dyDescent="0.25">
      <c r="A32" s="13" t="s">
        <v>1244</v>
      </c>
      <c r="B32" s="33" t="s">
        <v>1245</v>
      </c>
      <c r="C32" s="33" t="s">
        <v>1189</v>
      </c>
      <c r="D32" s="14">
        <v>22813</v>
      </c>
      <c r="E32" s="15">
        <v>228.16</v>
      </c>
      <c r="F32" s="16">
        <v>2.9600000000000001E-2</v>
      </c>
      <c r="G32" s="16"/>
    </row>
    <row r="33" spans="1:7" x14ac:dyDescent="0.25">
      <c r="A33" s="13" t="s">
        <v>1246</v>
      </c>
      <c r="B33" s="33" t="s">
        <v>1247</v>
      </c>
      <c r="C33" s="33" t="s">
        <v>1189</v>
      </c>
      <c r="D33" s="14">
        <v>8237</v>
      </c>
      <c r="E33" s="15">
        <v>222.07</v>
      </c>
      <c r="F33" s="16">
        <v>2.8799999999999999E-2</v>
      </c>
      <c r="G33" s="16"/>
    </row>
    <row r="34" spans="1:7" x14ac:dyDescent="0.25">
      <c r="A34" s="13" t="s">
        <v>1248</v>
      </c>
      <c r="B34" s="33" t="s">
        <v>1249</v>
      </c>
      <c r="C34" s="33" t="s">
        <v>1250</v>
      </c>
      <c r="D34" s="14">
        <v>6770</v>
      </c>
      <c r="E34" s="15">
        <v>219.48</v>
      </c>
      <c r="F34" s="16">
        <v>2.8500000000000001E-2</v>
      </c>
      <c r="G34" s="16"/>
    </row>
    <row r="35" spans="1:7" x14ac:dyDescent="0.25">
      <c r="A35" s="13" t="s">
        <v>1251</v>
      </c>
      <c r="B35" s="33" t="s">
        <v>1252</v>
      </c>
      <c r="C35" s="33" t="s">
        <v>1192</v>
      </c>
      <c r="D35" s="14">
        <v>18832</v>
      </c>
      <c r="E35" s="15">
        <v>218.86</v>
      </c>
      <c r="F35" s="16">
        <v>2.8400000000000002E-2</v>
      </c>
      <c r="G35" s="16"/>
    </row>
    <row r="36" spans="1:7" x14ac:dyDescent="0.25">
      <c r="A36" s="13" t="s">
        <v>1253</v>
      </c>
      <c r="B36" s="33" t="s">
        <v>1254</v>
      </c>
      <c r="C36" s="33" t="s">
        <v>1189</v>
      </c>
      <c r="D36" s="14">
        <v>4475</v>
      </c>
      <c r="E36" s="15">
        <v>215.27</v>
      </c>
      <c r="F36" s="16">
        <v>2.8000000000000001E-2</v>
      </c>
      <c r="G36" s="16"/>
    </row>
    <row r="37" spans="1:7" x14ac:dyDescent="0.25">
      <c r="A37" s="13" t="s">
        <v>1255</v>
      </c>
      <c r="B37" s="33" t="s">
        <v>1256</v>
      </c>
      <c r="C37" s="33" t="s">
        <v>1189</v>
      </c>
      <c r="D37" s="14">
        <v>479</v>
      </c>
      <c r="E37" s="15">
        <v>124</v>
      </c>
      <c r="F37" s="16">
        <v>1.61E-2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7735.24</v>
      </c>
      <c r="F38" s="38">
        <v>1.0045999999999999</v>
      </c>
      <c r="G38" s="23"/>
    </row>
    <row r="39" spans="1:7" x14ac:dyDescent="0.25">
      <c r="A39" s="17" t="s">
        <v>1257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7735.24</v>
      </c>
      <c r="F41" s="31">
        <v>1.0045999999999999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176</v>
      </c>
      <c r="B44" s="33"/>
      <c r="C44" s="33"/>
      <c r="D44" s="14"/>
      <c r="E44" s="15"/>
      <c r="F44" s="16"/>
      <c r="G44" s="16"/>
    </row>
    <row r="45" spans="1:7" x14ac:dyDescent="0.25">
      <c r="A45" s="13" t="s">
        <v>177</v>
      </c>
      <c r="B45" s="33"/>
      <c r="C45" s="33"/>
      <c r="D45" s="14"/>
      <c r="E45" s="15">
        <v>87.95</v>
      </c>
      <c r="F45" s="16">
        <v>1.14E-2</v>
      </c>
      <c r="G45" s="16">
        <v>6.6588999999999995E-2</v>
      </c>
    </row>
    <row r="46" spans="1:7" x14ac:dyDescent="0.25">
      <c r="A46" s="17" t="s">
        <v>124</v>
      </c>
      <c r="B46" s="34"/>
      <c r="C46" s="34"/>
      <c r="D46" s="20"/>
      <c r="E46" s="37">
        <v>87.95</v>
      </c>
      <c r="F46" s="38">
        <v>1.14E-2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87.95</v>
      </c>
      <c r="F48" s="22">
        <v>1.14E-2</v>
      </c>
      <c r="G48" s="23"/>
    </row>
    <row r="49" spans="1:7" x14ac:dyDescent="0.25">
      <c r="A49" s="13" t="s">
        <v>178</v>
      </c>
      <c r="B49" s="33"/>
      <c r="C49" s="33"/>
      <c r="D49" s="14"/>
      <c r="E49" s="15">
        <v>1.60456E-2</v>
      </c>
      <c r="F49" s="16">
        <v>1.9999999999999999E-6</v>
      </c>
      <c r="G49" s="16"/>
    </row>
    <row r="50" spans="1:7" x14ac:dyDescent="0.25">
      <c r="A50" s="13" t="s">
        <v>179</v>
      </c>
      <c r="B50" s="33"/>
      <c r="C50" s="33"/>
      <c r="D50" s="14"/>
      <c r="E50" s="26">
        <v>-123.89604559999999</v>
      </c>
      <c r="F50" s="27">
        <v>-1.6001999999999999E-2</v>
      </c>
      <c r="G50" s="16">
        <v>6.6588999999999995E-2</v>
      </c>
    </row>
    <row r="51" spans="1:7" x14ac:dyDescent="0.25">
      <c r="A51" s="28" t="s">
        <v>180</v>
      </c>
      <c r="B51" s="36"/>
      <c r="C51" s="36"/>
      <c r="D51" s="29"/>
      <c r="E51" s="30">
        <v>7699.31</v>
      </c>
      <c r="F51" s="31">
        <v>1</v>
      </c>
      <c r="G51" s="31"/>
    </row>
    <row r="56" spans="1:7" x14ac:dyDescent="0.25">
      <c r="A56" s="1" t="s">
        <v>183</v>
      </c>
    </row>
    <row r="57" spans="1:7" x14ac:dyDescent="0.25">
      <c r="A57" s="47" t="s">
        <v>184</v>
      </c>
      <c r="B57" s="3" t="s">
        <v>121</v>
      </c>
    </row>
    <row r="58" spans="1:7" x14ac:dyDescent="0.25">
      <c r="A58" t="s">
        <v>185</v>
      </c>
    </row>
    <row r="59" spans="1:7" x14ac:dyDescent="0.25">
      <c r="A59" t="s">
        <v>186</v>
      </c>
      <c r="B59" t="s">
        <v>187</v>
      </c>
      <c r="C59" t="s">
        <v>187</v>
      </c>
    </row>
    <row r="60" spans="1:7" x14ac:dyDescent="0.25">
      <c r="B60" s="48">
        <v>45412</v>
      </c>
      <c r="C60" s="48">
        <v>45443</v>
      </c>
    </row>
    <row r="61" spans="1:7" x14ac:dyDescent="0.25">
      <c r="A61" s="62" t="s">
        <v>192</v>
      </c>
      <c r="B61" s="63" t="s">
        <v>1258</v>
      </c>
      <c r="C61">
        <v>9.8961000000000006</v>
      </c>
    </row>
    <row r="62" spans="1:7" x14ac:dyDescent="0.25">
      <c r="A62" s="62" t="s">
        <v>706</v>
      </c>
      <c r="B62" s="63" t="s">
        <v>1258</v>
      </c>
      <c r="C62">
        <v>9.8961000000000006</v>
      </c>
    </row>
    <row r="63" spans="1:7" x14ac:dyDescent="0.25">
      <c r="A63" s="62" t="s">
        <v>673</v>
      </c>
      <c r="B63" s="63" t="s">
        <v>1258</v>
      </c>
      <c r="C63">
        <v>9.8928000000000011</v>
      </c>
    </row>
    <row r="64" spans="1:7" x14ac:dyDescent="0.25">
      <c r="A64" s="62" t="s">
        <v>707</v>
      </c>
      <c r="B64" s="63" t="s">
        <v>1258</v>
      </c>
      <c r="C64">
        <v>9.8926999999999996</v>
      </c>
    </row>
    <row r="66" spans="1:4" x14ac:dyDescent="0.25">
      <c r="A66" t="s">
        <v>202</v>
      </c>
      <c r="B66" s="3" t="s">
        <v>121</v>
      </c>
    </row>
    <row r="67" spans="1:4" x14ac:dyDescent="0.25">
      <c r="A67" t="s">
        <v>203</v>
      </c>
      <c r="B67" s="3" t="s">
        <v>121</v>
      </c>
    </row>
    <row r="68" spans="1:4" ht="29.1" customHeight="1" x14ac:dyDescent="0.25">
      <c r="A68" s="47" t="s">
        <v>204</v>
      </c>
      <c r="B68" s="3" t="s">
        <v>121</v>
      </c>
    </row>
    <row r="69" spans="1:4" ht="29.1" customHeight="1" x14ac:dyDescent="0.25">
      <c r="A69" s="47" t="s">
        <v>205</v>
      </c>
      <c r="B69" s="3" t="s">
        <v>121</v>
      </c>
    </row>
    <row r="70" spans="1:4" x14ac:dyDescent="0.25">
      <c r="A70" t="s">
        <v>1259</v>
      </c>
      <c r="B70" s="49">
        <v>4.5149999999999999E-3</v>
      </c>
    </row>
    <row r="71" spans="1:4" ht="43.5" customHeight="1" x14ac:dyDescent="0.25">
      <c r="A71" s="47" t="s">
        <v>207</v>
      </c>
      <c r="B71" s="3" t="s">
        <v>121</v>
      </c>
    </row>
    <row r="72" spans="1:4" ht="29.1" customHeight="1" x14ac:dyDescent="0.25">
      <c r="A72" s="47" t="s">
        <v>208</v>
      </c>
      <c r="B72" s="3" t="s">
        <v>121</v>
      </c>
    </row>
    <row r="73" spans="1:4" ht="29.1" customHeight="1" x14ac:dyDescent="0.25">
      <c r="A73" s="47" t="s">
        <v>209</v>
      </c>
      <c r="B73" s="3" t="s">
        <v>121</v>
      </c>
    </row>
    <row r="74" spans="1:4" x14ac:dyDescent="0.25">
      <c r="A74" t="s">
        <v>210</v>
      </c>
      <c r="B74" s="3" t="s">
        <v>121</v>
      </c>
    </row>
    <row r="75" spans="1:4" x14ac:dyDescent="0.25">
      <c r="A75" t="s">
        <v>211</v>
      </c>
      <c r="B75" s="3" t="s">
        <v>121</v>
      </c>
    </row>
    <row r="77" spans="1:4" ht="69.95" customHeight="1" x14ac:dyDescent="0.25">
      <c r="A77" s="73" t="s">
        <v>221</v>
      </c>
      <c r="B77" s="73" t="s">
        <v>222</v>
      </c>
      <c r="C77" s="73" t="s">
        <v>5</v>
      </c>
      <c r="D77" s="73" t="s">
        <v>6</v>
      </c>
    </row>
    <row r="78" spans="1:4" ht="69.95" customHeight="1" x14ac:dyDescent="0.25">
      <c r="A78" s="73" t="s">
        <v>1260</v>
      </c>
      <c r="B78" s="73"/>
      <c r="C78" s="73" t="s">
        <v>49</v>
      </c>
      <c r="D7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50"/>
  <sheetViews>
    <sheetView showGridLines="0" workbookViewId="0">
      <pane ySplit="4" topLeftCell="A418" activePane="bottomLeft" state="frozen"/>
      <selection pane="bottomLeft" activeCell="A428" sqref="A428:C43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1261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1262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5127100</v>
      </c>
      <c r="E8" s="15">
        <v>78524.100000000006</v>
      </c>
      <c r="F8" s="16">
        <v>6.6699999999999995E-2</v>
      </c>
      <c r="G8" s="16"/>
    </row>
    <row r="9" spans="1:8" x14ac:dyDescent="0.25">
      <c r="A9" s="13" t="s">
        <v>1265</v>
      </c>
      <c r="B9" s="33" t="s">
        <v>1266</v>
      </c>
      <c r="C9" s="33" t="s">
        <v>1218</v>
      </c>
      <c r="D9" s="14">
        <v>1022750</v>
      </c>
      <c r="E9" s="15">
        <v>29258.83</v>
      </c>
      <c r="F9" s="16">
        <v>2.4899999999999999E-2</v>
      </c>
      <c r="G9" s="16"/>
    </row>
    <row r="10" spans="1:8" x14ac:dyDescent="0.25">
      <c r="A10" s="13" t="s">
        <v>1182</v>
      </c>
      <c r="B10" s="33" t="s">
        <v>1183</v>
      </c>
      <c r="C10" s="33" t="s">
        <v>1184</v>
      </c>
      <c r="D10" s="14">
        <v>1682450</v>
      </c>
      <c r="E10" s="15">
        <v>23095.83</v>
      </c>
      <c r="F10" s="16">
        <v>1.9599999999999999E-2</v>
      </c>
      <c r="G10" s="16"/>
    </row>
    <row r="11" spans="1:8" x14ac:dyDescent="0.25">
      <c r="A11" s="13" t="s">
        <v>1267</v>
      </c>
      <c r="B11" s="33" t="s">
        <v>1268</v>
      </c>
      <c r="C11" s="33" t="s">
        <v>1269</v>
      </c>
      <c r="D11" s="14">
        <v>666900</v>
      </c>
      <c r="E11" s="15">
        <v>22750.29</v>
      </c>
      <c r="F11" s="16">
        <v>1.9300000000000001E-2</v>
      </c>
      <c r="G11" s="16"/>
    </row>
    <row r="12" spans="1:8" x14ac:dyDescent="0.25">
      <c r="A12" s="13" t="s">
        <v>1270</v>
      </c>
      <c r="B12" s="33" t="s">
        <v>1271</v>
      </c>
      <c r="C12" s="33" t="s">
        <v>1192</v>
      </c>
      <c r="D12" s="14">
        <v>7777575</v>
      </c>
      <c r="E12" s="15">
        <v>20602.8</v>
      </c>
      <c r="F12" s="16">
        <v>1.7500000000000002E-2</v>
      </c>
      <c r="G12" s="16"/>
    </row>
    <row r="13" spans="1:8" x14ac:dyDescent="0.25">
      <c r="A13" s="13" t="s">
        <v>1208</v>
      </c>
      <c r="B13" s="33" t="s">
        <v>1209</v>
      </c>
      <c r="C13" s="33" t="s">
        <v>1210</v>
      </c>
      <c r="D13" s="14">
        <v>4101300</v>
      </c>
      <c r="E13" s="15">
        <v>20145.59</v>
      </c>
      <c r="F13" s="16">
        <v>1.7100000000000001E-2</v>
      </c>
      <c r="G13" s="16"/>
    </row>
    <row r="14" spans="1:8" x14ac:dyDescent="0.25">
      <c r="A14" s="13" t="s">
        <v>1272</v>
      </c>
      <c r="B14" s="33" t="s">
        <v>1273</v>
      </c>
      <c r="C14" s="33" t="s">
        <v>1274</v>
      </c>
      <c r="D14" s="14">
        <v>398400</v>
      </c>
      <c r="E14" s="15">
        <v>19815.82</v>
      </c>
      <c r="F14" s="16">
        <v>1.6799999999999999E-2</v>
      </c>
      <c r="G14" s="16"/>
    </row>
    <row r="15" spans="1:8" x14ac:dyDescent="0.25">
      <c r="A15" s="13" t="s">
        <v>1275</v>
      </c>
      <c r="B15" s="33" t="s">
        <v>1276</v>
      </c>
      <c r="C15" s="33" t="s">
        <v>1192</v>
      </c>
      <c r="D15" s="14">
        <v>2328750</v>
      </c>
      <c r="E15" s="15">
        <v>19336.78</v>
      </c>
      <c r="F15" s="16">
        <v>1.6400000000000001E-2</v>
      </c>
      <c r="G15" s="16"/>
    </row>
    <row r="16" spans="1:8" x14ac:dyDescent="0.25">
      <c r="A16" s="13" t="s">
        <v>1251</v>
      </c>
      <c r="B16" s="33" t="s">
        <v>1252</v>
      </c>
      <c r="C16" s="33" t="s">
        <v>1192</v>
      </c>
      <c r="D16" s="14">
        <v>1604375</v>
      </c>
      <c r="E16" s="15">
        <v>18645.240000000002</v>
      </c>
      <c r="F16" s="16">
        <v>1.5800000000000002E-2</v>
      </c>
      <c r="G16" s="16"/>
    </row>
    <row r="17" spans="1:7" x14ac:dyDescent="0.25">
      <c r="A17" s="13" t="s">
        <v>1190</v>
      </c>
      <c r="B17" s="33" t="s">
        <v>1191</v>
      </c>
      <c r="C17" s="33" t="s">
        <v>1192</v>
      </c>
      <c r="D17" s="14">
        <v>1591800</v>
      </c>
      <c r="E17" s="15">
        <v>17844.87</v>
      </c>
      <c r="F17" s="16">
        <v>1.52E-2</v>
      </c>
      <c r="G17" s="16"/>
    </row>
    <row r="18" spans="1:7" x14ac:dyDescent="0.25">
      <c r="A18" s="13" t="s">
        <v>1277</v>
      </c>
      <c r="B18" s="33" t="s">
        <v>1278</v>
      </c>
      <c r="C18" s="33" t="s">
        <v>1279</v>
      </c>
      <c r="D18" s="14">
        <v>11048000</v>
      </c>
      <c r="E18" s="15">
        <v>17511.080000000002</v>
      </c>
      <c r="F18" s="16">
        <v>1.49E-2</v>
      </c>
      <c r="G18" s="16"/>
    </row>
    <row r="19" spans="1:7" x14ac:dyDescent="0.25">
      <c r="A19" s="13" t="s">
        <v>1280</v>
      </c>
      <c r="B19" s="33" t="s">
        <v>1281</v>
      </c>
      <c r="C19" s="33" t="s">
        <v>1184</v>
      </c>
      <c r="D19" s="14">
        <v>107120000</v>
      </c>
      <c r="E19" s="15">
        <v>16335.8</v>
      </c>
      <c r="F19" s="16">
        <v>1.3899999999999999E-2</v>
      </c>
      <c r="G19" s="16"/>
    </row>
    <row r="20" spans="1:7" x14ac:dyDescent="0.25">
      <c r="A20" s="13" t="s">
        <v>1205</v>
      </c>
      <c r="B20" s="33" t="s">
        <v>1206</v>
      </c>
      <c r="C20" s="33" t="s">
        <v>1207</v>
      </c>
      <c r="D20" s="14">
        <v>6154225</v>
      </c>
      <c r="E20" s="15">
        <v>16268.69</v>
      </c>
      <c r="F20" s="16">
        <v>1.38E-2</v>
      </c>
      <c r="G20" s="16"/>
    </row>
    <row r="21" spans="1:7" x14ac:dyDescent="0.25">
      <c r="A21" s="13" t="s">
        <v>1193</v>
      </c>
      <c r="B21" s="33" t="s">
        <v>1194</v>
      </c>
      <c r="C21" s="33" t="s">
        <v>1195</v>
      </c>
      <c r="D21" s="14">
        <v>4371000</v>
      </c>
      <c r="E21" s="15">
        <v>15691.89</v>
      </c>
      <c r="F21" s="16">
        <v>1.3299999999999999E-2</v>
      </c>
      <c r="G21" s="16"/>
    </row>
    <row r="22" spans="1:7" x14ac:dyDescent="0.25">
      <c r="A22" s="13" t="s">
        <v>1282</v>
      </c>
      <c r="B22" s="33" t="s">
        <v>1283</v>
      </c>
      <c r="C22" s="33" t="s">
        <v>1192</v>
      </c>
      <c r="D22" s="14">
        <v>11488000</v>
      </c>
      <c r="E22" s="15">
        <v>14871.22</v>
      </c>
      <c r="F22" s="16">
        <v>1.26E-2</v>
      </c>
      <c r="G22" s="16"/>
    </row>
    <row r="23" spans="1:7" x14ac:dyDescent="0.25">
      <c r="A23" s="13" t="s">
        <v>1284</v>
      </c>
      <c r="B23" s="33" t="s">
        <v>1285</v>
      </c>
      <c r="C23" s="33" t="s">
        <v>1286</v>
      </c>
      <c r="D23" s="14">
        <v>3056700</v>
      </c>
      <c r="E23" s="15">
        <v>13755.15</v>
      </c>
      <c r="F23" s="16">
        <v>1.17E-2</v>
      </c>
      <c r="G23" s="16"/>
    </row>
    <row r="24" spans="1:7" x14ac:dyDescent="0.25">
      <c r="A24" s="13" t="s">
        <v>1287</v>
      </c>
      <c r="B24" s="33" t="s">
        <v>1288</v>
      </c>
      <c r="C24" s="33" t="s">
        <v>1289</v>
      </c>
      <c r="D24" s="14">
        <v>2530000</v>
      </c>
      <c r="E24" s="15">
        <v>13605.08</v>
      </c>
      <c r="F24" s="16">
        <v>1.1599999999999999E-2</v>
      </c>
      <c r="G24" s="16"/>
    </row>
    <row r="25" spans="1:7" x14ac:dyDescent="0.25">
      <c r="A25" s="13" t="s">
        <v>1290</v>
      </c>
      <c r="B25" s="33" t="s">
        <v>1291</v>
      </c>
      <c r="C25" s="33" t="s">
        <v>1292</v>
      </c>
      <c r="D25" s="14">
        <v>6682500</v>
      </c>
      <c r="E25" s="15">
        <v>12807.01</v>
      </c>
      <c r="F25" s="16">
        <v>1.09E-2</v>
      </c>
      <c r="G25" s="16"/>
    </row>
    <row r="26" spans="1:7" x14ac:dyDescent="0.25">
      <c r="A26" s="13" t="s">
        <v>1293</v>
      </c>
      <c r="B26" s="33" t="s">
        <v>1294</v>
      </c>
      <c r="C26" s="33" t="s">
        <v>1192</v>
      </c>
      <c r="D26" s="14">
        <v>758000</v>
      </c>
      <c r="E26" s="15">
        <v>12737.43</v>
      </c>
      <c r="F26" s="16">
        <v>1.0800000000000001E-2</v>
      </c>
      <c r="G26" s="16"/>
    </row>
    <row r="27" spans="1:7" x14ac:dyDescent="0.25">
      <c r="A27" s="13" t="s">
        <v>1295</v>
      </c>
      <c r="B27" s="33" t="s">
        <v>1296</v>
      </c>
      <c r="C27" s="33" t="s">
        <v>1289</v>
      </c>
      <c r="D27" s="14">
        <v>2507125</v>
      </c>
      <c r="E27" s="15">
        <v>12346.34</v>
      </c>
      <c r="F27" s="16">
        <v>1.0500000000000001E-2</v>
      </c>
      <c r="G27" s="16"/>
    </row>
    <row r="28" spans="1:7" x14ac:dyDescent="0.25">
      <c r="A28" s="13" t="s">
        <v>1297</v>
      </c>
      <c r="B28" s="33" t="s">
        <v>1298</v>
      </c>
      <c r="C28" s="33" t="s">
        <v>1181</v>
      </c>
      <c r="D28" s="14">
        <v>1312425</v>
      </c>
      <c r="E28" s="15">
        <v>12113.68</v>
      </c>
      <c r="F28" s="16">
        <v>1.03E-2</v>
      </c>
      <c r="G28" s="16"/>
    </row>
    <row r="29" spans="1:7" x14ac:dyDescent="0.25">
      <c r="A29" s="13" t="s">
        <v>1229</v>
      </c>
      <c r="B29" s="33" t="s">
        <v>1230</v>
      </c>
      <c r="C29" s="33" t="s">
        <v>1231</v>
      </c>
      <c r="D29" s="14">
        <v>2808000</v>
      </c>
      <c r="E29" s="15">
        <v>11974.72</v>
      </c>
      <c r="F29" s="16">
        <v>1.0200000000000001E-2</v>
      </c>
      <c r="G29" s="16"/>
    </row>
    <row r="30" spans="1:7" x14ac:dyDescent="0.25">
      <c r="A30" s="13" t="s">
        <v>1299</v>
      </c>
      <c r="B30" s="33" t="s">
        <v>1300</v>
      </c>
      <c r="C30" s="33" t="s">
        <v>1192</v>
      </c>
      <c r="D30" s="14">
        <v>789500</v>
      </c>
      <c r="E30" s="15">
        <v>11541.31</v>
      </c>
      <c r="F30" s="16">
        <v>9.7999999999999997E-3</v>
      </c>
      <c r="G30" s="16"/>
    </row>
    <row r="31" spans="1:7" x14ac:dyDescent="0.25">
      <c r="A31" s="13" t="s">
        <v>1196</v>
      </c>
      <c r="B31" s="33" t="s">
        <v>1197</v>
      </c>
      <c r="C31" s="33" t="s">
        <v>1198</v>
      </c>
      <c r="D31" s="14">
        <v>287700</v>
      </c>
      <c r="E31" s="15">
        <v>10556.58</v>
      </c>
      <c r="F31" s="16">
        <v>8.9999999999999993E-3</v>
      </c>
      <c r="G31" s="16"/>
    </row>
    <row r="32" spans="1:7" x14ac:dyDescent="0.25">
      <c r="A32" s="13" t="s">
        <v>1301</v>
      </c>
      <c r="B32" s="33" t="s">
        <v>1302</v>
      </c>
      <c r="C32" s="33" t="s">
        <v>1189</v>
      </c>
      <c r="D32" s="14">
        <v>715000</v>
      </c>
      <c r="E32" s="15">
        <v>10347.48</v>
      </c>
      <c r="F32" s="16">
        <v>8.8000000000000005E-3</v>
      </c>
      <c r="G32" s="16"/>
    </row>
    <row r="33" spans="1:7" x14ac:dyDescent="0.25">
      <c r="A33" s="13" t="s">
        <v>1303</v>
      </c>
      <c r="B33" s="33" t="s">
        <v>1304</v>
      </c>
      <c r="C33" s="33" t="s">
        <v>1305</v>
      </c>
      <c r="D33" s="14">
        <v>757050</v>
      </c>
      <c r="E33" s="15">
        <v>10024.1</v>
      </c>
      <c r="F33" s="16">
        <v>8.5000000000000006E-3</v>
      </c>
      <c r="G33" s="16"/>
    </row>
    <row r="34" spans="1:7" x14ac:dyDescent="0.25">
      <c r="A34" s="13" t="s">
        <v>1306</v>
      </c>
      <c r="B34" s="33" t="s">
        <v>1307</v>
      </c>
      <c r="C34" s="33" t="s">
        <v>1184</v>
      </c>
      <c r="D34" s="14">
        <v>2876400</v>
      </c>
      <c r="E34" s="15">
        <v>10014.19</v>
      </c>
      <c r="F34" s="16">
        <v>8.5000000000000006E-3</v>
      </c>
      <c r="G34" s="16"/>
    </row>
    <row r="35" spans="1:7" x14ac:dyDescent="0.25">
      <c r="A35" s="13" t="s">
        <v>1308</v>
      </c>
      <c r="B35" s="33" t="s">
        <v>1309</v>
      </c>
      <c r="C35" s="33" t="s">
        <v>1274</v>
      </c>
      <c r="D35" s="14">
        <v>3297450</v>
      </c>
      <c r="E35" s="15">
        <v>9758.7999999999993</v>
      </c>
      <c r="F35" s="16">
        <v>8.3000000000000001E-3</v>
      </c>
      <c r="G35" s="16"/>
    </row>
    <row r="36" spans="1:7" x14ac:dyDescent="0.25">
      <c r="A36" s="13" t="s">
        <v>1310</v>
      </c>
      <c r="B36" s="33" t="s">
        <v>1311</v>
      </c>
      <c r="C36" s="33" t="s">
        <v>1279</v>
      </c>
      <c r="D36" s="14">
        <v>5731000</v>
      </c>
      <c r="E36" s="15">
        <v>9582.23</v>
      </c>
      <c r="F36" s="16">
        <v>8.0999999999999996E-3</v>
      </c>
      <c r="G36" s="16"/>
    </row>
    <row r="37" spans="1:7" x14ac:dyDescent="0.25">
      <c r="A37" s="13" t="s">
        <v>1312</v>
      </c>
      <c r="B37" s="33" t="s">
        <v>1313</v>
      </c>
      <c r="C37" s="33" t="s">
        <v>1289</v>
      </c>
      <c r="D37" s="14">
        <v>142500</v>
      </c>
      <c r="E37" s="15">
        <v>9544.2199999999993</v>
      </c>
      <c r="F37" s="16">
        <v>8.0999999999999996E-3</v>
      </c>
      <c r="G37" s="16"/>
    </row>
    <row r="38" spans="1:7" x14ac:dyDescent="0.25">
      <c r="A38" s="13" t="s">
        <v>1314</v>
      </c>
      <c r="B38" s="33" t="s">
        <v>1315</v>
      </c>
      <c r="C38" s="33" t="s">
        <v>1236</v>
      </c>
      <c r="D38" s="14">
        <v>1965200</v>
      </c>
      <c r="E38" s="15">
        <v>9108.7000000000007</v>
      </c>
      <c r="F38" s="16">
        <v>7.7000000000000002E-3</v>
      </c>
      <c r="G38" s="16"/>
    </row>
    <row r="39" spans="1:7" x14ac:dyDescent="0.25">
      <c r="A39" s="13" t="s">
        <v>1211</v>
      </c>
      <c r="B39" s="33" t="s">
        <v>1212</v>
      </c>
      <c r="C39" s="33" t="s">
        <v>1181</v>
      </c>
      <c r="D39" s="14">
        <v>407400</v>
      </c>
      <c r="E39" s="15">
        <v>8878.26</v>
      </c>
      <c r="F39" s="16">
        <v>7.4999999999999997E-3</v>
      </c>
      <c r="G39" s="16"/>
    </row>
    <row r="40" spans="1:7" x14ac:dyDescent="0.25">
      <c r="A40" s="13" t="s">
        <v>1316</v>
      </c>
      <c r="B40" s="33" t="s">
        <v>1317</v>
      </c>
      <c r="C40" s="33" t="s">
        <v>1192</v>
      </c>
      <c r="D40" s="14">
        <v>5265000</v>
      </c>
      <c r="E40" s="15">
        <v>8531.93</v>
      </c>
      <c r="F40" s="16">
        <v>7.1999999999999998E-3</v>
      </c>
      <c r="G40" s="16"/>
    </row>
    <row r="41" spans="1:7" x14ac:dyDescent="0.25">
      <c r="A41" s="13" t="s">
        <v>1318</v>
      </c>
      <c r="B41" s="33" t="s">
        <v>1319</v>
      </c>
      <c r="C41" s="33" t="s">
        <v>1320</v>
      </c>
      <c r="D41" s="14">
        <v>5559000</v>
      </c>
      <c r="E41" s="15">
        <v>8277.35</v>
      </c>
      <c r="F41" s="16">
        <v>7.0000000000000001E-3</v>
      </c>
      <c r="G41" s="16"/>
    </row>
    <row r="42" spans="1:7" x14ac:dyDescent="0.25">
      <c r="A42" s="13" t="s">
        <v>1321</v>
      </c>
      <c r="B42" s="33" t="s">
        <v>1322</v>
      </c>
      <c r="C42" s="33" t="s">
        <v>1323</v>
      </c>
      <c r="D42" s="14">
        <v>985050</v>
      </c>
      <c r="E42" s="15">
        <v>8034.56</v>
      </c>
      <c r="F42" s="16">
        <v>6.7999999999999996E-3</v>
      </c>
      <c r="G42" s="16"/>
    </row>
    <row r="43" spans="1:7" x14ac:dyDescent="0.25">
      <c r="A43" s="13" t="s">
        <v>1324</v>
      </c>
      <c r="B43" s="33" t="s">
        <v>1325</v>
      </c>
      <c r="C43" s="33" t="s">
        <v>1181</v>
      </c>
      <c r="D43" s="14">
        <v>156450</v>
      </c>
      <c r="E43" s="15">
        <v>8009.61</v>
      </c>
      <c r="F43" s="16">
        <v>6.7999999999999996E-3</v>
      </c>
      <c r="G43" s="16"/>
    </row>
    <row r="44" spans="1:7" x14ac:dyDescent="0.25">
      <c r="A44" s="13" t="s">
        <v>1326</v>
      </c>
      <c r="B44" s="33" t="s">
        <v>1327</v>
      </c>
      <c r="C44" s="33" t="s">
        <v>1218</v>
      </c>
      <c r="D44" s="14">
        <v>1251000</v>
      </c>
      <c r="E44" s="15">
        <v>7853.78</v>
      </c>
      <c r="F44" s="16">
        <v>6.7000000000000002E-3</v>
      </c>
      <c r="G44" s="16"/>
    </row>
    <row r="45" spans="1:7" x14ac:dyDescent="0.25">
      <c r="A45" s="13" t="s">
        <v>1328</v>
      </c>
      <c r="B45" s="33" t="s">
        <v>1329</v>
      </c>
      <c r="C45" s="33" t="s">
        <v>1236</v>
      </c>
      <c r="D45" s="14">
        <v>5062300</v>
      </c>
      <c r="E45" s="15">
        <v>7656.73</v>
      </c>
      <c r="F45" s="16">
        <v>6.4999999999999997E-3</v>
      </c>
      <c r="G45" s="16"/>
    </row>
    <row r="46" spans="1:7" x14ac:dyDescent="0.25">
      <c r="A46" s="13" t="s">
        <v>1330</v>
      </c>
      <c r="B46" s="33" t="s">
        <v>1331</v>
      </c>
      <c r="C46" s="33" t="s">
        <v>1292</v>
      </c>
      <c r="D46" s="14">
        <v>1079400</v>
      </c>
      <c r="E46" s="15">
        <v>7440.84</v>
      </c>
      <c r="F46" s="16">
        <v>6.3E-3</v>
      </c>
      <c r="G46" s="16"/>
    </row>
    <row r="47" spans="1:7" x14ac:dyDescent="0.25">
      <c r="A47" s="13" t="s">
        <v>1332</v>
      </c>
      <c r="B47" s="33" t="s">
        <v>1333</v>
      </c>
      <c r="C47" s="33" t="s">
        <v>1250</v>
      </c>
      <c r="D47" s="14">
        <v>78200</v>
      </c>
      <c r="E47" s="15">
        <v>7347.95</v>
      </c>
      <c r="F47" s="16">
        <v>6.1999999999999998E-3</v>
      </c>
      <c r="G47" s="16"/>
    </row>
    <row r="48" spans="1:7" x14ac:dyDescent="0.25">
      <c r="A48" s="13" t="s">
        <v>1334</v>
      </c>
      <c r="B48" s="33" t="s">
        <v>1335</v>
      </c>
      <c r="C48" s="33" t="s">
        <v>1204</v>
      </c>
      <c r="D48" s="14">
        <v>2451750</v>
      </c>
      <c r="E48" s="15">
        <v>7328.28</v>
      </c>
      <c r="F48" s="16">
        <v>6.1999999999999998E-3</v>
      </c>
      <c r="G48" s="16"/>
    </row>
    <row r="49" spans="1:7" x14ac:dyDescent="0.25">
      <c r="A49" s="13" t="s">
        <v>1336</v>
      </c>
      <c r="B49" s="33" t="s">
        <v>1337</v>
      </c>
      <c r="C49" s="33" t="s">
        <v>1338</v>
      </c>
      <c r="D49" s="14">
        <v>8111250</v>
      </c>
      <c r="E49" s="15">
        <v>6862.12</v>
      </c>
      <c r="F49" s="16">
        <v>5.7999999999999996E-3</v>
      </c>
      <c r="G49" s="16"/>
    </row>
    <row r="50" spans="1:7" x14ac:dyDescent="0.25">
      <c r="A50" s="13" t="s">
        <v>1339</v>
      </c>
      <c r="B50" s="33" t="s">
        <v>1340</v>
      </c>
      <c r="C50" s="33" t="s">
        <v>1195</v>
      </c>
      <c r="D50" s="14">
        <v>1542375</v>
      </c>
      <c r="E50" s="15">
        <v>6736.32</v>
      </c>
      <c r="F50" s="16">
        <v>5.7000000000000002E-3</v>
      </c>
      <c r="G50" s="16"/>
    </row>
    <row r="51" spans="1:7" x14ac:dyDescent="0.25">
      <c r="A51" s="13" t="s">
        <v>1341</v>
      </c>
      <c r="B51" s="33" t="s">
        <v>1342</v>
      </c>
      <c r="C51" s="33" t="s">
        <v>1343</v>
      </c>
      <c r="D51" s="14">
        <v>3005000</v>
      </c>
      <c r="E51" s="15">
        <v>6731.2</v>
      </c>
      <c r="F51" s="16">
        <v>5.7000000000000002E-3</v>
      </c>
      <c r="G51" s="16"/>
    </row>
    <row r="52" spans="1:7" x14ac:dyDescent="0.25">
      <c r="A52" s="13" t="s">
        <v>1344</v>
      </c>
      <c r="B52" s="33" t="s">
        <v>1345</v>
      </c>
      <c r="C52" s="33" t="s">
        <v>1221</v>
      </c>
      <c r="D52" s="14">
        <v>895050</v>
      </c>
      <c r="E52" s="15">
        <v>6639.93</v>
      </c>
      <c r="F52" s="16">
        <v>5.5999999999999999E-3</v>
      </c>
      <c r="G52" s="16"/>
    </row>
    <row r="53" spans="1:7" x14ac:dyDescent="0.25">
      <c r="A53" s="13" t="s">
        <v>1346</v>
      </c>
      <c r="B53" s="33" t="s">
        <v>1347</v>
      </c>
      <c r="C53" s="33" t="s">
        <v>1289</v>
      </c>
      <c r="D53" s="14">
        <v>1037000</v>
      </c>
      <c r="E53" s="15">
        <v>6561.1</v>
      </c>
      <c r="F53" s="16">
        <v>5.5999999999999999E-3</v>
      </c>
      <c r="G53" s="16"/>
    </row>
    <row r="54" spans="1:7" x14ac:dyDescent="0.25">
      <c r="A54" s="13" t="s">
        <v>1348</v>
      </c>
      <c r="B54" s="33" t="s">
        <v>1349</v>
      </c>
      <c r="C54" s="33" t="s">
        <v>1350</v>
      </c>
      <c r="D54" s="14">
        <v>614250</v>
      </c>
      <c r="E54" s="15">
        <v>6267.5</v>
      </c>
      <c r="F54" s="16">
        <v>5.3E-3</v>
      </c>
      <c r="G54" s="16"/>
    </row>
    <row r="55" spans="1:7" x14ac:dyDescent="0.25">
      <c r="A55" s="13" t="s">
        <v>1351</v>
      </c>
      <c r="B55" s="33" t="s">
        <v>1352</v>
      </c>
      <c r="C55" s="33" t="s">
        <v>1289</v>
      </c>
      <c r="D55" s="14">
        <v>5470000</v>
      </c>
      <c r="E55" s="15">
        <v>6200.25</v>
      </c>
      <c r="F55" s="16">
        <v>5.3E-3</v>
      </c>
      <c r="G55" s="16"/>
    </row>
    <row r="56" spans="1:7" x14ac:dyDescent="0.25">
      <c r="A56" s="13" t="s">
        <v>1353</v>
      </c>
      <c r="B56" s="33" t="s">
        <v>1354</v>
      </c>
      <c r="C56" s="33" t="s">
        <v>1189</v>
      </c>
      <c r="D56" s="14">
        <v>503250</v>
      </c>
      <c r="E56" s="15">
        <v>5967.04</v>
      </c>
      <c r="F56" s="16">
        <v>5.1000000000000004E-3</v>
      </c>
      <c r="G56" s="16"/>
    </row>
    <row r="57" spans="1:7" x14ac:dyDescent="0.25">
      <c r="A57" s="13" t="s">
        <v>1355</v>
      </c>
      <c r="B57" s="33" t="s">
        <v>1356</v>
      </c>
      <c r="C57" s="33" t="s">
        <v>1305</v>
      </c>
      <c r="D57" s="14">
        <v>158375</v>
      </c>
      <c r="E57" s="15">
        <v>5813.87</v>
      </c>
      <c r="F57" s="16">
        <v>4.8999999999999998E-3</v>
      </c>
      <c r="G57" s="16"/>
    </row>
    <row r="58" spans="1:7" x14ac:dyDescent="0.25">
      <c r="A58" s="13" t="s">
        <v>1357</v>
      </c>
      <c r="B58" s="33" t="s">
        <v>1358</v>
      </c>
      <c r="C58" s="33" t="s">
        <v>1189</v>
      </c>
      <c r="D58" s="14">
        <v>126200</v>
      </c>
      <c r="E58" s="15">
        <v>5435.69</v>
      </c>
      <c r="F58" s="16">
        <v>4.5999999999999999E-3</v>
      </c>
      <c r="G58" s="16"/>
    </row>
    <row r="59" spans="1:7" x14ac:dyDescent="0.25">
      <c r="A59" s="13" t="s">
        <v>1248</v>
      </c>
      <c r="B59" s="33" t="s">
        <v>1249</v>
      </c>
      <c r="C59" s="33" t="s">
        <v>1250</v>
      </c>
      <c r="D59" s="14">
        <v>165375</v>
      </c>
      <c r="E59" s="15">
        <v>5361.29</v>
      </c>
      <c r="F59" s="16">
        <v>4.5999999999999999E-3</v>
      </c>
      <c r="G59" s="16"/>
    </row>
    <row r="60" spans="1:7" x14ac:dyDescent="0.25">
      <c r="A60" s="13" t="s">
        <v>1359</v>
      </c>
      <c r="B60" s="33" t="s">
        <v>1360</v>
      </c>
      <c r="C60" s="33" t="s">
        <v>1201</v>
      </c>
      <c r="D60" s="14">
        <v>79500</v>
      </c>
      <c r="E60" s="15">
        <v>5359.61</v>
      </c>
      <c r="F60" s="16">
        <v>4.5999999999999999E-3</v>
      </c>
      <c r="G60" s="16"/>
    </row>
    <row r="61" spans="1:7" x14ac:dyDescent="0.25">
      <c r="A61" s="13" t="s">
        <v>1185</v>
      </c>
      <c r="B61" s="33" t="s">
        <v>1186</v>
      </c>
      <c r="C61" s="33" t="s">
        <v>1181</v>
      </c>
      <c r="D61" s="14">
        <v>42350</v>
      </c>
      <c r="E61" s="15">
        <v>5251.1</v>
      </c>
      <c r="F61" s="16">
        <v>4.4999999999999997E-3</v>
      </c>
      <c r="G61" s="16"/>
    </row>
    <row r="62" spans="1:7" x14ac:dyDescent="0.25">
      <c r="A62" s="13" t="s">
        <v>1361</v>
      </c>
      <c r="B62" s="33" t="s">
        <v>1362</v>
      </c>
      <c r="C62" s="33" t="s">
        <v>1289</v>
      </c>
      <c r="D62" s="14">
        <v>305800</v>
      </c>
      <c r="E62" s="15">
        <v>5147.99</v>
      </c>
      <c r="F62" s="16">
        <v>4.4000000000000003E-3</v>
      </c>
      <c r="G62" s="16"/>
    </row>
    <row r="63" spans="1:7" x14ac:dyDescent="0.25">
      <c r="A63" s="13" t="s">
        <v>1363</v>
      </c>
      <c r="B63" s="33" t="s">
        <v>1364</v>
      </c>
      <c r="C63" s="33" t="s">
        <v>1365</v>
      </c>
      <c r="D63" s="14">
        <v>193800</v>
      </c>
      <c r="E63" s="15">
        <v>5131.53</v>
      </c>
      <c r="F63" s="16">
        <v>4.4000000000000003E-3</v>
      </c>
      <c r="G63" s="16"/>
    </row>
    <row r="64" spans="1:7" x14ac:dyDescent="0.25">
      <c r="A64" s="13" t="s">
        <v>1366</v>
      </c>
      <c r="B64" s="33" t="s">
        <v>1367</v>
      </c>
      <c r="C64" s="33" t="s">
        <v>1368</v>
      </c>
      <c r="D64" s="14">
        <v>1881000</v>
      </c>
      <c r="E64" s="15">
        <v>4893.42</v>
      </c>
      <c r="F64" s="16">
        <v>4.1999999999999997E-3</v>
      </c>
      <c r="G64" s="16"/>
    </row>
    <row r="65" spans="1:7" x14ac:dyDescent="0.25">
      <c r="A65" s="13" t="s">
        <v>1187</v>
      </c>
      <c r="B65" s="33" t="s">
        <v>1188</v>
      </c>
      <c r="C65" s="33" t="s">
        <v>1189</v>
      </c>
      <c r="D65" s="14">
        <v>329350</v>
      </c>
      <c r="E65" s="15">
        <v>4807.8500000000004</v>
      </c>
      <c r="F65" s="16">
        <v>4.1000000000000003E-3</v>
      </c>
      <c r="G65" s="16"/>
    </row>
    <row r="66" spans="1:7" x14ac:dyDescent="0.25">
      <c r="A66" s="13" t="s">
        <v>1216</v>
      </c>
      <c r="B66" s="33" t="s">
        <v>1217</v>
      </c>
      <c r="C66" s="33" t="s">
        <v>1218</v>
      </c>
      <c r="D66" s="14">
        <v>2944500</v>
      </c>
      <c r="E66" s="15">
        <v>4781.87</v>
      </c>
      <c r="F66" s="16">
        <v>4.1000000000000003E-3</v>
      </c>
      <c r="G66" s="16"/>
    </row>
    <row r="67" spans="1:7" x14ac:dyDescent="0.25">
      <c r="A67" s="13" t="s">
        <v>1369</v>
      </c>
      <c r="B67" s="33" t="s">
        <v>1370</v>
      </c>
      <c r="C67" s="33" t="s">
        <v>1371</v>
      </c>
      <c r="D67" s="14">
        <v>2314950</v>
      </c>
      <c r="E67" s="15">
        <v>4729.4399999999996</v>
      </c>
      <c r="F67" s="16">
        <v>4.0000000000000001E-3</v>
      </c>
      <c r="G67" s="16"/>
    </row>
    <row r="68" spans="1:7" x14ac:dyDescent="0.25">
      <c r="A68" s="13" t="s">
        <v>1372</v>
      </c>
      <c r="B68" s="33" t="s">
        <v>1373</v>
      </c>
      <c r="C68" s="33" t="s">
        <v>1374</v>
      </c>
      <c r="D68" s="14">
        <v>843700</v>
      </c>
      <c r="E68" s="15">
        <v>4639.08</v>
      </c>
      <c r="F68" s="16">
        <v>3.8999999999999998E-3</v>
      </c>
      <c r="G68" s="16"/>
    </row>
    <row r="69" spans="1:7" x14ac:dyDescent="0.25">
      <c r="A69" s="13" t="s">
        <v>1375</v>
      </c>
      <c r="B69" s="33" t="s">
        <v>1376</v>
      </c>
      <c r="C69" s="33" t="s">
        <v>1192</v>
      </c>
      <c r="D69" s="14">
        <v>1885000</v>
      </c>
      <c r="E69" s="15">
        <v>4631.45</v>
      </c>
      <c r="F69" s="16">
        <v>3.8999999999999998E-3</v>
      </c>
      <c r="G69" s="16"/>
    </row>
    <row r="70" spans="1:7" x14ac:dyDescent="0.25">
      <c r="A70" s="13" t="s">
        <v>1377</v>
      </c>
      <c r="B70" s="33" t="s">
        <v>1378</v>
      </c>
      <c r="C70" s="33" t="s">
        <v>1231</v>
      </c>
      <c r="D70" s="14">
        <v>196800</v>
      </c>
      <c r="E70" s="15">
        <v>4583.57</v>
      </c>
      <c r="F70" s="16">
        <v>3.8999999999999998E-3</v>
      </c>
      <c r="G70" s="16"/>
    </row>
    <row r="71" spans="1:7" x14ac:dyDescent="0.25">
      <c r="A71" s="13" t="s">
        <v>1232</v>
      </c>
      <c r="B71" s="33" t="s">
        <v>1233</v>
      </c>
      <c r="C71" s="33" t="s">
        <v>1221</v>
      </c>
      <c r="D71" s="14">
        <v>46000</v>
      </c>
      <c r="E71" s="15">
        <v>4561.13</v>
      </c>
      <c r="F71" s="16">
        <v>3.8999999999999998E-3</v>
      </c>
      <c r="G71" s="16"/>
    </row>
    <row r="72" spans="1:7" x14ac:dyDescent="0.25">
      <c r="A72" s="13" t="s">
        <v>1379</v>
      </c>
      <c r="B72" s="33" t="s">
        <v>1380</v>
      </c>
      <c r="C72" s="33" t="s">
        <v>1374</v>
      </c>
      <c r="D72" s="14">
        <v>313875</v>
      </c>
      <c r="E72" s="15">
        <v>4351.5600000000004</v>
      </c>
      <c r="F72" s="16">
        <v>3.7000000000000002E-3</v>
      </c>
      <c r="G72" s="16"/>
    </row>
    <row r="73" spans="1:7" x14ac:dyDescent="0.25">
      <c r="A73" s="13" t="s">
        <v>1381</v>
      </c>
      <c r="B73" s="33" t="s">
        <v>1382</v>
      </c>
      <c r="C73" s="33" t="s">
        <v>1305</v>
      </c>
      <c r="D73" s="14">
        <v>344400</v>
      </c>
      <c r="E73" s="15">
        <v>4230.78</v>
      </c>
      <c r="F73" s="16">
        <v>3.5999999999999999E-3</v>
      </c>
      <c r="G73" s="16"/>
    </row>
    <row r="74" spans="1:7" x14ac:dyDescent="0.25">
      <c r="A74" s="13" t="s">
        <v>1244</v>
      </c>
      <c r="B74" s="33" t="s">
        <v>1245</v>
      </c>
      <c r="C74" s="33" t="s">
        <v>1189</v>
      </c>
      <c r="D74" s="14">
        <v>417600</v>
      </c>
      <c r="E74" s="15">
        <v>4176.63</v>
      </c>
      <c r="F74" s="16">
        <v>3.5000000000000001E-3</v>
      </c>
      <c r="G74" s="16"/>
    </row>
    <row r="75" spans="1:7" x14ac:dyDescent="0.25">
      <c r="A75" s="13" t="s">
        <v>1383</v>
      </c>
      <c r="B75" s="33" t="s">
        <v>1384</v>
      </c>
      <c r="C75" s="33" t="s">
        <v>1250</v>
      </c>
      <c r="D75" s="14">
        <v>306000</v>
      </c>
      <c r="E75" s="15">
        <v>4160.68</v>
      </c>
      <c r="F75" s="16">
        <v>3.5000000000000001E-3</v>
      </c>
      <c r="G75" s="16"/>
    </row>
    <row r="76" spans="1:7" x14ac:dyDescent="0.25">
      <c r="A76" s="13" t="s">
        <v>1385</v>
      </c>
      <c r="B76" s="33" t="s">
        <v>1386</v>
      </c>
      <c r="C76" s="33" t="s">
        <v>1292</v>
      </c>
      <c r="D76" s="14">
        <v>1160700</v>
      </c>
      <c r="E76" s="15">
        <v>4130.93</v>
      </c>
      <c r="F76" s="16">
        <v>3.5000000000000001E-3</v>
      </c>
      <c r="G76" s="16"/>
    </row>
    <row r="77" spans="1:7" x14ac:dyDescent="0.25">
      <c r="A77" s="13" t="s">
        <v>1387</v>
      </c>
      <c r="B77" s="33" t="s">
        <v>1388</v>
      </c>
      <c r="C77" s="33" t="s">
        <v>1181</v>
      </c>
      <c r="D77" s="14">
        <v>161700</v>
      </c>
      <c r="E77" s="15">
        <v>4052.61</v>
      </c>
      <c r="F77" s="16">
        <v>3.3999999999999998E-3</v>
      </c>
      <c r="G77" s="16"/>
    </row>
    <row r="78" spans="1:7" x14ac:dyDescent="0.25">
      <c r="A78" s="13" t="s">
        <v>1389</v>
      </c>
      <c r="B78" s="33" t="s">
        <v>1390</v>
      </c>
      <c r="C78" s="33" t="s">
        <v>1192</v>
      </c>
      <c r="D78" s="14">
        <v>3429000</v>
      </c>
      <c r="E78" s="15">
        <v>4046.22</v>
      </c>
      <c r="F78" s="16">
        <v>3.3999999999999998E-3</v>
      </c>
      <c r="G78" s="16"/>
    </row>
    <row r="79" spans="1:7" x14ac:dyDescent="0.25">
      <c r="A79" s="13" t="s">
        <v>1391</v>
      </c>
      <c r="B79" s="33" t="s">
        <v>1392</v>
      </c>
      <c r="C79" s="33" t="s">
        <v>1189</v>
      </c>
      <c r="D79" s="14">
        <v>1307500</v>
      </c>
      <c r="E79" s="15">
        <v>4043.44</v>
      </c>
      <c r="F79" s="16">
        <v>3.3999999999999998E-3</v>
      </c>
      <c r="G79" s="16"/>
    </row>
    <row r="80" spans="1:7" x14ac:dyDescent="0.25">
      <c r="A80" s="13" t="s">
        <v>1393</v>
      </c>
      <c r="B80" s="33" t="s">
        <v>1394</v>
      </c>
      <c r="C80" s="33" t="s">
        <v>1305</v>
      </c>
      <c r="D80" s="14">
        <v>80400</v>
      </c>
      <c r="E80" s="15">
        <v>3996.68</v>
      </c>
      <c r="F80" s="16">
        <v>3.3999999999999998E-3</v>
      </c>
      <c r="G80" s="16"/>
    </row>
    <row r="81" spans="1:7" x14ac:dyDescent="0.25">
      <c r="A81" s="13" t="s">
        <v>1395</v>
      </c>
      <c r="B81" s="33" t="s">
        <v>1396</v>
      </c>
      <c r="C81" s="33" t="s">
        <v>1192</v>
      </c>
      <c r="D81" s="14">
        <v>2120000</v>
      </c>
      <c r="E81" s="15">
        <v>3991.96</v>
      </c>
      <c r="F81" s="16">
        <v>3.3999999999999998E-3</v>
      </c>
      <c r="G81" s="16"/>
    </row>
    <row r="82" spans="1:7" x14ac:dyDescent="0.25">
      <c r="A82" s="13" t="s">
        <v>1397</v>
      </c>
      <c r="B82" s="33" t="s">
        <v>1398</v>
      </c>
      <c r="C82" s="33" t="s">
        <v>1338</v>
      </c>
      <c r="D82" s="14">
        <v>276800</v>
      </c>
      <c r="E82" s="15">
        <v>3978.72</v>
      </c>
      <c r="F82" s="16">
        <v>3.3999999999999998E-3</v>
      </c>
      <c r="G82" s="16"/>
    </row>
    <row r="83" spans="1:7" x14ac:dyDescent="0.25">
      <c r="A83" s="13" t="s">
        <v>1399</v>
      </c>
      <c r="B83" s="33" t="s">
        <v>1400</v>
      </c>
      <c r="C83" s="33" t="s">
        <v>1289</v>
      </c>
      <c r="D83" s="14">
        <v>2298000</v>
      </c>
      <c r="E83" s="15">
        <v>3875.58</v>
      </c>
      <c r="F83" s="16">
        <v>3.3E-3</v>
      </c>
      <c r="G83" s="16"/>
    </row>
    <row r="84" spans="1:7" x14ac:dyDescent="0.25">
      <c r="A84" s="13" t="s">
        <v>1227</v>
      </c>
      <c r="B84" s="33" t="s">
        <v>1228</v>
      </c>
      <c r="C84" s="33" t="s">
        <v>1226</v>
      </c>
      <c r="D84" s="14">
        <v>163400</v>
      </c>
      <c r="E84" s="15">
        <v>3847.91</v>
      </c>
      <c r="F84" s="16">
        <v>3.3E-3</v>
      </c>
      <c r="G84" s="16"/>
    </row>
    <row r="85" spans="1:7" x14ac:dyDescent="0.25">
      <c r="A85" s="13" t="s">
        <v>1401</v>
      </c>
      <c r="B85" s="33" t="s">
        <v>1402</v>
      </c>
      <c r="C85" s="33" t="s">
        <v>1403</v>
      </c>
      <c r="D85" s="14">
        <v>746200</v>
      </c>
      <c r="E85" s="15">
        <v>3796.67</v>
      </c>
      <c r="F85" s="16">
        <v>3.2000000000000002E-3</v>
      </c>
      <c r="G85" s="16"/>
    </row>
    <row r="86" spans="1:7" x14ac:dyDescent="0.25">
      <c r="A86" s="13" t="s">
        <v>1253</v>
      </c>
      <c r="B86" s="33" t="s">
        <v>1254</v>
      </c>
      <c r="C86" s="33" t="s">
        <v>1189</v>
      </c>
      <c r="D86" s="14">
        <v>71900</v>
      </c>
      <c r="E86" s="15">
        <v>3458.71</v>
      </c>
      <c r="F86" s="16">
        <v>2.8999999999999998E-3</v>
      </c>
      <c r="G86" s="16"/>
    </row>
    <row r="87" spans="1:7" x14ac:dyDescent="0.25">
      <c r="A87" s="13" t="s">
        <v>1404</v>
      </c>
      <c r="B87" s="33" t="s">
        <v>1405</v>
      </c>
      <c r="C87" s="33" t="s">
        <v>1181</v>
      </c>
      <c r="D87" s="14">
        <v>71925</v>
      </c>
      <c r="E87" s="15">
        <v>3404.53</v>
      </c>
      <c r="F87" s="16">
        <v>2.8999999999999998E-3</v>
      </c>
      <c r="G87" s="16"/>
    </row>
    <row r="88" spans="1:7" x14ac:dyDescent="0.25">
      <c r="A88" s="13" t="s">
        <v>1179</v>
      </c>
      <c r="B88" s="33" t="s">
        <v>1180</v>
      </c>
      <c r="C88" s="33" t="s">
        <v>1181</v>
      </c>
      <c r="D88" s="14">
        <v>36625</v>
      </c>
      <c r="E88" s="15">
        <v>3327.29</v>
      </c>
      <c r="F88" s="16">
        <v>2.8E-3</v>
      </c>
      <c r="G88" s="16"/>
    </row>
    <row r="89" spans="1:7" x14ac:dyDescent="0.25">
      <c r="A89" s="13" t="s">
        <v>1406</v>
      </c>
      <c r="B89" s="33" t="s">
        <v>1407</v>
      </c>
      <c r="C89" s="33" t="s">
        <v>1305</v>
      </c>
      <c r="D89" s="14">
        <v>231600</v>
      </c>
      <c r="E89" s="15">
        <v>3258.38</v>
      </c>
      <c r="F89" s="16">
        <v>2.8E-3</v>
      </c>
      <c r="G89" s="16"/>
    </row>
    <row r="90" spans="1:7" x14ac:dyDescent="0.25">
      <c r="A90" s="13" t="s">
        <v>1408</v>
      </c>
      <c r="B90" s="33" t="s">
        <v>1409</v>
      </c>
      <c r="C90" s="33" t="s">
        <v>1250</v>
      </c>
      <c r="D90" s="14">
        <v>108800</v>
      </c>
      <c r="E90" s="15">
        <v>3134.75</v>
      </c>
      <c r="F90" s="16">
        <v>2.7000000000000001E-3</v>
      </c>
      <c r="G90" s="16"/>
    </row>
    <row r="91" spans="1:7" x14ac:dyDescent="0.25">
      <c r="A91" s="13" t="s">
        <v>1410</v>
      </c>
      <c r="B91" s="33" t="s">
        <v>1411</v>
      </c>
      <c r="C91" s="33" t="s">
        <v>1279</v>
      </c>
      <c r="D91" s="14">
        <v>345600</v>
      </c>
      <c r="E91" s="15">
        <v>3043.18</v>
      </c>
      <c r="F91" s="16">
        <v>2.5999999999999999E-3</v>
      </c>
      <c r="G91" s="16"/>
    </row>
    <row r="92" spans="1:7" x14ac:dyDescent="0.25">
      <c r="A92" s="13" t="s">
        <v>1199</v>
      </c>
      <c r="B92" s="33" t="s">
        <v>1200</v>
      </c>
      <c r="C92" s="33" t="s">
        <v>1201</v>
      </c>
      <c r="D92" s="14">
        <v>85200</v>
      </c>
      <c r="E92" s="15">
        <v>3025.71</v>
      </c>
      <c r="F92" s="16">
        <v>2.5999999999999999E-3</v>
      </c>
      <c r="G92" s="16"/>
    </row>
    <row r="93" spans="1:7" x14ac:dyDescent="0.25">
      <c r="A93" s="13" t="s">
        <v>1412</v>
      </c>
      <c r="B93" s="33" t="s">
        <v>1413</v>
      </c>
      <c r="C93" s="33" t="s">
        <v>1414</v>
      </c>
      <c r="D93" s="14">
        <v>489000</v>
      </c>
      <c r="E93" s="15">
        <v>2990.97</v>
      </c>
      <c r="F93" s="16">
        <v>2.5000000000000001E-3</v>
      </c>
      <c r="G93" s="16"/>
    </row>
    <row r="94" spans="1:7" x14ac:dyDescent="0.25">
      <c r="A94" s="13" t="s">
        <v>1415</v>
      </c>
      <c r="B94" s="33" t="s">
        <v>1416</v>
      </c>
      <c r="C94" s="33" t="s">
        <v>1305</v>
      </c>
      <c r="D94" s="14">
        <v>40000</v>
      </c>
      <c r="E94" s="15">
        <v>2981.98</v>
      </c>
      <c r="F94" s="16">
        <v>2.5000000000000001E-3</v>
      </c>
      <c r="G94" s="16"/>
    </row>
    <row r="95" spans="1:7" x14ac:dyDescent="0.25">
      <c r="A95" s="13" t="s">
        <v>1417</v>
      </c>
      <c r="B95" s="33" t="s">
        <v>1418</v>
      </c>
      <c r="C95" s="33" t="s">
        <v>1305</v>
      </c>
      <c r="D95" s="14">
        <v>127050</v>
      </c>
      <c r="E95" s="15">
        <v>2901.95</v>
      </c>
      <c r="F95" s="16">
        <v>2.5000000000000001E-3</v>
      </c>
      <c r="G95" s="16"/>
    </row>
    <row r="96" spans="1:7" x14ac:dyDescent="0.25">
      <c r="A96" s="13" t="s">
        <v>1419</v>
      </c>
      <c r="B96" s="33" t="s">
        <v>1420</v>
      </c>
      <c r="C96" s="33" t="s">
        <v>1184</v>
      </c>
      <c r="D96" s="14">
        <v>158000</v>
      </c>
      <c r="E96" s="15">
        <v>2809.71</v>
      </c>
      <c r="F96" s="16">
        <v>2.3999999999999998E-3</v>
      </c>
      <c r="G96" s="16"/>
    </row>
    <row r="97" spans="1:7" x14ac:dyDescent="0.25">
      <c r="A97" s="13" t="s">
        <v>1421</v>
      </c>
      <c r="B97" s="33" t="s">
        <v>1422</v>
      </c>
      <c r="C97" s="33" t="s">
        <v>1423</v>
      </c>
      <c r="D97" s="14">
        <v>1818750</v>
      </c>
      <c r="E97" s="15">
        <v>2785.42</v>
      </c>
      <c r="F97" s="16">
        <v>2.3999999999999998E-3</v>
      </c>
      <c r="G97" s="16"/>
    </row>
    <row r="98" spans="1:7" x14ac:dyDescent="0.25">
      <c r="A98" s="13" t="s">
        <v>1424</v>
      </c>
      <c r="B98" s="33" t="s">
        <v>1425</v>
      </c>
      <c r="C98" s="33" t="s">
        <v>1236</v>
      </c>
      <c r="D98" s="14">
        <v>559800</v>
      </c>
      <c r="E98" s="15">
        <v>2733.22</v>
      </c>
      <c r="F98" s="16">
        <v>2.3E-3</v>
      </c>
      <c r="G98" s="16"/>
    </row>
    <row r="99" spans="1:7" x14ac:dyDescent="0.25">
      <c r="A99" s="13" t="s">
        <v>1224</v>
      </c>
      <c r="B99" s="33" t="s">
        <v>1225</v>
      </c>
      <c r="C99" s="33" t="s">
        <v>1226</v>
      </c>
      <c r="D99" s="14">
        <v>51200</v>
      </c>
      <c r="E99" s="15">
        <v>2652.06</v>
      </c>
      <c r="F99" s="16">
        <v>2.3E-3</v>
      </c>
      <c r="G99" s="16"/>
    </row>
    <row r="100" spans="1:7" x14ac:dyDescent="0.25">
      <c r="A100" s="13" t="s">
        <v>1426</v>
      </c>
      <c r="B100" s="33" t="s">
        <v>1427</v>
      </c>
      <c r="C100" s="33" t="s">
        <v>1236</v>
      </c>
      <c r="D100" s="14">
        <v>84300</v>
      </c>
      <c r="E100" s="15">
        <v>2571.19</v>
      </c>
      <c r="F100" s="16">
        <v>2.2000000000000001E-3</v>
      </c>
      <c r="G100" s="16"/>
    </row>
    <row r="101" spans="1:7" x14ac:dyDescent="0.25">
      <c r="A101" s="13" t="s">
        <v>1428</v>
      </c>
      <c r="B101" s="33" t="s">
        <v>1429</v>
      </c>
      <c r="C101" s="33" t="s">
        <v>1371</v>
      </c>
      <c r="D101" s="14">
        <v>852000</v>
      </c>
      <c r="E101" s="15">
        <v>2533.42</v>
      </c>
      <c r="F101" s="16">
        <v>2.2000000000000001E-3</v>
      </c>
      <c r="G101" s="16"/>
    </row>
    <row r="102" spans="1:7" x14ac:dyDescent="0.25">
      <c r="A102" s="13" t="s">
        <v>1430</v>
      </c>
      <c r="B102" s="33" t="s">
        <v>1431</v>
      </c>
      <c r="C102" s="33" t="s">
        <v>1189</v>
      </c>
      <c r="D102" s="14">
        <v>217750</v>
      </c>
      <c r="E102" s="15">
        <v>2508.81</v>
      </c>
      <c r="F102" s="16">
        <v>2.0999999999999999E-3</v>
      </c>
      <c r="G102" s="16"/>
    </row>
    <row r="103" spans="1:7" x14ac:dyDescent="0.25">
      <c r="A103" s="13" t="s">
        <v>1432</v>
      </c>
      <c r="B103" s="33" t="s">
        <v>1433</v>
      </c>
      <c r="C103" s="33" t="s">
        <v>1434</v>
      </c>
      <c r="D103" s="14">
        <v>53800</v>
      </c>
      <c r="E103" s="15">
        <v>2452.8200000000002</v>
      </c>
      <c r="F103" s="16">
        <v>2.0999999999999999E-3</v>
      </c>
      <c r="G103" s="16"/>
    </row>
    <row r="104" spans="1:7" x14ac:dyDescent="0.25">
      <c r="A104" s="13" t="s">
        <v>1435</v>
      </c>
      <c r="B104" s="33" t="s">
        <v>1436</v>
      </c>
      <c r="C104" s="33" t="s">
        <v>1250</v>
      </c>
      <c r="D104" s="14">
        <v>531960</v>
      </c>
      <c r="E104" s="15">
        <v>2447.02</v>
      </c>
      <c r="F104" s="16">
        <v>2.0999999999999999E-3</v>
      </c>
      <c r="G104" s="16"/>
    </row>
    <row r="105" spans="1:7" x14ac:dyDescent="0.25">
      <c r="A105" s="13" t="s">
        <v>1437</v>
      </c>
      <c r="B105" s="33" t="s">
        <v>1438</v>
      </c>
      <c r="C105" s="33" t="s">
        <v>1250</v>
      </c>
      <c r="D105" s="14">
        <v>176250</v>
      </c>
      <c r="E105" s="15">
        <v>2406.61</v>
      </c>
      <c r="F105" s="16">
        <v>2E-3</v>
      </c>
      <c r="G105" s="16"/>
    </row>
    <row r="106" spans="1:7" x14ac:dyDescent="0.25">
      <c r="A106" s="13" t="s">
        <v>1439</v>
      </c>
      <c r="B106" s="33" t="s">
        <v>1440</v>
      </c>
      <c r="C106" s="33" t="s">
        <v>1374</v>
      </c>
      <c r="D106" s="14">
        <v>150500</v>
      </c>
      <c r="E106" s="15">
        <v>2379.0300000000002</v>
      </c>
      <c r="F106" s="16">
        <v>2E-3</v>
      </c>
      <c r="G106" s="16"/>
    </row>
    <row r="107" spans="1:7" x14ac:dyDescent="0.25">
      <c r="A107" s="13" t="s">
        <v>1441</v>
      </c>
      <c r="B107" s="33" t="s">
        <v>1442</v>
      </c>
      <c r="C107" s="33" t="s">
        <v>1215</v>
      </c>
      <c r="D107" s="14">
        <v>436250</v>
      </c>
      <c r="E107" s="15">
        <v>2378</v>
      </c>
      <c r="F107" s="16">
        <v>2E-3</v>
      </c>
      <c r="G107" s="16"/>
    </row>
    <row r="108" spans="1:7" x14ac:dyDescent="0.25">
      <c r="A108" s="13" t="s">
        <v>1443</v>
      </c>
      <c r="B108" s="33" t="s">
        <v>1444</v>
      </c>
      <c r="C108" s="33" t="s">
        <v>1365</v>
      </c>
      <c r="D108" s="14">
        <v>39375</v>
      </c>
      <c r="E108" s="15">
        <v>2299.19</v>
      </c>
      <c r="F108" s="16">
        <v>2E-3</v>
      </c>
      <c r="G108" s="16"/>
    </row>
    <row r="109" spans="1:7" x14ac:dyDescent="0.25">
      <c r="A109" s="13" t="s">
        <v>1445</v>
      </c>
      <c r="B109" s="33" t="s">
        <v>1446</v>
      </c>
      <c r="C109" s="33" t="s">
        <v>1289</v>
      </c>
      <c r="D109" s="14">
        <v>183125</v>
      </c>
      <c r="E109" s="15">
        <v>2272.7600000000002</v>
      </c>
      <c r="F109" s="16">
        <v>1.9E-3</v>
      </c>
      <c r="G109" s="16"/>
    </row>
    <row r="110" spans="1:7" x14ac:dyDescent="0.25">
      <c r="A110" s="13" t="s">
        <v>1447</v>
      </c>
      <c r="B110" s="33" t="s">
        <v>1448</v>
      </c>
      <c r="C110" s="33" t="s">
        <v>1423</v>
      </c>
      <c r="D110" s="14">
        <v>57900</v>
      </c>
      <c r="E110" s="15">
        <v>2249.0100000000002</v>
      </c>
      <c r="F110" s="16">
        <v>1.9E-3</v>
      </c>
      <c r="G110" s="16"/>
    </row>
    <row r="111" spans="1:7" x14ac:dyDescent="0.25">
      <c r="A111" s="13" t="s">
        <v>1449</v>
      </c>
      <c r="B111" s="33" t="s">
        <v>1450</v>
      </c>
      <c r="C111" s="33" t="s">
        <v>1451</v>
      </c>
      <c r="D111" s="14">
        <v>53400</v>
      </c>
      <c r="E111" s="15">
        <v>2236.9499999999998</v>
      </c>
      <c r="F111" s="16">
        <v>1.9E-3</v>
      </c>
      <c r="G111" s="16"/>
    </row>
    <row r="112" spans="1:7" x14ac:dyDescent="0.25">
      <c r="A112" s="13" t="s">
        <v>1452</v>
      </c>
      <c r="B112" s="33" t="s">
        <v>1453</v>
      </c>
      <c r="C112" s="33" t="s">
        <v>1323</v>
      </c>
      <c r="D112" s="14">
        <v>121800</v>
      </c>
      <c r="E112" s="15">
        <v>2216.33</v>
      </c>
      <c r="F112" s="16">
        <v>1.9E-3</v>
      </c>
      <c r="G112" s="16"/>
    </row>
    <row r="113" spans="1:7" x14ac:dyDescent="0.25">
      <c r="A113" s="13" t="s">
        <v>1454</v>
      </c>
      <c r="B113" s="33" t="s">
        <v>1455</v>
      </c>
      <c r="C113" s="33" t="s">
        <v>1189</v>
      </c>
      <c r="D113" s="14">
        <v>189225</v>
      </c>
      <c r="E113" s="15">
        <v>2195.67</v>
      </c>
      <c r="F113" s="16">
        <v>1.9E-3</v>
      </c>
      <c r="G113" s="16"/>
    </row>
    <row r="114" spans="1:7" x14ac:dyDescent="0.25">
      <c r="A114" s="13" t="s">
        <v>1456</v>
      </c>
      <c r="B114" s="33" t="s">
        <v>1457</v>
      </c>
      <c r="C114" s="33" t="s">
        <v>1414</v>
      </c>
      <c r="D114" s="14">
        <v>37950</v>
      </c>
      <c r="E114" s="15">
        <v>2133.21</v>
      </c>
      <c r="F114" s="16">
        <v>1.8E-3</v>
      </c>
      <c r="G114" s="16"/>
    </row>
    <row r="115" spans="1:7" x14ac:dyDescent="0.25">
      <c r="A115" s="13" t="s">
        <v>1458</v>
      </c>
      <c r="B115" s="33" t="s">
        <v>1459</v>
      </c>
      <c r="C115" s="33" t="s">
        <v>1305</v>
      </c>
      <c r="D115" s="14">
        <v>62200</v>
      </c>
      <c r="E115" s="15">
        <v>2121.33</v>
      </c>
      <c r="F115" s="16">
        <v>1.8E-3</v>
      </c>
      <c r="G115" s="16"/>
    </row>
    <row r="116" spans="1:7" x14ac:dyDescent="0.25">
      <c r="A116" s="13" t="s">
        <v>1460</v>
      </c>
      <c r="B116" s="33" t="s">
        <v>1461</v>
      </c>
      <c r="C116" s="33" t="s">
        <v>1403</v>
      </c>
      <c r="D116" s="14">
        <v>520600</v>
      </c>
      <c r="E116" s="15">
        <v>2025.91</v>
      </c>
      <c r="F116" s="16">
        <v>1.6999999999999999E-3</v>
      </c>
      <c r="G116" s="16"/>
    </row>
    <row r="117" spans="1:7" x14ac:dyDescent="0.25">
      <c r="A117" s="13" t="s">
        <v>1462</v>
      </c>
      <c r="B117" s="33" t="s">
        <v>1463</v>
      </c>
      <c r="C117" s="33" t="s">
        <v>1320</v>
      </c>
      <c r="D117" s="14">
        <v>154253</v>
      </c>
      <c r="E117" s="15">
        <v>2019.25</v>
      </c>
      <c r="F117" s="16">
        <v>1.6999999999999999E-3</v>
      </c>
      <c r="G117" s="16"/>
    </row>
    <row r="118" spans="1:7" x14ac:dyDescent="0.25">
      <c r="A118" s="13" t="s">
        <v>1464</v>
      </c>
      <c r="B118" s="33" t="s">
        <v>1465</v>
      </c>
      <c r="C118" s="33" t="s">
        <v>1192</v>
      </c>
      <c r="D118" s="14">
        <v>2610000</v>
      </c>
      <c r="E118" s="15">
        <v>1994.04</v>
      </c>
      <c r="F118" s="16">
        <v>1.6999999999999999E-3</v>
      </c>
      <c r="G118" s="16"/>
    </row>
    <row r="119" spans="1:7" x14ac:dyDescent="0.25">
      <c r="A119" s="13" t="s">
        <v>1466</v>
      </c>
      <c r="B119" s="33" t="s">
        <v>1467</v>
      </c>
      <c r="C119" s="33" t="s">
        <v>1195</v>
      </c>
      <c r="D119" s="14">
        <v>630000</v>
      </c>
      <c r="E119" s="15">
        <v>1953</v>
      </c>
      <c r="F119" s="16">
        <v>1.6999999999999999E-3</v>
      </c>
      <c r="G119" s="16"/>
    </row>
    <row r="120" spans="1:7" x14ac:dyDescent="0.25">
      <c r="A120" s="13" t="s">
        <v>1468</v>
      </c>
      <c r="B120" s="33" t="s">
        <v>1469</v>
      </c>
      <c r="C120" s="33" t="s">
        <v>1189</v>
      </c>
      <c r="D120" s="14">
        <v>453900</v>
      </c>
      <c r="E120" s="15">
        <v>1901.61</v>
      </c>
      <c r="F120" s="16">
        <v>1.6000000000000001E-3</v>
      </c>
      <c r="G120" s="16"/>
    </row>
    <row r="121" spans="1:7" x14ac:dyDescent="0.25">
      <c r="A121" s="13" t="s">
        <v>1470</v>
      </c>
      <c r="B121" s="33" t="s">
        <v>1471</v>
      </c>
      <c r="C121" s="33" t="s">
        <v>1365</v>
      </c>
      <c r="D121" s="14">
        <v>269000</v>
      </c>
      <c r="E121" s="15">
        <v>1807.95</v>
      </c>
      <c r="F121" s="16">
        <v>1.5E-3</v>
      </c>
      <c r="G121" s="16"/>
    </row>
    <row r="122" spans="1:7" x14ac:dyDescent="0.25">
      <c r="A122" s="13" t="s">
        <v>1472</v>
      </c>
      <c r="B122" s="33" t="s">
        <v>1473</v>
      </c>
      <c r="C122" s="33" t="s">
        <v>1289</v>
      </c>
      <c r="D122" s="14">
        <v>804600</v>
      </c>
      <c r="E122" s="15">
        <v>1801.1</v>
      </c>
      <c r="F122" s="16">
        <v>1.5E-3</v>
      </c>
      <c r="G122" s="16"/>
    </row>
    <row r="123" spans="1:7" x14ac:dyDescent="0.25">
      <c r="A123" s="13" t="s">
        <v>1474</v>
      </c>
      <c r="B123" s="33" t="s">
        <v>1475</v>
      </c>
      <c r="C123" s="33" t="s">
        <v>1221</v>
      </c>
      <c r="D123" s="14">
        <v>7150</v>
      </c>
      <c r="E123" s="15">
        <v>1764.66</v>
      </c>
      <c r="F123" s="16">
        <v>1.5E-3</v>
      </c>
      <c r="G123" s="16"/>
    </row>
    <row r="124" spans="1:7" x14ac:dyDescent="0.25">
      <c r="A124" s="13" t="s">
        <v>1476</v>
      </c>
      <c r="B124" s="33" t="s">
        <v>1477</v>
      </c>
      <c r="C124" s="33" t="s">
        <v>1221</v>
      </c>
      <c r="D124" s="14">
        <v>69000</v>
      </c>
      <c r="E124" s="15">
        <v>1757.02</v>
      </c>
      <c r="F124" s="16">
        <v>1.5E-3</v>
      </c>
      <c r="G124" s="16"/>
    </row>
    <row r="125" spans="1:7" x14ac:dyDescent="0.25">
      <c r="A125" s="13" t="s">
        <v>1255</v>
      </c>
      <c r="B125" s="33" t="s">
        <v>1256</v>
      </c>
      <c r="C125" s="33" t="s">
        <v>1189</v>
      </c>
      <c r="D125" s="14">
        <v>6640</v>
      </c>
      <c r="E125" s="15">
        <v>1718.95</v>
      </c>
      <c r="F125" s="16">
        <v>1.5E-3</v>
      </c>
      <c r="G125" s="16"/>
    </row>
    <row r="126" spans="1:7" x14ac:dyDescent="0.25">
      <c r="A126" s="13" t="s">
        <v>1478</v>
      </c>
      <c r="B126" s="33" t="s">
        <v>1479</v>
      </c>
      <c r="C126" s="33" t="s">
        <v>1451</v>
      </c>
      <c r="D126" s="14">
        <v>151000</v>
      </c>
      <c r="E126" s="15">
        <v>1623.02</v>
      </c>
      <c r="F126" s="16">
        <v>1.4E-3</v>
      </c>
      <c r="G126" s="16"/>
    </row>
    <row r="127" spans="1:7" x14ac:dyDescent="0.25">
      <c r="A127" s="13" t="s">
        <v>1480</v>
      </c>
      <c r="B127" s="33" t="s">
        <v>1481</v>
      </c>
      <c r="C127" s="33" t="s">
        <v>1236</v>
      </c>
      <c r="D127" s="14">
        <v>104000</v>
      </c>
      <c r="E127" s="15">
        <v>1616.73</v>
      </c>
      <c r="F127" s="16">
        <v>1.4E-3</v>
      </c>
      <c r="G127" s="16"/>
    </row>
    <row r="128" spans="1:7" x14ac:dyDescent="0.25">
      <c r="A128" s="13" t="s">
        <v>1482</v>
      </c>
      <c r="B128" s="33" t="s">
        <v>1483</v>
      </c>
      <c r="C128" s="33" t="s">
        <v>1343</v>
      </c>
      <c r="D128" s="14">
        <v>36575</v>
      </c>
      <c r="E128" s="15">
        <v>1396.54</v>
      </c>
      <c r="F128" s="16">
        <v>1.1999999999999999E-3</v>
      </c>
      <c r="G128" s="16"/>
    </row>
    <row r="129" spans="1:7" x14ac:dyDescent="0.25">
      <c r="A129" s="13" t="s">
        <v>1484</v>
      </c>
      <c r="B129" s="33" t="s">
        <v>1485</v>
      </c>
      <c r="C129" s="33" t="s">
        <v>1221</v>
      </c>
      <c r="D129" s="14">
        <v>678600</v>
      </c>
      <c r="E129" s="15">
        <v>1387.74</v>
      </c>
      <c r="F129" s="16">
        <v>1.1999999999999999E-3</v>
      </c>
      <c r="G129" s="16"/>
    </row>
    <row r="130" spans="1:7" x14ac:dyDescent="0.25">
      <c r="A130" s="13" t="s">
        <v>1486</v>
      </c>
      <c r="B130" s="33" t="s">
        <v>1487</v>
      </c>
      <c r="C130" s="33" t="s">
        <v>1305</v>
      </c>
      <c r="D130" s="14">
        <v>213000</v>
      </c>
      <c r="E130" s="15">
        <v>1287.9000000000001</v>
      </c>
      <c r="F130" s="16">
        <v>1.1000000000000001E-3</v>
      </c>
      <c r="G130" s="16"/>
    </row>
    <row r="131" spans="1:7" x14ac:dyDescent="0.25">
      <c r="A131" s="13" t="s">
        <v>1488</v>
      </c>
      <c r="B131" s="33" t="s">
        <v>1489</v>
      </c>
      <c r="C131" s="33" t="s">
        <v>1289</v>
      </c>
      <c r="D131" s="14">
        <v>834394</v>
      </c>
      <c r="E131" s="15">
        <v>1276.21</v>
      </c>
      <c r="F131" s="16">
        <v>1.1000000000000001E-3</v>
      </c>
      <c r="G131" s="16"/>
    </row>
    <row r="132" spans="1:7" x14ac:dyDescent="0.25">
      <c r="A132" s="13" t="s">
        <v>1490</v>
      </c>
      <c r="B132" s="33" t="s">
        <v>1491</v>
      </c>
      <c r="C132" s="33" t="s">
        <v>1434</v>
      </c>
      <c r="D132" s="14">
        <v>52500</v>
      </c>
      <c r="E132" s="15">
        <v>1269.29</v>
      </c>
      <c r="F132" s="16">
        <v>1.1000000000000001E-3</v>
      </c>
      <c r="G132" s="16"/>
    </row>
    <row r="133" spans="1:7" x14ac:dyDescent="0.25">
      <c r="A133" s="13" t="s">
        <v>1492</v>
      </c>
      <c r="B133" s="33" t="s">
        <v>1493</v>
      </c>
      <c r="C133" s="33" t="s">
        <v>1221</v>
      </c>
      <c r="D133" s="14">
        <v>31875</v>
      </c>
      <c r="E133" s="15">
        <v>1234.28</v>
      </c>
      <c r="F133" s="16">
        <v>1E-3</v>
      </c>
      <c r="G133" s="16"/>
    </row>
    <row r="134" spans="1:7" x14ac:dyDescent="0.25">
      <c r="A134" s="13" t="s">
        <v>1494</v>
      </c>
      <c r="B134" s="33" t="s">
        <v>1495</v>
      </c>
      <c r="C134" s="33" t="s">
        <v>1239</v>
      </c>
      <c r="D134" s="14">
        <v>321600</v>
      </c>
      <c r="E134" s="15">
        <v>1216.45</v>
      </c>
      <c r="F134" s="16">
        <v>1E-3</v>
      </c>
      <c r="G134" s="16"/>
    </row>
    <row r="135" spans="1:7" x14ac:dyDescent="0.25">
      <c r="A135" s="13" t="s">
        <v>1496</v>
      </c>
      <c r="B135" s="33" t="s">
        <v>1497</v>
      </c>
      <c r="C135" s="33" t="s">
        <v>1371</v>
      </c>
      <c r="D135" s="14">
        <v>90400</v>
      </c>
      <c r="E135" s="15">
        <v>1173.3900000000001</v>
      </c>
      <c r="F135" s="16">
        <v>1E-3</v>
      </c>
      <c r="G135" s="16"/>
    </row>
    <row r="136" spans="1:7" x14ac:dyDescent="0.25">
      <c r="A136" s="13" t="s">
        <v>1498</v>
      </c>
      <c r="B136" s="33" t="s">
        <v>1499</v>
      </c>
      <c r="C136" s="33" t="s">
        <v>1289</v>
      </c>
      <c r="D136" s="14">
        <v>48900</v>
      </c>
      <c r="E136" s="15">
        <v>1151.1300000000001</v>
      </c>
      <c r="F136" s="16">
        <v>1E-3</v>
      </c>
      <c r="G136" s="16"/>
    </row>
    <row r="137" spans="1:7" x14ac:dyDescent="0.25">
      <c r="A137" s="13" t="s">
        <v>1500</v>
      </c>
      <c r="B137" s="33" t="s">
        <v>1501</v>
      </c>
      <c r="C137" s="33" t="s">
        <v>1414</v>
      </c>
      <c r="D137" s="14">
        <v>50700</v>
      </c>
      <c r="E137" s="15">
        <v>1110.99</v>
      </c>
      <c r="F137" s="16">
        <v>8.9999999999999998E-4</v>
      </c>
      <c r="G137" s="16"/>
    </row>
    <row r="138" spans="1:7" x14ac:dyDescent="0.25">
      <c r="A138" s="13" t="s">
        <v>1502</v>
      </c>
      <c r="B138" s="33" t="s">
        <v>1503</v>
      </c>
      <c r="C138" s="33" t="s">
        <v>1414</v>
      </c>
      <c r="D138" s="14">
        <v>49875</v>
      </c>
      <c r="E138" s="15">
        <v>1102.9100000000001</v>
      </c>
      <c r="F138" s="16">
        <v>8.9999999999999998E-4</v>
      </c>
      <c r="G138" s="16"/>
    </row>
    <row r="139" spans="1:7" x14ac:dyDescent="0.25">
      <c r="A139" s="13" t="s">
        <v>1504</v>
      </c>
      <c r="B139" s="33" t="s">
        <v>1505</v>
      </c>
      <c r="C139" s="33" t="s">
        <v>1423</v>
      </c>
      <c r="D139" s="14">
        <v>28200</v>
      </c>
      <c r="E139" s="15">
        <v>1024.04</v>
      </c>
      <c r="F139" s="16">
        <v>8.9999999999999998E-4</v>
      </c>
      <c r="G139" s="16"/>
    </row>
    <row r="140" spans="1:7" x14ac:dyDescent="0.25">
      <c r="A140" s="13" t="s">
        <v>1506</v>
      </c>
      <c r="B140" s="33" t="s">
        <v>1507</v>
      </c>
      <c r="C140" s="33" t="s">
        <v>1414</v>
      </c>
      <c r="D140" s="14">
        <v>157300</v>
      </c>
      <c r="E140" s="15">
        <v>996.73</v>
      </c>
      <c r="F140" s="16">
        <v>8.0000000000000004E-4</v>
      </c>
      <c r="G140" s="16"/>
    </row>
    <row r="141" spans="1:7" x14ac:dyDescent="0.25">
      <c r="A141" s="13" t="s">
        <v>1508</v>
      </c>
      <c r="B141" s="33" t="s">
        <v>1509</v>
      </c>
      <c r="C141" s="33" t="s">
        <v>1289</v>
      </c>
      <c r="D141" s="14">
        <v>63500</v>
      </c>
      <c r="E141" s="15">
        <v>970.66</v>
      </c>
      <c r="F141" s="16">
        <v>8.0000000000000004E-4</v>
      </c>
      <c r="G141" s="16"/>
    </row>
    <row r="142" spans="1:7" x14ac:dyDescent="0.25">
      <c r="A142" s="13" t="s">
        <v>1202</v>
      </c>
      <c r="B142" s="33" t="s">
        <v>1203</v>
      </c>
      <c r="C142" s="33" t="s">
        <v>1204</v>
      </c>
      <c r="D142" s="14">
        <v>13200</v>
      </c>
      <c r="E142" s="15">
        <v>919.77</v>
      </c>
      <c r="F142" s="16">
        <v>8.0000000000000004E-4</v>
      </c>
      <c r="G142" s="16"/>
    </row>
    <row r="143" spans="1:7" x14ac:dyDescent="0.25">
      <c r="A143" s="13" t="s">
        <v>1510</v>
      </c>
      <c r="B143" s="33" t="s">
        <v>1511</v>
      </c>
      <c r="C143" s="33" t="s">
        <v>1221</v>
      </c>
      <c r="D143" s="14">
        <v>51750</v>
      </c>
      <c r="E143" s="15">
        <v>918.92</v>
      </c>
      <c r="F143" s="16">
        <v>8.0000000000000004E-4</v>
      </c>
      <c r="G143" s="16"/>
    </row>
    <row r="144" spans="1:7" x14ac:dyDescent="0.25">
      <c r="A144" s="13" t="s">
        <v>1512</v>
      </c>
      <c r="B144" s="33" t="s">
        <v>1513</v>
      </c>
      <c r="C144" s="33" t="s">
        <v>1374</v>
      </c>
      <c r="D144" s="14">
        <v>97600</v>
      </c>
      <c r="E144" s="15">
        <v>896.11</v>
      </c>
      <c r="F144" s="16">
        <v>8.0000000000000004E-4</v>
      </c>
      <c r="G144" s="16"/>
    </row>
    <row r="145" spans="1:7" x14ac:dyDescent="0.25">
      <c r="A145" s="13" t="s">
        <v>1237</v>
      </c>
      <c r="B145" s="33" t="s">
        <v>1238</v>
      </c>
      <c r="C145" s="33" t="s">
        <v>1239</v>
      </c>
      <c r="D145" s="14">
        <v>82800</v>
      </c>
      <c r="E145" s="15">
        <v>877.89</v>
      </c>
      <c r="F145" s="16">
        <v>6.9999999999999999E-4</v>
      </c>
      <c r="G145" s="16"/>
    </row>
    <row r="146" spans="1:7" x14ac:dyDescent="0.25">
      <c r="A146" s="13" t="s">
        <v>1514</v>
      </c>
      <c r="B146" s="33" t="s">
        <v>1515</v>
      </c>
      <c r="C146" s="33" t="s">
        <v>1305</v>
      </c>
      <c r="D146" s="14">
        <v>192000</v>
      </c>
      <c r="E146" s="15">
        <v>841.34</v>
      </c>
      <c r="F146" s="16">
        <v>6.9999999999999999E-4</v>
      </c>
      <c r="G146" s="16"/>
    </row>
    <row r="147" spans="1:7" x14ac:dyDescent="0.25">
      <c r="A147" s="13" t="s">
        <v>1516</v>
      </c>
      <c r="B147" s="33" t="s">
        <v>1517</v>
      </c>
      <c r="C147" s="33" t="s">
        <v>1414</v>
      </c>
      <c r="D147" s="14">
        <v>25950</v>
      </c>
      <c r="E147" s="15">
        <v>827.13</v>
      </c>
      <c r="F147" s="16">
        <v>6.9999999999999999E-4</v>
      </c>
      <c r="G147" s="16"/>
    </row>
    <row r="148" spans="1:7" x14ac:dyDescent="0.25">
      <c r="A148" s="13" t="s">
        <v>1518</v>
      </c>
      <c r="B148" s="33" t="s">
        <v>1519</v>
      </c>
      <c r="C148" s="33" t="s">
        <v>1323</v>
      </c>
      <c r="D148" s="14">
        <v>28975</v>
      </c>
      <c r="E148" s="15">
        <v>805.13</v>
      </c>
      <c r="F148" s="16">
        <v>6.9999999999999999E-4</v>
      </c>
      <c r="G148" s="16"/>
    </row>
    <row r="149" spans="1:7" x14ac:dyDescent="0.25">
      <c r="A149" s="13" t="s">
        <v>1520</v>
      </c>
      <c r="B149" s="33" t="s">
        <v>1521</v>
      </c>
      <c r="C149" s="33" t="s">
        <v>1218</v>
      </c>
      <c r="D149" s="14">
        <v>148500</v>
      </c>
      <c r="E149" s="15">
        <v>797.96</v>
      </c>
      <c r="F149" s="16">
        <v>6.9999999999999999E-4</v>
      </c>
      <c r="G149" s="16"/>
    </row>
    <row r="150" spans="1:7" x14ac:dyDescent="0.25">
      <c r="A150" s="13" t="s">
        <v>1522</v>
      </c>
      <c r="B150" s="33" t="s">
        <v>1523</v>
      </c>
      <c r="C150" s="33" t="s">
        <v>1192</v>
      </c>
      <c r="D150" s="14">
        <v>550000</v>
      </c>
      <c r="E150" s="15">
        <v>787.05</v>
      </c>
      <c r="F150" s="16">
        <v>6.9999999999999999E-4</v>
      </c>
      <c r="G150" s="16"/>
    </row>
    <row r="151" spans="1:7" x14ac:dyDescent="0.25">
      <c r="A151" s="13" t="s">
        <v>1524</v>
      </c>
      <c r="B151" s="33" t="s">
        <v>1525</v>
      </c>
      <c r="C151" s="33" t="s">
        <v>1204</v>
      </c>
      <c r="D151" s="14">
        <v>9375</v>
      </c>
      <c r="E151" s="15">
        <v>779.81</v>
      </c>
      <c r="F151" s="16">
        <v>6.9999999999999999E-4</v>
      </c>
      <c r="G151" s="16"/>
    </row>
    <row r="152" spans="1:7" x14ac:dyDescent="0.25">
      <c r="A152" s="13" t="s">
        <v>1526</v>
      </c>
      <c r="B152" s="33" t="s">
        <v>1527</v>
      </c>
      <c r="C152" s="33" t="s">
        <v>1250</v>
      </c>
      <c r="D152" s="14">
        <v>198000</v>
      </c>
      <c r="E152" s="15">
        <v>776.66</v>
      </c>
      <c r="F152" s="16">
        <v>6.9999999999999999E-4</v>
      </c>
      <c r="G152" s="16"/>
    </row>
    <row r="153" spans="1:7" x14ac:dyDescent="0.25">
      <c r="A153" s="13" t="s">
        <v>1528</v>
      </c>
      <c r="B153" s="33" t="s">
        <v>1529</v>
      </c>
      <c r="C153" s="33" t="s">
        <v>1201</v>
      </c>
      <c r="D153" s="14">
        <v>35966</v>
      </c>
      <c r="E153" s="15">
        <v>754.15</v>
      </c>
      <c r="F153" s="16">
        <v>5.9999999999999995E-4</v>
      </c>
      <c r="G153" s="16"/>
    </row>
    <row r="154" spans="1:7" x14ac:dyDescent="0.25">
      <c r="A154" s="13" t="s">
        <v>1219</v>
      </c>
      <c r="B154" s="33" t="s">
        <v>1220</v>
      </c>
      <c r="C154" s="33" t="s">
        <v>1221</v>
      </c>
      <c r="D154" s="14">
        <v>31482</v>
      </c>
      <c r="E154" s="15">
        <v>729.2</v>
      </c>
      <c r="F154" s="16">
        <v>5.9999999999999995E-4</v>
      </c>
      <c r="G154" s="16"/>
    </row>
    <row r="155" spans="1:7" x14ac:dyDescent="0.25">
      <c r="A155" s="13" t="s">
        <v>1530</v>
      </c>
      <c r="B155" s="33" t="s">
        <v>1531</v>
      </c>
      <c r="C155" s="33" t="s">
        <v>1350</v>
      </c>
      <c r="D155" s="14">
        <v>126000</v>
      </c>
      <c r="E155" s="15">
        <v>702.32</v>
      </c>
      <c r="F155" s="16">
        <v>5.9999999999999995E-4</v>
      </c>
      <c r="G155" s="16"/>
    </row>
    <row r="156" spans="1:7" x14ac:dyDescent="0.25">
      <c r="A156" s="13" t="s">
        <v>1532</v>
      </c>
      <c r="B156" s="33" t="s">
        <v>1533</v>
      </c>
      <c r="C156" s="33" t="s">
        <v>1414</v>
      </c>
      <c r="D156" s="14">
        <v>64900</v>
      </c>
      <c r="E156" s="15">
        <v>668.57</v>
      </c>
      <c r="F156" s="16">
        <v>5.9999999999999995E-4</v>
      </c>
      <c r="G156" s="16"/>
    </row>
    <row r="157" spans="1:7" x14ac:dyDescent="0.25">
      <c r="A157" s="13" t="s">
        <v>1534</v>
      </c>
      <c r="B157" s="33" t="s">
        <v>1535</v>
      </c>
      <c r="C157" s="33" t="s">
        <v>1414</v>
      </c>
      <c r="D157" s="14">
        <v>20250</v>
      </c>
      <c r="E157" s="15">
        <v>601.32000000000005</v>
      </c>
      <c r="F157" s="16">
        <v>5.0000000000000001E-4</v>
      </c>
      <c r="G157" s="16"/>
    </row>
    <row r="158" spans="1:7" x14ac:dyDescent="0.25">
      <c r="A158" s="13" t="s">
        <v>1536</v>
      </c>
      <c r="B158" s="33" t="s">
        <v>1537</v>
      </c>
      <c r="C158" s="33" t="s">
        <v>1221</v>
      </c>
      <c r="D158" s="14">
        <v>88200</v>
      </c>
      <c r="E158" s="15">
        <v>559.23</v>
      </c>
      <c r="F158" s="16">
        <v>5.0000000000000001E-4</v>
      </c>
      <c r="G158" s="16"/>
    </row>
    <row r="159" spans="1:7" x14ac:dyDescent="0.25">
      <c r="A159" s="13" t="s">
        <v>1213</v>
      </c>
      <c r="B159" s="33" t="s">
        <v>1214</v>
      </c>
      <c r="C159" s="33" t="s">
        <v>1215</v>
      </c>
      <c r="D159" s="14">
        <v>20650</v>
      </c>
      <c r="E159" s="15">
        <v>548.74</v>
      </c>
      <c r="F159" s="16">
        <v>5.0000000000000001E-4</v>
      </c>
      <c r="G159" s="16"/>
    </row>
    <row r="160" spans="1:7" x14ac:dyDescent="0.25">
      <c r="A160" s="13" t="s">
        <v>1240</v>
      </c>
      <c r="B160" s="33" t="s">
        <v>1241</v>
      </c>
      <c r="C160" s="33" t="s">
        <v>1236</v>
      </c>
      <c r="D160" s="14">
        <v>355</v>
      </c>
      <c r="E160" s="15">
        <v>445.28</v>
      </c>
      <c r="F160" s="16">
        <v>4.0000000000000002E-4</v>
      </c>
      <c r="G160" s="16"/>
    </row>
    <row r="161" spans="1:7" x14ac:dyDescent="0.25">
      <c r="A161" s="13" t="s">
        <v>1538</v>
      </c>
      <c r="B161" s="33" t="s">
        <v>1539</v>
      </c>
      <c r="C161" s="33" t="s">
        <v>1239</v>
      </c>
      <c r="D161" s="14">
        <v>61200</v>
      </c>
      <c r="E161" s="15">
        <v>364.48</v>
      </c>
      <c r="F161" s="16">
        <v>2.9999999999999997E-4</v>
      </c>
      <c r="G161" s="16"/>
    </row>
    <row r="162" spans="1:7" x14ac:dyDescent="0.25">
      <c r="A162" s="13" t="s">
        <v>1540</v>
      </c>
      <c r="B162" s="33" t="s">
        <v>1541</v>
      </c>
      <c r="C162" s="33" t="s">
        <v>1403</v>
      </c>
      <c r="D162" s="14">
        <v>8750</v>
      </c>
      <c r="E162" s="15">
        <v>309.72000000000003</v>
      </c>
      <c r="F162" s="16">
        <v>2.9999999999999997E-4</v>
      </c>
      <c r="G162" s="16"/>
    </row>
    <row r="163" spans="1:7" x14ac:dyDescent="0.25">
      <c r="A163" s="13" t="s">
        <v>1542</v>
      </c>
      <c r="B163" s="33" t="s">
        <v>1543</v>
      </c>
      <c r="C163" s="33" t="s">
        <v>1189</v>
      </c>
      <c r="D163" s="14">
        <v>19550</v>
      </c>
      <c r="E163" s="15">
        <v>309.39</v>
      </c>
      <c r="F163" s="16">
        <v>2.9999999999999997E-4</v>
      </c>
      <c r="G163" s="16"/>
    </row>
    <row r="164" spans="1:7" x14ac:dyDescent="0.25">
      <c r="A164" s="13" t="s">
        <v>1544</v>
      </c>
      <c r="B164" s="33" t="s">
        <v>1545</v>
      </c>
      <c r="C164" s="33" t="s">
        <v>1289</v>
      </c>
      <c r="D164" s="14">
        <v>40950</v>
      </c>
      <c r="E164" s="15">
        <v>297.79000000000002</v>
      </c>
      <c r="F164" s="16">
        <v>2.9999999999999997E-4</v>
      </c>
      <c r="G164" s="16"/>
    </row>
    <row r="165" spans="1:7" x14ac:dyDescent="0.25">
      <c r="A165" s="13" t="s">
        <v>1546</v>
      </c>
      <c r="B165" s="33" t="s">
        <v>1547</v>
      </c>
      <c r="C165" s="33" t="s">
        <v>1548</v>
      </c>
      <c r="D165" s="14">
        <v>25200</v>
      </c>
      <c r="E165" s="15">
        <v>292.17</v>
      </c>
      <c r="F165" s="16">
        <v>2.0000000000000001E-4</v>
      </c>
      <c r="G165" s="16"/>
    </row>
    <row r="166" spans="1:7" x14ac:dyDescent="0.25">
      <c r="A166" s="13" t="s">
        <v>1549</v>
      </c>
      <c r="B166" s="33" t="s">
        <v>1550</v>
      </c>
      <c r="C166" s="33" t="s">
        <v>1434</v>
      </c>
      <c r="D166" s="14">
        <v>96200</v>
      </c>
      <c r="E166" s="15">
        <v>276.72000000000003</v>
      </c>
      <c r="F166" s="16">
        <v>2.0000000000000001E-4</v>
      </c>
      <c r="G166" s="16"/>
    </row>
    <row r="167" spans="1:7" x14ac:dyDescent="0.25">
      <c r="A167" s="13" t="s">
        <v>1242</v>
      </c>
      <c r="B167" s="33" t="s">
        <v>1243</v>
      </c>
      <c r="C167" s="33" t="s">
        <v>1215</v>
      </c>
      <c r="D167" s="14">
        <v>19000</v>
      </c>
      <c r="E167" s="15">
        <v>241.37</v>
      </c>
      <c r="F167" s="16">
        <v>2.0000000000000001E-4</v>
      </c>
      <c r="G167" s="16"/>
    </row>
    <row r="168" spans="1:7" x14ac:dyDescent="0.25">
      <c r="A168" s="13" t="s">
        <v>1551</v>
      </c>
      <c r="B168" s="33" t="s">
        <v>1552</v>
      </c>
      <c r="C168" s="33" t="s">
        <v>1305</v>
      </c>
      <c r="D168" s="14">
        <v>4050</v>
      </c>
      <c r="E168" s="15">
        <v>190.43</v>
      </c>
      <c r="F168" s="16">
        <v>2.0000000000000001E-4</v>
      </c>
      <c r="G168" s="16"/>
    </row>
    <row r="169" spans="1:7" x14ac:dyDescent="0.25">
      <c r="A169" s="13" t="s">
        <v>1553</v>
      </c>
      <c r="B169" s="33" t="s">
        <v>1554</v>
      </c>
      <c r="C169" s="33" t="s">
        <v>1434</v>
      </c>
      <c r="D169" s="14">
        <v>3300</v>
      </c>
      <c r="E169" s="15">
        <v>188</v>
      </c>
      <c r="F169" s="16">
        <v>2.0000000000000001E-4</v>
      </c>
      <c r="G169" s="16"/>
    </row>
    <row r="170" spans="1:7" x14ac:dyDescent="0.25">
      <c r="A170" s="13" t="s">
        <v>1555</v>
      </c>
      <c r="B170" s="33" t="s">
        <v>1556</v>
      </c>
      <c r="C170" s="33" t="s">
        <v>1289</v>
      </c>
      <c r="D170" s="14">
        <v>17600</v>
      </c>
      <c r="E170" s="15">
        <v>121.81</v>
      </c>
      <c r="F170" s="16">
        <v>1E-4</v>
      </c>
      <c r="G170" s="16"/>
    </row>
    <row r="171" spans="1:7" x14ac:dyDescent="0.25">
      <c r="A171" s="13" t="s">
        <v>1246</v>
      </c>
      <c r="B171" s="33" t="s">
        <v>1247</v>
      </c>
      <c r="C171" s="33" t="s">
        <v>1189</v>
      </c>
      <c r="D171" s="14">
        <v>4000</v>
      </c>
      <c r="E171" s="15">
        <v>107.84</v>
      </c>
      <c r="F171" s="16">
        <v>1E-4</v>
      </c>
      <c r="G171" s="16"/>
    </row>
    <row r="172" spans="1:7" x14ac:dyDescent="0.25">
      <c r="A172" s="13" t="s">
        <v>1557</v>
      </c>
      <c r="B172" s="33" t="s">
        <v>1558</v>
      </c>
      <c r="C172" s="33" t="s">
        <v>1279</v>
      </c>
      <c r="D172" s="14">
        <v>1875</v>
      </c>
      <c r="E172" s="15">
        <v>19.28</v>
      </c>
      <c r="F172" s="16">
        <v>0</v>
      </c>
      <c r="G172" s="16"/>
    </row>
    <row r="173" spans="1:7" x14ac:dyDescent="0.25">
      <c r="A173" s="13" t="s">
        <v>1559</v>
      </c>
      <c r="B173" s="33" t="s">
        <v>1560</v>
      </c>
      <c r="C173" s="33" t="s">
        <v>1289</v>
      </c>
      <c r="D173" s="14">
        <v>2250</v>
      </c>
      <c r="E173" s="15">
        <v>17.88</v>
      </c>
      <c r="F173" s="16">
        <v>0</v>
      </c>
      <c r="G173" s="16"/>
    </row>
    <row r="174" spans="1:7" x14ac:dyDescent="0.25">
      <c r="A174" s="13" t="s">
        <v>1561</v>
      </c>
      <c r="B174" s="33" t="s">
        <v>1562</v>
      </c>
      <c r="C174" s="33" t="s">
        <v>1189</v>
      </c>
      <c r="D174" s="14">
        <v>4000</v>
      </c>
      <c r="E174" s="15">
        <v>16.739999999999998</v>
      </c>
      <c r="F174" s="16">
        <v>0</v>
      </c>
      <c r="G174" s="16"/>
    </row>
    <row r="175" spans="1:7" x14ac:dyDescent="0.25">
      <c r="A175" s="13" t="s">
        <v>1563</v>
      </c>
      <c r="B175" s="33" t="s">
        <v>1564</v>
      </c>
      <c r="C175" s="33" t="s">
        <v>1374</v>
      </c>
      <c r="D175" s="14">
        <v>3000</v>
      </c>
      <c r="E175" s="15">
        <v>16.36</v>
      </c>
      <c r="F175" s="16">
        <v>0</v>
      </c>
      <c r="G175" s="16"/>
    </row>
    <row r="176" spans="1:7" x14ac:dyDescent="0.25">
      <c r="A176" s="17" t="s">
        <v>124</v>
      </c>
      <c r="B176" s="34"/>
      <c r="C176" s="34"/>
      <c r="D176" s="20"/>
      <c r="E176" s="37">
        <v>929147.13</v>
      </c>
      <c r="F176" s="38">
        <v>0.7893</v>
      </c>
      <c r="G176" s="23"/>
    </row>
    <row r="177" spans="1:7" x14ac:dyDescent="0.25">
      <c r="A177" s="17" t="s">
        <v>1257</v>
      </c>
      <c r="B177" s="33"/>
      <c r="C177" s="33"/>
      <c r="D177" s="14"/>
      <c r="E177" s="15"/>
      <c r="F177" s="16"/>
      <c r="G177" s="16"/>
    </row>
    <row r="178" spans="1:7" x14ac:dyDescent="0.25">
      <c r="A178" s="17" t="s">
        <v>124</v>
      </c>
      <c r="B178" s="33"/>
      <c r="C178" s="33"/>
      <c r="D178" s="14"/>
      <c r="E178" s="39" t="s">
        <v>121</v>
      </c>
      <c r="F178" s="40" t="s">
        <v>121</v>
      </c>
      <c r="G178" s="16"/>
    </row>
    <row r="179" spans="1:7" x14ac:dyDescent="0.25">
      <c r="A179" s="24" t="s">
        <v>131</v>
      </c>
      <c r="B179" s="35"/>
      <c r="C179" s="35"/>
      <c r="D179" s="25"/>
      <c r="E179" s="30">
        <v>929147.13</v>
      </c>
      <c r="F179" s="31">
        <v>0.7893</v>
      </c>
      <c r="G179" s="23"/>
    </row>
    <row r="180" spans="1:7" x14ac:dyDescent="0.25">
      <c r="A180" s="13"/>
      <c r="B180" s="33"/>
      <c r="C180" s="33"/>
      <c r="D180" s="14"/>
      <c r="E180" s="15"/>
      <c r="F180" s="16"/>
      <c r="G180" s="16"/>
    </row>
    <row r="181" spans="1:7" x14ac:dyDescent="0.25">
      <c r="A181" s="17" t="s">
        <v>1565</v>
      </c>
      <c r="B181" s="33"/>
      <c r="C181" s="33"/>
      <c r="D181" s="14"/>
      <c r="E181" s="15"/>
      <c r="F181" s="16"/>
      <c r="G181" s="16"/>
    </row>
    <row r="182" spans="1:7" x14ac:dyDescent="0.25">
      <c r="A182" s="17" t="s">
        <v>1566</v>
      </c>
      <c r="B182" s="33"/>
      <c r="C182" s="33"/>
      <c r="D182" s="14"/>
      <c r="E182" s="15"/>
      <c r="F182" s="16"/>
      <c r="G182" s="16"/>
    </row>
    <row r="183" spans="1:7" x14ac:dyDescent="0.25">
      <c r="A183" s="13" t="s">
        <v>1567</v>
      </c>
      <c r="B183" s="33"/>
      <c r="C183" s="33" t="s">
        <v>1374</v>
      </c>
      <c r="D183" s="41">
        <v>-3000</v>
      </c>
      <c r="E183" s="26">
        <v>-16.43</v>
      </c>
      <c r="F183" s="27">
        <v>-1.2999999999999999E-5</v>
      </c>
      <c r="G183" s="16"/>
    </row>
    <row r="184" spans="1:7" x14ac:dyDescent="0.25">
      <c r="A184" s="13" t="s">
        <v>1568</v>
      </c>
      <c r="B184" s="33"/>
      <c r="C184" s="33" t="s">
        <v>1189</v>
      </c>
      <c r="D184" s="41">
        <v>-4000</v>
      </c>
      <c r="E184" s="26">
        <v>-16.87</v>
      </c>
      <c r="F184" s="27">
        <v>-1.4E-5</v>
      </c>
      <c r="G184" s="16"/>
    </row>
    <row r="185" spans="1:7" x14ac:dyDescent="0.25">
      <c r="A185" s="13" t="s">
        <v>1569</v>
      </c>
      <c r="B185" s="33"/>
      <c r="C185" s="33" t="s">
        <v>1289</v>
      </c>
      <c r="D185" s="41">
        <v>-2250</v>
      </c>
      <c r="E185" s="26">
        <v>-18.03</v>
      </c>
      <c r="F185" s="27">
        <v>-1.5E-5</v>
      </c>
      <c r="G185" s="16"/>
    </row>
    <row r="186" spans="1:7" x14ac:dyDescent="0.25">
      <c r="A186" s="13" t="s">
        <v>1570</v>
      </c>
      <c r="B186" s="33"/>
      <c r="C186" s="33" t="s">
        <v>1279</v>
      </c>
      <c r="D186" s="41">
        <v>-1875</v>
      </c>
      <c r="E186" s="26">
        <v>-19.47</v>
      </c>
      <c r="F186" s="27">
        <v>-1.5999999999999999E-5</v>
      </c>
      <c r="G186" s="16"/>
    </row>
    <row r="187" spans="1:7" x14ac:dyDescent="0.25">
      <c r="A187" s="13" t="s">
        <v>1571</v>
      </c>
      <c r="B187" s="33"/>
      <c r="C187" s="33" t="s">
        <v>1189</v>
      </c>
      <c r="D187" s="41">
        <v>-4000</v>
      </c>
      <c r="E187" s="26">
        <v>-108.26</v>
      </c>
      <c r="F187" s="27">
        <v>-9.1000000000000003E-5</v>
      </c>
      <c r="G187" s="16"/>
    </row>
    <row r="188" spans="1:7" x14ac:dyDescent="0.25">
      <c r="A188" s="13" t="s">
        <v>1572</v>
      </c>
      <c r="B188" s="33"/>
      <c r="C188" s="33" t="s">
        <v>1289</v>
      </c>
      <c r="D188" s="41">
        <v>-17600</v>
      </c>
      <c r="E188" s="26">
        <v>-122.09</v>
      </c>
      <c r="F188" s="27">
        <v>-1.03E-4</v>
      </c>
      <c r="G188" s="16"/>
    </row>
    <row r="189" spans="1:7" x14ac:dyDescent="0.25">
      <c r="A189" s="13" t="s">
        <v>1573</v>
      </c>
      <c r="B189" s="33"/>
      <c r="C189" s="33" t="s">
        <v>1434</v>
      </c>
      <c r="D189" s="41">
        <v>-3300</v>
      </c>
      <c r="E189" s="26">
        <v>-189.08</v>
      </c>
      <c r="F189" s="27">
        <v>-1.6000000000000001E-4</v>
      </c>
      <c r="G189" s="16"/>
    </row>
    <row r="190" spans="1:7" x14ac:dyDescent="0.25">
      <c r="A190" s="13" t="s">
        <v>1574</v>
      </c>
      <c r="B190" s="33"/>
      <c r="C190" s="33" t="s">
        <v>1305</v>
      </c>
      <c r="D190" s="41">
        <v>-4050</v>
      </c>
      <c r="E190" s="26">
        <v>-189.47</v>
      </c>
      <c r="F190" s="27">
        <v>-1.6000000000000001E-4</v>
      </c>
      <c r="G190" s="16"/>
    </row>
    <row r="191" spans="1:7" x14ac:dyDescent="0.25">
      <c r="A191" s="13" t="s">
        <v>1575</v>
      </c>
      <c r="B191" s="33"/>
      <c r="C191" s="33" t="s">
        <v>1215</v>
      </c>
      <c r="D191" s="41">
        <v>-19000</v>
      </c>
      <c r="E191" s="26">
        <v>-242.64</v>
      </c>
      <c r="F191" s="27">
        <v>-2.0599999999999999E-4</v>
      </c>
      <c r="G191" s="16"/>
    </row>
    <row r="192" spans="1:7" x14ac:dyDescent="0.25">
      <c r="A192" s="13" t="s">
        <v>1576</v>
      </c>
      <c r="B192" s="33"/>
      <c r="C192" s="33" t="s">
        <v>1434</v>
      </c>
      <c r="D192" s="41">
        <v>-96200</v>
      </c>
      <c r="E192" s="26">
        <v>-277.92</v>
      </c>
      <c r="F192" s="27">
        <v>-2.3599999999999999E-4</v>
      </c>
      <c r="G192" s="16"/>
    </row>
    <row r="193" spans="1:7" x14ac:dyDescent="0.25">
      <c r="A193" s="13" t="s">
        <v>1577</v>
      </c>
      <c r="B193" s="33"/>
      <c r="C193" s="33" t="s">
        <v>1548</v>
      </c>
      <c r="D193" s="41">
        <v>-25200</v>
      </c>
      <c r="E193" s="26">
        <v>-294.25</v>
      </c>
      <c r="F193" s="27">
        <v>-2.5000000000000001E-4</v>
      </c>
      <c r="G193" s="16"/>
    </row>
    <row r="194" spans="1:7" x14ac:dyDescent="0.25">
      <c r="A194" s="13" t="s">
        <v>1578</v>
      </c>
      <c r="B194" s="33"/>
      <c r="C194" s="33" t="s">
        <v>1289</v>
      </c>
      <c r="D194" s="41">
        <v>-40950</v>
      </c>
      <c r="E194" s="26">
        <v>-299.47000000000003</v>
      </c>
      <c r="F194" s="27">
        <v>-2.5399999999999999E-4</v>
      </c>
      <c r="G194" s="16"/>
    </row>
    <row r="195" spans="1:7" x14ac:dyDescent="0.25">
      <c r="A195" s="13" t="s">
        <v>1579</v>
      </c>
      <c r="B195" s="33"/>
      <c r="C195" s="33" t="s">
        <v>1189</v>
      </c>
      <c r="D195" s="41">
        <v>-19550</v>
      </c>
      <c r="E195" s="26">
        <v>-312.18</v>
      </c>
      <c r="F195" s="27">
        <v>-2.6499999999999999E-4</v>
      </c>
      <c r="G195" s="16"/>
    </row>
    <row r="196" spans="1:7" x14ac:dyDescent="0.25">
      <c r="A196" s="13" t="s">
        <v>1580</v>
      </c>
      <c r="B196" s="33"/>
      <c r="C196" s="33" t="s">
        <v>1403</v>
      </c>
      <c r="D196" s="41">
        <v>-8750</v>
      </c>
      <c r="E196" s="26">
        <v>-312.31</v>
      </c>
      <c r="F196" s="27">
        <v>-2.6499999999999999E-4</v>
      </c>
      <c r="G196" s="16"/>
    </row>
    <row r="197" spans="1:7" x14ac:dyDescent="0.25">
      <c r="A197" s="13" t="s">
        <v>1581</v>
      </c>
      <c r="B197" s="33"/>
      <c r="C197" s="33" t="s">
        <v>1239</v>
      </c>
      <c r="D197" s="41">
        <v>-61200</v>
      </c>
      <c r="E197" s="26">
        <v>-367.05</v>
      </c>
      <c r="F197" s="27">
        <v>-3.1100000000000002E-4</v>
      </c>
      <c r="G197" s="16"/>
    </row>
    <row r="198" spans="1:7" x14ac:dyDescent="0.25">
      <c r="A198" s="13" t="s">
        <v>1582</v>
      </c>
      <c r="B198" s="33"/>
      <c r="C198" s="33" t="s">
        <v>1236</v>
      </c>
      <c r="D198" s="41">
        <v>-355</v>
      </c>
      <c r="E198" s="26">
        <v>-449.09</v>
      </c>
      <c r="F198" s="27">
        <v>-3.8099999999999999E-4</v>
      </c>
      <c r="G198" s="16"/>
    </row>
    <row r="199" spans="1:7" x14ac:dyDescent="0.25">
      <c r="A199" s="13" t="s">
        <v>1583</v>
      </c>
      <c r="B199" s="33"/>
      <c r="C199" s="33" t="s">
        <v>1215</v>
      </c>
      <c r="D199" s="41">
        <v>-20650</v>
      </c>
      <c r="E199" s="26">
        <v>-551.47</v>
      </c>
      <c r="F199" s="27">
        <v>-4.6799999999999999E-4</v>
      </c>
      <c r="G199" s="16"/>
    </row>
    <row r="200" spans="1:7" x14ac:dyDescent="0.25">
      <c r="A200" s="13" t="s">
        <v>1584</v>
      </c>
      <c r="B200" s="33"/>
      <c r="C200" s="33" t="s">
        <v>1221</v>
      </c>
      <c r="D200" s="41">
        <v>-88200</v>
      </c>
      <c r="E200" s="26">
        <v>-562.14</v>
      </c>
      <c r="F200" s="27">
        <v>-4.7699999999999999E-4</v>
      </c>
      <c r="G200" s="16"/>
    </row>
    <row r="201" spans="1:7" x14ac:dyDescent="0.25">
      <c r="A201" s="13" t="s">
        <v>1585</v>
      </c>
      <c r="B201" s="33"/>
      <c r="C201" s="33" t="s">
        <v>1414</v>
      </c>
      <c r="D201" s="41">
        <v>-20250</v>
      </c>
      <c r="E201" s="26">
        <v>-603.61</v>
      </c>
      <c r="F201" s="27">
        <v>-5.1199999999999998E-4</v>
      </c>
      <c r="G201" s="16"/>
    </row>
    <row r="202" spans="1:7" x14ac:dyDescent="0.25">
      <c r="A202" s="13" t="s">
        <v>1586</v>
      </c>
      <c r="B202" s="33"/>
      <c r="C202" s="33" t="s">
        <v>1218</v>
      </c>
      <c r="D202" s="41">
        <v>-22000</v>
      </c>
      <c r="E202" s="26">
        <v>-636.61</v>
      </c>
      <c r="F202" s="27">
        <v>-5.4000000000000001E-4</v>
      </c>
      <c r="G202" s="16"/>
    </row>
    <row r="203" spans="1:7" x14ac:dyDescent="0.25">
      <c r="A203" s="13" t="s">
        <v>1587</v>
      </c>
      <c r="B203" s="33"/>
      <c r="C203" s="33" t="s">
        <v>1414</v>
      </c>
      <c r="D203" s="41">
        <v>-64900</v>
      </c>
      <c r="E203" s="26">
        <v>-663.25</v>
      </c>
      <c r="F203" s="27">
        <v>-5.6300000000000002E-4</v>
      </c>
      <c r="G203" s="16"/>
    </row>
    <row r="204" spans="1:7" x14ac:dyDescent="0.25">
      <c r="A204" s="13" t="s">
        <v>1588</v>
      </c>
      <c r="B204" s="33"/>
      <c r="C204" s="33" t="s">
        <v>1350</v>
      </c>
      <c r="D204" s="41">
        <v>-126000</v>
      </c>
      <c r="E204" s="26">
        <v>-704.09</v>
      </c>
      <c r="F204" s="27">
        <v>-5.9800000000000001E-4</v>
      </c>
      <c r="G204" s="16"/>
    </row>
    <row r="205" spans="1:7" x14ac:dyDescent="0.25">
      <c r="A205" s="13" t="s">
        <v>1589</v>
      </c>
      <c r="B205" s="33"/>
      <c r="C205" s="33" t="s">
        <v>1221</v>
      </c>
      <c r="D205" s="41">
        <v>-31482</v>
      </c>
      <c r="E205" s="26">
        <v>-735.48</v>
      </c>
      <c r="F205" s="27">
        <v>-6.2399999999999999E-4</v>
      </c>
      <c r="G205" s="16"/>
    </row>
    <row r="206" spans="1:7" x14ac:dyDescent="0.25">
      <c r="A206" s="13" t="s">
        <v>1590</v>
      </c>
      <c r="B206" s="33"/>
      <c r="C206" s="33" t="s">
        <v>1201</v>
      </c>
      <c r="D206" s="41">
        <v>-35966</v>
      </c>
      <c r="E206" s="26">
        <v>-760.14</v>
      </c>
      <c r="F206" s="27">
        <v>-6.4499999999999996E-4</v>
      </c>
      <c r="G206" s="16"/>
    </row>
    <row r="207" spans="1:7" x14ac:dyDescent="0.25">
      <c r="A207" s="13" t="s">
        <v>1591</v>
      </c>
      <c r="B207" s="33"/>
      <c r="C207" s="33" t="s">
        <v>1250</v>
      </c>
      <c r="D207" s="41">
        <v>-198000</v>
      </c>
      <c r="E207" s="26">
        <v>-782</v>
      </c>
      <c r="F207" s="27">
        <v>-6.6399999999999999E-4</v>
      </c>
      <c r="G207" s="16"/>
    </row>
    <row r="208" spans="1:7" x14ac:dyDescent="0.25">
      <c r="A208" s="13" t="s">
        <v>1592</v>
      </c>
      <c r="B208" s="33"/>
      <c r="C208" s="33" t="s">
        <v>1204</v>
      </c>
      <c r="D208" s="41">
        <v>-9375</v>
      </c>
      <c r="E208" s="26">
        <v>-783.62</v>
      </c>
      <c r="F208" s="27">
        <v>-6.6500000000000001E-4</v>
      </c>
      <c r="G208" s="16"/>
    </row>
    <row r="209" spans="1:7" x14ac:dyDescent="0.25">
      <c r="A209" s="13" t="s">
        <v>1593</v>
      </c>
      <c r="B209" s="33"/>
      <c r="C209" s="33" t="s">
        <v>1192</v>
      </c>
      <c r="D209" s="41">
        <v>-550000</v>
      </c>
      <c r="E209" s="26">
        <v>-793.65</v>
      </c>
      <c r="F209" s="27">
        <v>-6.7400000000000001E-4</v>
      </c>
      <c r="G209" s="16"/>
    </row>
    <row r="210" spans="1:7" x14ac:dyDescent="0.25">
      <c r="A210" s="13" t="s">
        <v>1594</v>
      </c>
      <c r="B210" s="33"/>
      <c r="C210" s="33" t="s">
        <v>1218</v>
      </c>
      <c r="D210" s="41">
        <v>-148500</v>
      </c>
      <c r="E210" s="26">
        <v>-805.02</v>
      </c>
      <c r="F210" s="27">
        <v>-6.8400000000000004E-4</v>
      </c>
      <c r="G210" s="16"/>
    </row>
    <row r="211" spans="1:7" x14ac:dyDescent="0.25">
      <c r="A211" s="13" t="s">
        <v>1595</v>
      </c>
      <c r="B211" s="33"/>
      <c r="C211" s="33" t="s">
        <v>1323</v>
      </c>
      <c r="D211" s="41">
        <v>-28975</v>
      </c>
      <c r="E211" s="26">
        <v>-809.07</v>
      </c>
      <c r="F211" s="27">
        <v>-6.87E-4</v>
      </c>
      <c r="G211" s="16"/>
    </row>
    <row r="212" spans="1:7" x14ac:dyDescent="0.25">
      <c r="A212" s="13" t="s">
        <v>1596</v>
      </c>
      <c r="B212" s="33"/>
      <c r="C212" s="33" t="s">
        <v>1414</v>
      </c>
      <c r="D212" s="41">
        <v>-25950</v>
      </c>
      <c r="E212" s="26">
        <v>-834.25</v>
      </c>
      <c r="F212" s="27">
        <v>-7.0799999999999997E-4</v>
      </c>
      <c r="G212" s="16"/>
    </row>
    <row r="213" spans="1:7" x14ac:dyDescent="0.25">
      <c r="A213" s="13" t="s">
        <v>1597</v>
      </c>
      <c r="B213" s="33"/>
      <c r="C213" s="33" t="s">
        <v>1305</v>
      </c>
      <c r="D213" s="41">
        <v>-192000</v>
      </c>
      <c r="E213" s="26">
        <v>-845.86</v>
      </c>
      <c r="F213" s="27">
        <v>-7.18E-4</v>
      </c>
      <c r="G213" s="16"/>
    </row>
    <row r="214" spans="1:7" x14ac:dyDescent="0.25">
      <c r="A214" s="13" t="s">
        <v>1598</v>
      </c>
      <c r="B214" s="33"/>
      <c r="C214" s="33" t="s">
        <v>1239</v>
      </c>
      <c r="D214" s="41">
        <v>-82800</v>
      </c>
      <c r="E214" s="26">
        <v>-882.69</v>
      </c>
      <c r="F214" s="27">
        <v>-7.5000000000000002E-4</v>
      </c>
      <c r="G214" s="16"/>
    </row>
    <row r="215" spans="1:7" x14ac:dyDescent="0.25">
      <c r="A215" s="13" t="s">
        <v>1599</v>
      </c>
      <c r="B215" s="33"/>
      <c r="C215" s="33" t="s">
        <v>1374</v>
      </c>
      <c r="D215" s="41">
        <v>-97600</v>
      </c>
      <c r="E215" s="26">
        <v>-901.48</v>
      </c>
      <c r="F215" s="27">
        <v>-7.6499999999999995E-4</v>
      </c>
      <c r="G215" s="16"/>
    </row>
    <row r="216" spans="1:7" x14ac:dyDescent="0.25">
      <c r="A216" s="13" t="s">
        <v>1600</v>
      </c>
      <c r="B216" s="33"/>
      <c r="C216" s="33" t="s">
        <v>1221</v>
      </c>
      <c r="D216" s="41">
        <v>-51750</v>
      </c>
      <c r="E216" s="26">
        <v>-919.26</v>
      </c>
      <c r="F216" s="27">
        <v>-7.8100000000000001E-4</v>
      </c>
      <c r="G216" s="16"/>
    </row>
    <row r="217" spans="1:7" x14ac:dyDescent="0.25">
      <c r="A217" s="13" t="s">
        <v>1601</v>
      </c>
      <c r="B217" s="33"/>
      <c r="C217" s="33" t="s">
        <v>1204</v>
      </c>
      <c r="D217" s="41">
        <v>-13200</v>
      </c>
      <c r="E217" s="26">
        <v>-927.1</v>
      </c>
      <c r="F217" s="27">
        <v>-7.8700000000000005E-4</v>
      </c>
      <c r="G217" s="16"/>
    </row>
    <row r="218" spans="1:7" x14ac:dyDescent="0.25">
      <c r="A218" s="13" t="s">
        <v>1602</v>
      </c>
      <c r="B218" s="33"/>
      <c r="C218" s="33" t="s">
        <v>1289</v>
      </c>
      <c r="D218" s="41">
        <v>-63500</v>
      </c>
      <c r="E218" s="26">
        <v>-977.49</v>
      </c>
      <c r="F218" s="27">
        <v>-8.3000000000000001E-4</v>
      </c>
      <c r="G218" s="16"/>
    </row>
    <row r="219" spans="1:7" x14ac:dyDescent="0.25">
      <c r="A219" s="13" t="s">
        <v>1603</v>
      </c>
      <c r="B219" s="33"/>
      <c r="C219" s="33" t="s">
        <v>1414</v>
      </c>
      <c r="D219" s="41">
        <v>-157300</v>
      </c>
      <c r="E219" s="26">
        <v>-1005.85</v>
      </c>
      <c r="F219" s="27">
        <v>-8.5400000000000005E-4</v>
      </c>
      <c r="G219" s="16"/>
    </row>
    <row r="220" spans="1:7" x14ac:dyDescent="0.25">
      <c r="A220" s="13" t="s">
        <v>1604</v>
      </c>
      <c r="B220" s="33"/>
      <c r="C220" s="33" t="s">
        <v>1423</v>
      </c>
      <c r="D220" s="41">
        <v>-28200</v>
      </c>
      <c r="E220" s="26">
        <v>-1032.49</v>
      </c>
      <c r="F220" s="27">
        <v>-8.7699999999999996E-4</v>
      </c>
      <c r="G220" s="16"/>
    </row>
    <row r="221" spans="1:7" x14ac:dyDescent="0.25">
      <c r="A221" s="13" t="s">
        <v>1605</v>
      </c>
      <c r="B221" s="33"/>
      <c r="C221" s="33" t="s">
        <v>1414</v>
      </c>
      <c r="D221" s="41">
        <v>-49875</v>
      </c>
      <c r="E221" s="26">
        <v>-1109.72</v>
      </c>
      <c r="F221" s="27">
        <v>-9.4200000000000002E-4</v>
      </c>
      <c r="G221" s="16"/>
    </row>
    <row r="222" spans="1:7" x14ac:dyDescent="0.25">
      <c r="A222" s="13" t="s">
        <v>1606</v>
      </c>
      <c r="B222" s="33"/>
      <c r="C222" s="33" t="s">
        <v>1414</v>
      </c>
      <c r="D222" s="41">
        <v>-50700</v>
      </c>
      <c r="E222" s="26">
        <v>-1118.04</v>
      </c>
      <c r="F222" s="27">
        <v>-9.4899999999999997E-4</v>
      </c>
      <c r="G222" s="16"/>
    </row>
    <row r="223" spans="1:7" x14ac:dyDescent="0.25">
      <c r="A223" s="13" t="s">
        <v>1607</v>
      </c>
      <c r="B223" s="33"/>
      <c r="C223" s="33" t="s">
        <v>1289</v>
      </c>
      <c r="D223" s="41">
        <v>-48900</v>
      </c>
      <c r="E223" s="26">
        <v>-1163.45</v>
      </c>
      <c r="F223" s="27">
        <v>-9.8799999999999995E-4</v>
      </c>
      <c r="G223" s="16"/>
    </row>
    <row r="224" spans="1:7" x14ac:dyDescent="0.25">
      <c r="A224" s="13" t="s">
        <v>1608</v>
      </c>
      <c r="B224" s="33"/>
      <c r="C224" s="33" t="s">
        <v>1371</v>
      </c>
      <c r="D224" s="41">
        <v>-90400</v>
      </c>
      <c r="E224" s="26">
        <v>-1181.8399999999999</v>
      </c>
      <c r="F224" s="27">
        <v>-1.0039999999999999E-3</v>
      </c>
      <c r="G224" s="16"/>
    </row>
    <row r="225" spans="1:7" x14ac:dyDescent="0.25">
      <c r="A225" s="13" t="s">
        <v>1609</v>
      </c>
      <c r="B225" s="33"/>
      <c r="C225" s="33" t="s">
        <v>1239</v>
      </c>
      <c r="D225" s="41">
        <v>-321600</v>
      </c>
      <c r="E225" s="26">
        <v>-1226.58</v>
      </c>
      <c r="F225" s="27">
        <v>-1.042E-3</v>
      </c>
      <c r="G225" s="16"/>
    </row>
    <row r="226" spans="1:7" x14ac:dyDescent="0.25">
      <c r="A226" s="13" t="s">
        <v>1610</v>
      </c>
      <c r="B226" s="33"/>
      <c r="C226" s="33" t="s">
        <v>1221</v>
      </c>
      <c r="D226" s="41">
        <v>-31875</v>
      </c>
      <c r="E226" s="26">
        <v>-1240.53</v>
      </c>
      <c r="F226" s="27">
        <v>-1.054E-3</v>
      </c>
      <c r="G226" s="16"/>
    </row>
    <row r="227" spans="1:7" x14ac:dyDescent="0.25">
      <c r="A227" s="13" t="s">
        <v>1611</v>
      </c>
      <c r="B227" s="33"/>
      <c r="C227" s="33" t="s">
        <v>1434</v>
      </c>
      <c r="D227" s="41">
        <v>-52500</v>
      </c>
      <c r="E227" s="26">
        <v>-1265.99</v>
      </c>
      <c r="F227" s="27">
        <v>-1.075E-3</v>
      </c>
      <c r="G227" s="16"/>
    </row>
    <row r="228" spans="1:7" x14ac:dyDescent="0.25">
      <c r="A228" s="13" t="s">
        <v>1612</v>
      </c>
      <c r="B228" s="33"/>
      <c r="C228" s="33" t="s">
        <v>1289</v>
      </c>
      <c r="D228" s="41">
        <v>-834394</v>
      </c>
      <c r="E228" s="26">
        <v>-1267.44</v>
      </c>
      <c r="F228" s="27">
        <v>-1.0759999999999999E-3</v>
      </c>
      <c r="G228" s="16"/>
    </row>
    <row r="229" spans="1:7" x14ac:dyDescent="0.25">
      <c r="A229" s="13" t="s">
        <v>1613</v>
      </c>
      <c r="B229" s="33"/>
      <c r="C229" s="33" t="s">
        <v>1305</v>
      </c>
      <c r="D229" s="41">
        <v>-213000</v>
      </c>
      <c r="E229" s="26">
        <v>-1300.47</v>
      </c>
      <c r="F229" s="27">
        <v>-1.1050000000000001E-3</v>
      </c>
      <c r="G229" s="16"/>
    </row>
    <row r="230" spans="1:7" x14ac:dyDescent="0.25">
      <c r="A230" s="13" t="s">
        <v>1614</v>
      </c>
      <c r="B230" s="33"/>
      <c r="C230" s="33" t="s">
        <v>1221</v>
      </c>
      <c r="D230" s="41">
        <v>-678600</v>
      </c>
      <c r="E230" s="26">
        <v>-1399.61</v>
      </c>
      <c r="F230" s="27">
        <v>-1.189E-3</v>
      </c>
      <c r="G230" s="16"/>
    </row>
    <row r="231" spans="1:7" x14ac:dyDescent="0.25">
      <c r="A231" s="13" t="s">
        <v>1615</v>
      </c>
      <c r="B231" s="33"/>
      <c r="C231" s="33" t="s">
        <v>1343</v>
      </c>
      <c r="D231" s="41">
        <v>-36575</v>
      </c>
      <c r="E231" s="26">
        <v>-1408.32</v>
      </c>
      <c r="F231" s="27">
        <v>-1.196E-3</v>
      </c>
      <c r="G231" s="16"/>
    </row>
    <row r="232" spans="1:7" x14ac:dyDescent="0.25">
      <c r="A232" s="13" t="s">
        <v>1616</v>
      </c>
      <c r="B232" s="33"/>
      <c r="C232" s="33" t="s">
        <v>1236</v>
      </c>
      <c r="D232" s="41">
        <v>-104000</v>
      </c>
      <c r="E232" s="26">
        <v>-1630.98</v>
      </c>
      <c r="F232" s="27">
        <v>-1.3849999999999999E-3</v>
      </c>
      <c r="G232" s="16"/>
    </row>
    <row r="233" spans="1:7" x14ac:dyDescent="0.25">
      <c r="A233" s="13" t="s">
        <v>1617</v>
      </c>
      <c r="B233" s="33"/>
      <c r="C233" s="33" t="s">
        <v>1451</v>
      </c>
      <c r="D233" s="41">
        <v>-151000</v>
      </c>
      <c r="E233" s="26">
        <v>-1632.91</v>
      </c>
      <c r="F233" s="27">
        <v>-1.387E-3</v>
      </c>
      <c r="G233" s="16"/>
    </row>
    <row r="234" spans="1:7" x14ac:dyDescent="0.25">
      <c r="A234" s="13" t="s">
        <v>1618</v>
      </c>
      <c r="B234" s="33"/>
      <c r="C234" s="33" t="s">
        <v>1189</v>
      </c>
      <c r="D234" s="41">
        <v>-6640</v>
      </c>
      <c r="E234" s="26">
        <v>-1729.98</v>
      </c>
      <c r="F234" s="27">
        <v>-1.469E-3</v>
      </c>
      <c r="G234" s="16"/>
    </row>
    <row r="235" spans="1:7" x14ac:dyDescent="0.25">
      <c r="A235" s="13" t="s">
        <v>1619</v>
      </c>
      <c r="B235" s="33"/>
      <c r="C235" s="33" t="s">
        <v>1221</v>
      </c>
      <c r="D235" s="41">
        <v>-69000</v>
      </c>
      <c r="E235" s="26">
        <v>-1765.54</v>
      </c>
      <c r="F235" s="27">
        <v>-1.5E-3</v>
      </c>
      <c r="G235" s="16"/>
    </row>
    <row r="236" spans="1:7" x14ac:dyDescent="0.25">
      <c r="A236" s="13" t="s">
        <v>1620</v>
      </c>
      <c r="B236" s="33"/>
      <c r="C236" s="33" t="s">
        <v>1221</v>
      </c>
      <c r="D236" s="41">
        <v>-7150</v>
      </c>
      <c r="E236" s="26">
        <v>-1779.88</v>
      </c>
      <c r="F236" s="27">
        <v>-1.5120000000000001E-3</v>
      </c>
      <c r="G236" s="16"/>
    </row>
    <row r="237" spans="1:7" x14ac:dyDescent="0.25">
      <c r="A237" s="13" t="s">
        <v>1621</v>
      </c>
      <c r="B237" s="33"/>
      <c r="C237" s="33" t="s">
        <v>1289</v>
      </c>
      <c r="D237" s="41">
        <v>-804600</v>
      </c>
      <c r="E237" s="26">
        <v>-1812.36</v>
      </c>
      <c r="F237" s="27">
        <v>-1.539E-3</v>
      </c>
      <c r="G237" s="16"/>
    </row>
    <row r="238" spans="1:7" x14ac:dyDescent="0.25">
      <c r="A238" s="13" t="s">
        <v>1622</v>
      </c>
      <c r="B238" s="33"/>
      <c r="C238" s="33" t="s">
        <v>1365</v>
      </c>
      <c r="D238" s="41">
        <v>-269000</v>
      </c>
      <c r="E238" s="26">
        <v>-1815.88</v>
      </c>
      <c r="F238" s="27">
        <v>-1.542E-3</v>
      </c>
      <c r="G238" s="16"/>
    </row>
    <row r="239" spans="1:7" x14ac:dyDescent="0.25">
      <c r="A239" s="13" t="s">
        <v>1623</v>
      </c>
      <c r="B239" s="33"/>
      <c r="C239" s="33" t="s">
        <v>1189</v>
      </c>
      <c r="D239" s="41">
        <v>-453900</v>
      </c>
      <c r="E239" s="26">
        <v>-1917.27</v>
      </c>
      <c r="F239" s="27">
        <v>-1.629E-3</v>
      </c>
      <c r="G239" s="16"/>
    </row>
    <row r="240" spans="1:7" x14ac:dyDescent="0.25">
      <c r="A240" s="13" t="s">
        <v>1624</v>
      </c>
      <c r="B240" s="33"/>
      <c r="C240" s="33" t="s">
        <v>1195</v>
      </c>
      <c r="D240" s="41">
        <v>-630000</v>
      </c>
      <c r="E240" s="26">
        <v>-1964.97</v>
      </c>
      <c r="F240" s="27">
        <v>-1.6689999999999999E-3</v>
      </c>
      <c r="G240" s="16"/>
    </row>
    <row r="241" spans="1:7" x14ac:dyDescent="0.25">
      <c r="A241" s="13" t="s">
        <v>1625</v>
      </c>
      <c r="B241" s="33"/>
      <c r="C241" s="33" t="s">
        <v>1192</v>
      </c>
      <c r="D241" s="41">
        <v>-2610000</v>
      </c>
      <c r="E241" s="26">
        <v>-2012.31</v>
      </c>
      <c r="F241" s="27">
        <v>-1.709E-3</v>
      </c>
      <c r="G241" s="16"/>
    </row>
    <row r="242" spans="1:7" x14ac:dyDescent="0.25">
      <c r="A242" s="13" t="s">
        <v>1626</v>
      </c>
      <c r="B242" s="33"/>
      <c r="C242" s="33" t="s">
        <v>1320</v>
      </c>
      <c r="D242" s="41">
        <v>-154253</v>
      </c>
      <c r="E242" s="26">
        <v>-2033.05</v>
      </c>
      <c r="F242" s="27">
        <v>-1.727E-3</v>
      </c>
      <c r="G242" s="16"/>
    </row>
    <row r="243" spans="1:7" x14ac:dyDescent="0.25">
      <c r="A243" s="13" t="s">
        <v>1627</v>
      </c>
      <c r="B243" s="33"/>
      <c r="C243" s="33" t="s">
        <v>1403</v>
      </c>
      <c r="D243" s="41">
        <v>-520600</v>
      </c>
      <c r="E243" s="26">
        <v>-2041.53</v>
      </c>
      <c r="F243" s="27">
        <v>-1.7340000000000001E-3</v>
      </c>
      <c r="G243" s="16"/>
    </row>
    <row r="244" spans="1:7" x14ac:dyDescent="0.25">
      <c r="A244" s="13" t="s">
        <v>1628</v>
      </c>
      <c r="B244" s="33"/>
      <c r="C244" s="33" t="s">
        <v>1305</v>
      </c>
      <c r="D244" s="41">
        <v>-62200</v>
      </c>
      <c r="E244" s="26">
        <v>-2139.31</v>
      </c>
      <c r="F244" s="27">
        <v>-1.817E-3</v>
      </c>
      <c r="G244" s="16"/>
    </row>
    <row r="245" spans="1:7" x14ac:dyDescent="0.25">
      <c r="A245" s="13" t="s">
        <v>1629</v>
      </c>
      <c r="B245" s="33"/>
      <c r="C245" s="33" t="s">
        <v>1414</v>
      </c>
      <c r="D245" s="41">
        <v>-37950</v>
      </c>
      <c r="E245" s="26">
        <v>-2148.08</v>
      </c>
      <c r="F245" s="27">
        <v>-1.825E-3</v>
      </c>
      <c r="G245" s="16"/>
    </row>
    <row r="246" spans="1:7" x14ac:dyDescent="0.25">
      <c r="A246" s="13" t="s">
        <v>1630</v>
      </c>
      <c r="B246" s="33"/>
      <c r="C246" s="33" t="s">
        <v>1189</v>
      </c>
      <c r="D246" s="41">
        <v>-189225</v>
      </c>
      <c r="E246" s="26">
        <v>-2210.15</v>
      </c>
      <c r="F246" s="27">
        <v>-1.877E-3</v>
      </c>
      <c r="G246" s="16"/>
    </row>
    <row r="247" spans="1:7" x14ac:dyDescent="0.25">
      <c r="A247" s="13" t="s">
        <v>1631</v>
      </c>
      <c r="B247" s="33"/>
      <c r="C247" s="33" t="s">
        <v>1323</v>
      </c>
      <c r="D247" s="41">
        <v>-121800</v>
      </c>
      <c r="E247" s="26">
        <v>-2235.21</v>
      </c>
      <c r="F247" s="27">
        <v>-1.8990000000000001E-3</v>
      </c>
      <c r="G247" s="16"/>
    </row>
    <row r="248" spans="1:7" x14ac:dyDescent="0.25">
      <c r="A248" s="13" t="s">
        <v>1632</v>
      </c>
      <c r="B248" s="33"/>
      <c r="C248" s="33" t="s">
        <v>1423</v>
      </c>
      <c r="D248" s="41">
        <v>-57900</v>
      </c>
      <c r="E248" s="26">
        <v>-2245.2800000000002</v>
      </c>
      <c r="F248" s="27">
        <v>-1.9070000000000001E-3</v>
      </c>
      <c r="G248" s="16"/>
    </row>
    <row r="249" spans="1:7" x14ac:dyDescent="0.25">
      <c r="A249" s="13" t="s">
        <v>1633</v>
      </c>
      <c r="B249" s="33"/>
      <c r="C249" s="33" t="s">
        <v>1451</v>
      </c>
      <c r="D249" s="41">
        <v>-53400</v>
      </c>
      <c r="E249" s="26">
        <v>-2248.06</v>
      </c>
      <c r="F249" s="27">
        <v>-1.91E-3</v>
      </c>
      <c r="G249" s="16"/>
    </row>
    <row r="250" spans="1:7" x14ac:dyDescent="0.25">
      <c r="A250" s="13" t="s">
        <v>1634</v>
      </c>
      <c r="B250" s="33"/>
      <c r="C250" s="33" t="s">
        <v>1289</v>
      </c>
      <c r="D250" s="41">
        <v>-183125</v>
      </c>
      <c r="E250" s="26">
        <v>-2291.7199999999998</v>
      </c>
      <c r="F250" s="27">
        <v>-1.9469999999999999E-3</v>
      </c>
      <c r="G250" s="16"/>
    </row>
    <row r="251" spans="1:7" x14ac:dyDescent="0.25">
      <c r="A251" s="13" t="s">
        <v>1635</v>
      </c>
      <c r="B251" s="33"/>
      <c r="C251" s="33" t="s">
        <v>1365</v>
      </c>
      <c r="D251" s="41">
        <v>-39375</v>
      </c>
      <c r="E251" s="26">
        <v>-2318.3200000000002</v>
      </c>
      <c r="F251" s="27">
        <v>-1.9689999999999998E-3</v>
      </c>
      <c r="G251" s="16"/>
    </row>
    <row r="252" spans="1:7" x14ac:dyDescent="0.25">
      <c r="A252" s="13" t="s">
        <v>1636</v>
      </c>
      <c r="B252" s="33"/>
      <c r="C252" s="33" t="s">
        <v>1374</v>
      </c>
      <c r="D252" s="41">
        <v>-150500</v>
      </c>
      <c r="E252" s="26">
        <v>-2390.2399999999998</v>
      </c>
      <c r="F252" s="27">
        <v>-2.0300000000000001E-3</v>
      </c>
      <c r="G252" s="16"/>
    </row>
    <row r="253" spans="1:7" x14ac:dyDescent="0.25">
      <c r="A253" s="13" t="s">
        <v>1637</v>
      </c>
      <c r="B253" s="33"/>
      <c r="C253" s="33" t="s">
        <v>1215</v>
      </c>
      <c r="D253" s="41">
        <v>-436250</v>
      </c>
      <c r="E253" s="26">
        <v>-2400.0300000000002</v>
      </c>
      <c r="F253" s="27">
        <v>-2.039E-3</v>
      </c>
      <c r="G253" s="16"/>
    </row>
    <row r="254" spans="1:7" x14ac:dyDescent="0.25">
      <c r="A254" s="13" t="s">
        <v>1638</v>
      </c>
      <c r="B254" s="33"/>
      <c r="C254" s="33" t="s">
        <v>1250</v>
      </c>
      <c r="D254" s="41">
        <v>-176250</v>
      </c>
      <c r="E254" s="26">
        <v>-2420.71</v>
      </c>
      <c r="F254" s="27">
        <v>-2.0560000000000001E-3</v>
      </c>
      <c r="G254" s="16"/>
    </row>
    <row r="255" spans="1:7" x14ac:dyDescent="0.25">
      <c r="A255" s="13" t="s">
        <v>1639</v>
      </c>
      <c r="B255" s="33"/>
      <c r="C255" s="33" t="s">
        <v>1250</v>
      </c>
      <c r="D255" s="41">
        <v>-531960</v>
      </c>
      <c r="E255" s="26">
        <v>-2470.69</v>
      </c>
      <c r="F255" s="27">
        <v>-2.0990000000000002E-3</v>
      </c>
      <c r="G255" s="16"/>
    </row>
    <row r="256" spans="1:7" x14ac:dyDescent="0.25">
      <c r="A256" s="13" t="s">
        <v>1640</v>
      </c>
      <c r="B256" s="33"/>
      <c r="C256" s="33" t="s">
        <v>1434</v>
      </c>
      <c r="D256" s="41">
        <v>-53800</v>
      </c>
      <c r="E256" s="26">
        <v>-2471.5700000000002</v>
      </c>
      <c r="F256" s="27">
        <v>-2.0999999999999999E-3</v>
      </c>
      <c r="G256" s="16"/>
    </row>
    <row r="257" spans="1:7" x14ac:dyDescent="0.25">
      <c r="A257" s="13" t="s">
        <v>1641</v>
      </c>
      <c r="B257" s="33"/>
      <c r="C257" s="33" t="s">
        <v>1189</v>
      </c>
      <c r="D257" s="41">
        <v>-217750</v>
      </c>
      <c r="E257" s="26">
        <v>-2508.2600000000002</v>
      </c>
      <c r="F257" s="27">
        <v>-2.1310000000000001E-3</v>
      </c>
      <c r="G257" s="16"/>
    </row>
    <row r="258" spans="1:7" x14ac:dyDescent="0.25">
      <c r="A258" s="13" t="s">
        <v>1642</v>
      </c>
      <c r="B258" s="33"/>
      <c r="C258" s="33" t="s">
        <v>1371</v>
      </c>
      <c r="D258" s="41">
        <v>-852000</v>
      </c>
      <c r="E258" s="26">
        <v>-2546.63</v>
      </c>
      <c r="F258" s="27">
        <v>-2.163E-3</v>
      </c>
      <c r="G258" s="16"/>
    </row>
    <row r="259" spans="1:7" x14ac:dyDescent="0.25">
      <c r="A259" s="13" t="s">
        <v>1643</v>
      </c>
      <c r="B259" s="33"/>
      <c r="C259" s="33" t="s">
        <v>1236</v>
      </c>
      <c r="D259" s="41">
        <v>-84300</v>
      </c>
      <c r="E259" s="26">
        <v>-2591.9299999999998</v>
      </c>
      <c r="F259" s="27">
        <v>-2.202E-3</v>
      </c>
      <c r="G259" s="16"/>
    </row>
    <row r="260" spans="1:7" x14ac:dyDescent="0.25">
      <c r="A260" s="13" t="s">
        <v>1644</v>
      </c>
      <c r="B260" s="33"/>
      <c r="C260" s="33" t="s">
        <v>1226</v>
      </c>
      <c r="D260" s="41">
        <v>-51200</v>
      </c>
      <c r="E260" s="26">
        <v>-2670</v>
      </c>
      <c r="F260" s="27">
        <v>-2.2680000000000001E-3</v>
      </c>
      <c r="G260" s="16"/>
    </row>
    <row r="261" spans="1:7" x14ac:dyDescent="0.25">
      <c r="A261" s="13" t="s">
        <v>1645</v>
      </c>
      <c r="B261" s="33"/>
      <c r="C261" s="33" t="s">
        <v>1236</v>
      </c>
      <c r="D261" s="41">
        <v>-559800</v>
      </c>
      <c r="E261" s="26">
        <v>-2757.57</v>
      </c>
      <c r="F261" s="27">
        <v>-2.343E-3</v>
      </c>
      <c r="G261" s="16"/>
    </row>
    <row r="262" spans="1:7" x14ac:dyDescent="0.25">
      <c r="A262" s="13" t="s">
        <v>1646</v>
      </c>
      <c r="B262" s="33"/>
      <c r="C262" s="33" t="s">
        <v>1423</v>
      </c>
      <c r="D262" s="41">
        <v>-1818750</v>
      </c>
      <c r="E262" s="26">
        <v>-2799.06</v>
      </c>
      <c r="F262" s="27">
        <v>-2.3779999999999999E-3</v>
      </c>
      <c r="G262" s="16"/>
    </row>
    <row r="263" spans="1:7" x14ac:dyDescent="0.25">
      <c r="A263" s="13" t="s">
        <v>1647</v>
      </c>
      <c r="B263" s="33"/>
      <c r="C263" s="33" t="s">
        <v>1184</v>
      </c>
      <c r="D263" s="41">
        <v>-158000</v>
      </c>
      <c r="E263" s="26">
        <v>-2809.95</v>
      </c>
      <c r="F263" s="27">
        <v>-2.3869999999999998E-3</v>
      </c>
      <c r="G263" s="16"/>
    </row>
    <row r="264" spans="1:7" x14ac:dyDescent="0.25">
      <c r="A264" s="13" t="s">
        <v>1648</v>
      </c>
      <c r="B264" s="33"/>
      <c r="C264" s="33" t="s">
        <v>1305</v>
      </c>
      <c r="D264" s="41">
        <v>-127050</v>
      </c>
      <c r="E264" s="26">
        <v>-2926.6</v>
      </c>
      <c r="F264" s="27">
        <v>-2.4859999999999999E-3</v>
      </c>
      <c r="G264" s="16"/>
    </row>
    <row r="265" spans="1:7" x14ac:dyDescent="0.25">
      <c r="A265" s="13" t="s">
        <v>1649</v>
      </c>
      <c r="B265" s="33"/>
      <c r="C265" s="33" t="s">
        <v>1305</v>
      </c>
      <c r="D265" s="41">
        <v>-40000</v>
      </c>
      <c r="E265" s="26">
        <v>-2996.48</v>
      </c>
      <c r="F265" s="27">
        <v>-2.5460000000000001E-3</v>
      </c>
      <c r="G265" s="16"/>
    </row>
    <row r="266" spans="1:7" x14ac:dyDescent="0.25">
      <c r="A266" s="13" t="s">
        <v>1650</v>
      </c>
      <c r="B266" s="33"/>
      <c r="C266" s="33" t="s">
        <v>1414</v>
      </c>
      <c r="D266" s="41">
        <v>-489000</v>
      </c>
      <c r="E266" s="26">
        <v>-3015.17</v>
      </c>
      <c r="F266" s="27">
        <v>-2.5609999999999999E-3</v>
      </c>
      <c r="G266" s="16"/>
    </row>
    <row r="267" spans="1:7" x14ac:dyDescent="0.25">
      <c r="A267" s="13" t="s">
        <v>1651</v>
      </c>
      <c r="B267" s="33"/>
      <c r="C267" s="33" t="s">
        <v>1201</v>
      </c>
      <c r="D267" s="41">
        <v>-85200</v>
      </c>
      <c r="E267" s="26">
        <v>-3050.5</v>
      </c>
      <c r="F267" s="27">
        <v>-2.5920000000000001E-3</v>
      </c>
      <c r="G267" s="16"/>
    </row>
    <row r="268" spans="1:7" x14ac:dyDescent="0.25">
      <c r="A268" s="13" t="s">
        <v>1652</v>
      </c>
      <c r="B268" s="33"/>
      <c r="C268" s="33" t="s">
        <v>1279</v>
      </c>
      <c r="D268" s="41">
        <v>-345600</v>
      </c>
      <c r="E268" s="26">
        <v>-3069.79</v>
      </c>
      <c r="F268" s="27">
        <v>-2.6080000000000001E-3</v>
      </c>
      <c r="G268" s="16"/>
    </row>
    <row r="269" spans="1:7" x14ac:dyDescent="0.25">
      <c r="A269" s="13" t="s">
        <v>1653</v>
      </c>
      <c r="B269" s="33"/>
      <c r="C269" s="33" t="s">
        <v>1250</v>
      </c>
      <c r="D269" s="41">
        <v>-108800</v>
      </c>
      <c r="E269" s="26">
        <v>-3119.57</v>
      </c>
      <c r="F269" s="27">
        <v>-2.65E-3</v>
      </c>
      <c r="G269" s="16"/>
    </row>
    <row r="270" spans="1:7" x14ac:dyDescent="0.25">
      <c r="A270" s="13" t="s">
        <v>1654</v>
      </c>
      <c r="B270" s="33"/>
      <c r="C270" s="33" t="s">
        <v>1305</v>
      </c>
      <c r="D270" s="41">
        <v>-231600</v>
      </c>
      <c r="E270" s="26">
        <v>-3282.58</v>
      </c>
      <c r="F270" s="27">
        <v>-2.7889999999999998E-3</v>
      </c>
      <c r="G270" s="16"/>
    </row>
    <row r="271" spans="1:7" x14ac:dyDescent="0.25">
      <c r="A271" s="13" t="s">
        <v>1655</v>
      </c>
      <c r="B271" s="33"/>
      <c r="C271" s="33" t="s">
        <v>1181</v>
      </c>
      <c r="D271" s="41">
        <v>-36625</v>
      </c>
      <c r="E271" s="26">
        <v>-3317.95</v>
      </c>
      <c r="F271" s="27">
        <v>-2.8189999999999999E-3</v>
      </c>
      <c r="G271" s="16"/>
    </row>
    <row r="272" spans="1:7" x14ac:dyDescent="0.25">
      <c r="A272" s="13" t="s">
        <v>1656</v>
      </c>
      <c r="B272" s="33"/>
      <c r="C272" s="33" t="s">
        <v>1181</v>
      </c>
      <c r="D272" s="41">
        <v>-71925</v>
      </c>
      <c r="E272" s="26">
        <v>-3421.87</v>
      </c>
      <c r="F272" s="27">
        <v>-2.9069999999999999E-3</v>
      </c>
      <c r="G272" s="16"/>
    </row>
    <row r="273" spans="1:7" x14ac:dyDescent="0.25">
      <c r="A273" s="13" t="s">
        <v>1657</v>
      </c>
      <c r="B273" s="33"/>
      <c r="C273" s="33" t="s">
        <v>1189</v>
      </c>
      <c r="D273" s="41">
        <v>-71900</v>
      </c>
      <c r="E273" s="26">
        <v>-3483.66</v>
      </c>
      <c r="F273" s="27">
        <v>-2.96E-3</v>
      </c>
      <c r="G273" s="16"/>
    </row>
    <row r="274" spans="1:7" x14ac:dyDescent="0.25">
      <c r="A274" s="13" t="s">
        <v>1658</v>
      </c>
      <c r="B274" s="33"/>
      <c r="C274" s="33" t="s">
        <v>1403</v>
      </c>
      <c r="D274" s="41">
        <v>-746200</v>
      </c>
      <c r="E274" s="26">
        <v>-3813.46</v>
      </c>
      <c r="F274" s="27">
        <v>-3.2399999999999998E-3</v>
      </c>
      <c r="G274" s="16"/>
    </row>
    <row r="275" spans="1:7" x14ac:dyDescent="0.25">
      <c r="A275" s="13" t="s">
        <v>1659</v>
      </c>
      <c r="B275" s="33"/>
      <c r="C275" s="33" t="s">
        <v>1226</v>
      </c>
      <c r="D275" s="41">
        <v>-163400</v>
      </c>
      <c r="E275" s="26">
        <v>-3881.16</v>
      </c>
      <c r="F275" s="27">
        <v>-3.297E-3</v>
      </c>
      <c r="G275" s="16"/>
    </row>
    <row r="276" spans="1:7" x14ac:dyDescent="0.25">
      <c r="A276" s="13" t="s">
        <v>1660</v>
      </c>
      <c r="B276" s="33"/>
      <c r="C276" s="33" t="s">
        <v>1289</v>
      </c>
      <c r="D276" s="41">
        <v>-2298000</v>
      </c>
      <c r="E276" s="26">
        <v>-3889.37</v>
      </c>
      <c r="F276" s="27">
        <v>-3.3040000000000001E-3</v>
      </c>
      <c r="G276" s="16"/>
    </row>
    <row r="277" spans="1:7" x14ac:dyDescent="0.25">
      <c r="A277" s="13" t="s">
        <v>1661</v>
      </c>
      <c r="B277" s="33"/>
      <c r="C277" s="33" t="s">
        <v>1338</v>
      </c>
      <c r="D277" s="41">
        <v>-276800</v>
      </c>
      <c r="E277" s="26">
        <v>-3991.73</v>
      </c>
      <c r="F277" s="27">
        <v>-3.3909999999999999E-3</v>
      </c>
      <c r="G277" s="16"/>
    </row>
    <row r="278" spans="1:7" x14ac:dyDescent="0.25">
      <c r="A278" s="13" t="s">
        <v>1662</v>
      </c>
      <c r="B278" s="33"/>
      <c r="C278" s="33" t="s">
        <v>1192</v>
      </c>
      <c r="D278" s="41">
        <v>-2120000</v>
      </c>
      <c r="E278" s="26">
        <v>-4012.1</v>
      </c>
      <c r="F278" s="27">
        <v>-3.4090000000000001E-3</v>
      </c>
      <c r="G278" s="16"/>
    </row>
    <row r="279" spans="1:7" x14ac:dyDescent="0.25">
      <c r="A279" s="13" t="s">
        <v>1663</v>
      </c>
      <c r="B279" s="33"/>
      <c r="C279" s="33" t="s">
        <v>1305</v>
      </c>
      <c r="D279" s="41">
        <v>-80400</v>
      </c>
      <c r="E279" s="26">
        <v>-4020.44</v>
      </c>
      <c r="F279" s="27">
        <v>-3.4160000000000002E-3</v>
      </c>
      <c r="G279" s="16"/>
    </row>
    <row r="280" spans="1:7" x14ac:dyDescent="0.25">
      <c r="A280" s="13" t="s">
        <v>1664</v>
      </c>
      <c r="B280" s="33"/>
      <c r="C280" s="33" t="s">
        <v>1189</v>
      </c>
      <c r="D280" s="41">
        <v>-1307500</v>
      </c>
      <c r="E280" s="26">
        <v>-4058.48</v>
      </c>
      <c r="F280" s="27">
        <v>-3.4480000000000001E-3</v>
      </c>
      <c r="G280" s="16"/>
    </row>
    <row r="281" spans="1:7" x14ac:dyDescent="0.25">
      <c r="A281" s="13" t="s">
        <v>1665</v>
      </c>
      <c r="B281" s="33"/>
      <c r="C281" s="33" t="s">
        <v>1192</v>
      </c>
      <c r="D281" s="41">
        <v>-3429000</v>
      </c>
      <c r="E281" s="26">
        <v>-4065.08</v>
      </c>
      <c r="F281" s="27">
        <v>-3.454E-3</v>
      </c>
      <c r="G281" s="16"/>
    </row>
    <row r="282" spans="1:7" x14ac:dyDescent="0.25">
      <c r="A282" s="13" t="s">
        <v>1666</v>
      </c>
      <c r="B282" s="33"/>
      <c r="C282" s="33" t="s">
        <v>1181</v>
      </c>
      <c r="D282" s="41">
        <v>-161700</v>
      </c>
      <c r="E282" s="26">
        <v>-4086.4</v>
      </c>
      <c r="F282" s="27">
        <v>-3.4719999999999998E-3</v>
      </c>
      <c r="G282" s="16"/>
    </row>
    <row r="283" spans="1:7" x14ac:dyDescent="0.25">
      <c r="A283" s="13" t="s">
        <v>1667</v>
      </c>
      <c r="B283" s="33"/>
      <c r="C283" s="33" t="s">
        <v>1292</v>
      </c>
      <c r="D283" s="41">
        <v>-1160700</v>
      </c>
      <c r="E283" s="26">
        <v>-4168.07</v>
      </c>
      <c r="F283" s="27">
        <v>-3.5409999999999999E-3</v>
      </c>
      <c r="G283" s="16"/>
    </row>
    <row r="284" spans="1:7" x14ac:dyDescent="0.25">
      <c r="A284" s="13" t="s">
        <v>1668</v>
      </c>
      <c r="B284" s="33"/>
      <c r="C284" s="33" t="s">
        <v>1250</v>
      </c>
      <c r="D284" s="41">
        <v>-306000</v>
      </c>
      <c r="E284" s="26">
        <v>-4188.22</v>
      </c>
      <c r="F284" s="27">
        <v>-3.558E-3</v>
      </c>
      <c r="G284" s="16"/>
    </row>
    <row r="285" spans="1:7" x14ac:dyDescent="0.25">
      <c r="A285" s="13" t="s">
        <v>1669</v>
      </c>
      <c r="B285" s="33"/>
      <c r="C285" s="33" t="s">
        <v>1189</v>
      </c>
      <c r="D285" s="41">
        <v>-417600</v>
      </c>
      <c r="E285" s="26">
        <v>-4210.24</v>
      </c>
      <c r="F285" s="27">
        <v>-3.5769999999999999E-3</v>
      </c>
      <c r="G285" s="16"/>
    </row>
    <row r="286" spans="1:7" x14ac:dyDescent="0.25">
      <c r="A286" s="13" t="s">
        <v>1670</v>
      </c>
      <c r="B286" s="33"/>
      <c r="C286" s="33" t="s">
        <v>1305</v>
      </c>
      <c r="D286" s="41">
        <v>-344400</v>
      </c>
      <c r="E286" s="26">
        <v>-4255.0600000000004</v>
      </c>
      <c r="F286" s="27">
        <v>-3.6150000000000002E-3</v>
      </c>
      <c r="G286" s="16"/>
    </row>
    <row r="287" spans="1:7" x14ac:dyDescent="0.25">
      <c r="A287" s="13" t="s">
        <v>1671</v>
      </c>
      <c r="B287" s="33"/>
      <c r="C287" s="33" t="s">
        <v>1374</v>
      </c>
      <c r="D287" s="41">
        <v>-313875</v>
      </c>
      <c r="E287" s="26">
        <v>-4381.22</v>
      </c>
      <c r="F287" s="27">
        <v>-3.722E-3</v>
      </c>
      <c r="G287" s="16"/>
    </row>
    <row r="288" spans="1:7" x14ac:dyDescent="0.25">
      <c r="A288" s="13" t="s">
        <v>1672</v>
      </c>
      <c r="B288" s="33"/>
      <c r="C288" s="33" t="s">
        <v>1231</v>
      </c>
      <c r="D288" s="41">
        <v>-196800</v>
      </c>
      <c r="E288" s="26">
        <v>-4573.34</v>
      </c>
      <c r="F288" s="27">
        <v>-3.885E-3</v>
      </c>
      <c r="G288" s="16"/>
    </row>
    <row r="289" spans="1:7" x14ac:dyDescent="0.25">
      <c r="A289" s="13" t="s">
        <v>1673</v>
      </c>
      <c r="B289" s="33"/>
      <c r="C289" s="33" t="s">
        <v>1221</v>
      </c>
      <c r="D289" s="41">
        <v>-46000</v>
      </c>
      <c r="E289" s="26">
        <v>-4597.82</v>
      </c>
      <c r="F289" s="27">
        <v>-3.9060000000000002E-3</v>
      </c>
      <c r="G289" s="16"/>
    </row>
    <row r="290" spans="1:7" x14ac:dyDescent="0.25">
      <c r="A290" s="13" t="s">
        <v>1674</v>
      </c>
      <c r="B290" s="33"/>
      <c r="C290" s="33" t="s">
        <v>1374</v>
      </c>
      <c r="D290" s="41">
        <v>-843700</v>
      </c>
      <c r="E290" s="26">
        <v>-4653.01</v>
      </c>
      <c r="F290" s="27">
        <v>-3.9529999999999999E-3</v>
      </c>
      <c r="G290" s="16"/>
    </row>
    <row r="291" spans="1:7" x14ac:dyDescent="0.25">
      <c r="A291" s="13" t="s">
        <v>1675</v>
      </c>
      <c r="B291" s="33"/>
      <c r="C291" s="33" t="s">
        <v>1192</v>
      </c>
      <c r="D291" s="41">
        <v>-1885000</v>
      </c>
      <c r="E291" s="26">
        <v>-4670.09</v>
      </c>
      <c r="F291" s="27">
        <v>-3.9680000000000002E-3</v>
      </c>
      <c r="G291" s="16"/>
    </row>
    <row r="292" spans="1:7" x14ac:dyDescent="0.25">
      <c r="A292" s="13" t="s">
        <v>1676</v>
      </c>
      <c r="B292" s="33"/>
      <c r="C292" s="33" t="s">
        <v>1371</v>
      </c>
      <c r="D292" s="41">
        <v>-2314950</v>
      </c>
      <c r="E292" s="26">
        <v>-4758.38</v>
      </c>
      <c r="F292" s="27">
        <v>-4.0429999999999997E-3</v>
      </c>
      <c r="G292" s="16"/>
    </row>
    <row r="293" spans="1:7" x14ac:dyDescent="0.25">
      <c r="A293" s="13" t="s">
        <v>1677</v>
      </c>
      <c r="B293" s="33"/>
      <c r="C293" s="33" t="s">
        <v>1218</v>
      </c>
      <c r="D293" s="41">
        <v>-2944500</v>
      </c>
      <c r="E293" s="26">
        <v>-4824.5600000000004</v>
      </c>
      <c r="F293" s="27">
        <v>-4.0990000000000002E-3</v>
      </c>
      <c r="G293" s="16"/>
    </row>
    <row r="294" spans="1:7" x14ac:dyDescent="0.25">
      <c r="A294" s="13" t="s">
        <v>1678</v>
      </c>
      <c r="B294" s="33"/>
      <c r="C294" s="33" t="s">
        <v>1189</v>
      </c>
      <c r="D294" s="41">
        <v>-329350</v>
      </c>
      <c r="E294" s="26">
        <v>-4832.88</v>
      </c>
      <c r="F294" s="27">
        <v>-4.1060000000000003E-3</v>
      </c>
      <c r="G294" s="16"/>
    </row>
    <row r="295" spans="1:7" x14ac:dyDescent="0.25">
      <c r="A295" s="13" t="s">
        <v>1679</v>
      </c>
      <c r="B295" s="33"/>
      <c r="C295" s="33" t="s">
        <v>1368</v>
      </c>
      <c r="D295" s="41">
        <v>-1881000</v>
      </c>
      <c r="E295" s="26">
        <v>-4915.05</v>
      </c>
      <c r="F295" s="27">
        <v>-4.176E-3</v>
      </c>
      <c r="G295" s="16"/>
    </row>
    <row r="296" spans="1:7" x14ac:dyDescent="0.25">
      <c r="A296" s="13" t="s">
        <v>1680</v>
      </c>
      <c r="B296" s="33"/>
      <c r="C296" s="33" t="s">
        <v>1365</v>
      </c>
      <c r="D296" s="41">
        <v>-193800</v>
      </c>
      <c r="E296" s="26">
        <v>-5141.8</v>
      </c>
      <c r="F296" s="27">
        <v>-4.3680000000000004E-3</v>
      </c>
      <c r="G296" s="16"/>
    </row>
    <row r="297" spans="1:7" x14ac:dyDescent="0.25">
      <c r="A297" s="13" t="s">
        <v>1681</v>
      </c>
      <c r="B297" s="33"/>
      <c r="C297" s="33" t="s">
        <v>1289</v>
      </c>
      <c r="D297" s="41">
        <v>-305800</v>
      </c>
      <c r="E297" s="26">
        <v>-5179.49</v>
      </c>
      <c r="F297" s="27">
        <v>-4.4010000000000004E-3</v>
      </c>
      <c r="G297" s="16"/>
    </row>
    <row r="298" spans="1:7" x14ac:dyDescent="0.25">
      <c r="A298" s="13" t="s">
        <v>1682</v>
      </c>
      <c r="B298" s="33"/>
      <c r="C298" s="33" t="s">
        <v>1181</v>
      </c>
      <c r="D298" s="41">
        <v>-42350</v>
      </c>
      <c r="E298" s="26">
        <v>-5295.4</v>
      </c>
      <c r="F298" s="27">
        <v>-4.4990000000000004E-3</v>
      </c>
      <c r="G298" s="16"/>
    </row>
    <row r="299" spans="1:7" x14ac:dyDescent="0.25">
      <c r="A299" s="13" t="s">
        <v>1683</v>
      </c>
      <c r="B299" s="33"/>
      <c r="C299" s="33" t="s">
        <v>1201</v>
      </c>
      <c r="D299" s="41">
        <v>-79500</v>
      </c>
      <c r="E299" s="26">
        <v>-5384.22</v>
      </c>
      <c r="F299" s="27">
        <v>-4.5739999999999999E-3</v>
      </c>
      <c r="G299" s="16"/>
    </row>
    <row r="300" spans="1:7" x14ac:dyDescent="0.25">
      <c r="A300" s="13" t="s">
        <v>1684</v>
      </c>
      <c r="B300" s="33"/>
      <c r="C300" s="33" t="s">
        <v>1250</v>
      </c>
      <c r="D300" s="41">
        <v>-165375</v>
      </c>
      <c r="E300" s="26">
        <v>-5398.42</v>
      </c>
      <c r="F300" s="27">
        <v>-4.5869999999999999E-3</v>
      </c>
      <c r="G300" s="16"/>
    </row>
    <row r="301" spans="1:7" x14ac:dyDescent="0.25">
      <c r="A301" s="13" t="s">
        <v>1685</v>
      </c>
      <c r="B301" s="33"/>
      <c r="C301" s="33" t="s">
        <v>1189</v>
      </c>
      <c r="D301" s="41">
        <v>-126200</v>
      </c>
      <c r="E301" s="26">
        <v>-5482.51</v>
      </c>
      <c r="F301" s="27">
        <v>-4.6579999999999998E-3</v>
      </c>
      <c r="G301" s="16"/>
    </row>
    <row r="302" spans="1:7" x14ac:dyDescent="0.25">
      <c r="A302" s="13" t="s">
        <v>1686</v>
      </c>
      <c r="B302" s="33"/>
      <c r="C302" s="33" t="s">
        <v>1305</v>
      </c>
      <c r="D302" s="41">
        <v>-158375</v>
      </c>
      <c r="E302" s="26">
        <v>-5863.91</v>
      </c>
      <c r="F302" s="27">
        <v>-4.9820000000000003E-3</v>
      </c>
      <c r="G302" s="16"/>
    </row>
    <row r="303" spans="1:7" x14ac:dyDescent="0.25">
      <c r="A303" s="13" t="s">
        <v>1687</v>
      </c>
      <c r="B303" s="33"/>
      <c r="C303" s="33" t="s">
        <v>1189</v>
      </c>
      <c r="D303" s="41">
        <v>-503250</v>
      </c>
      <c r="E303" s="26">
        <v>-6020.88</v>
      </c>
      <c r="F303" s="27">
        <v>-5.1149999999999998E-3</v>
      </c>
      <c r="G303" s="16"/>
    </row>
    <row r="304" spans="1:7" x14ac:dyDescent="0.25">
      <c r="A304" s="13" t="s">
        <v>1688</v>
      </c>
      <c r="B304" s="33"/>
      <c r="C304" s="33" t="s">
        <v>1289</v>
      </c>
      <c r="D304" s="41">
        <v>-5470000</v>
      </c>
      <c r="E304" s="26">
        <v>-6233.07</v>
      </c>
      <c r="F304" s="27">
        <v>-5.2960000000000004E-3</v>
      </c>
      <c r="G304" s="16"/>
    </row>
    <row r="305" spans="1:7" x14ac:dyDescent="0.25">
      <c r="A305" s="13" t="s">
        <v>1689</v>
      </c>
      <c r="B305" s="33"/>
      <c r="C305" s="33" t="s">
        <v>1350</v>
      </c>
      <c r="D305" s="41">
        <v>-614250</v>
      </c>
      <c r="E305" s="26">
        <v>-6301.59</v>
      </c>
      <c r="F305" s="27">
        <v>-5.3540000000000003E-3</v>
      </c>
      <c r="G305" s="16"/>
    </row>
    <row r="306" spans="1:7" x14ac:dyDescent="0.25">
      <c r="A306" s="13" t="s">
        <v>1690</v>
      </c>
      <c r="B306" s="33"/>
      <c r="C306" s="33" t="s">
        <v>1289</v>
      </c>
      <c r="D306" s="41">
        <v>-1037000</v>
      </c>
      <c r="E306" s="26">
        <v>-6616.06</v>
      </c>
      <c r="F306" s="27">
        <v>-5.6210000000000001E-3</v>
      </c>
      <c r="G306" s="16"/>
    </row>
    <row r="307" spans="1:7" x14ac:dyDescent="0.25">
      <c r="A307" s="13" t="s">
        <v>1691</v>
      </c>
      <c r="B307" s="33"/>
      <c r="C307" s="33" t="s">
        <v>1221</v>
      </c>
      <c r="D307" s="41">
        <v>-895050</v>
      </c>
      <c r="E307" s="26">
        <v>-6673.49</v>
      </c>
      <c r="F307" s="27">
        <v>-5.6699999999999997E-3</v>
      </c>
      <c r="G307" s="16"/>
    </row>
    <row r="308" spans="1:7" x14ac:dyDescent="0.25">
      <c r="A308" s="13" t="s">
        <v>1692</v>
      </c>
      <c r="B308" s="33"/>
      <c r="C308" s="33" t="s">
        <v>1343</v>
      </c>
      <c r="D308" s="41">
        <v>-3005000</v>
      </c>
      <c r="E308" s="26">
        <v>-6770.27</v>
      </c>
      <c r="F308" s="27">
        <v>-5.7520000000000002E-3</v>
      </c>
      <c r="G308" s="16"/>
    </row>
    <row r="309" spans="1:7" x14ac:dyDescent="0.25">
      <c r="A309" s="13" t="s">
        <v>1693</v>
      </c>
      <c r="B309" s="33"/>
      <c r="C309" s="33" t="s">
        <v>1195</v>
      </c>
      <c r="D309" s="41">
        <v>-1542375</v>
      </c>
      <c r="E309" s="26">
        <v>-6777.97</v>
      </c>
      <c r="F309" s="27">
        <v>-5.7590000000000002E-3</v>
      </c>
      <c r="G309" s="16"/>
    </row>
    <row r="310" spans="1:7" x14ac:dyDescent="0.25">
      <c r="A310" s="13" t="s">
        <v>1694</v>
      </c>
      <c r="B310" s="33"/>
      <c r="C310" s="33" t="s">
        <v>1338</v>
      </c>
      <c r="D310" s="41">
        <v>-8111250</v>
      </c>
      <c r="E310" s="26">
        <v>-6922.95</v>
      </c>
      <c r="F310" s="27">
        <v>-5.8820000000000001E-3</v>
      </c>
      <c r="G310" s="16"/>
    </row>
    <row r="311" spans="1:7" x14ac:dyDescent="0.25">
      <c r="A311" s="13" t="s">
        <v>1695</v>
      </c>
      <c r="B311" s="33"/>
      <c r="C311" s="33" t="s">
        <v>1204</v>
      </c>
      <c r="D311" s="41">
        <v>-2451750</v>
      </c>
      <c r="E311" s="26">
        <v>-7371.19</v>
      </c>
      <c r="F311" s="27">
        <v>-6.2630000000000003E-3</v>
      </c>
      <c r="G311" s="16"/>
    </row>
    <row r="312" spans="1:7" x14ac:dyDescent="0.25">
      <c r="A312" s="13" t="s">
        <v>1696</v>
      </c>
      <c r="B312" s="33"/>
      <c r="C312" s="33" t="s">
        <v>1250</v>
      </c>
      <c r="D312" s="41">
        <v>-78200</v>
      </c>
      <c r="E312" s="26">
        <v>-7383.41</v>
      </c>
      <c r="F312" s="27">
        <v>-6.2729999999999999E-3</v>
      </c>
      <c r="G312" s="16"/>
    </row>
    <row r="313" spans="1:7" x14ac:dyDescent="0.25">
      <c r="A313" s="13" t="s">
        <v>1697</v>
      </c>
      <c r="B313" s="33"/>
      <c r="C313" s="33" t="s">
        <v>1292</v>
      </c>
      <c r="D313" s="41">
        <v>-1079400</v>
      </c>
      <c r="E313" s="26">
        <v>-7499.13</v>
      </c>
      <c r="F313" s="27">
        <v>-6.3720000000000001E-3</v>
      </c>
      <c r="G313" s="16"/>
    </row>
    <row r="314" spans="1:7" x14ac:dyDescent="0.25">
      <c r="A314" s="13" t="s">
        <v>1698</v>
      </c>
      <c r="B314" s="33"/>
      <c r="C314" s="33" t="s">
        <v>1236</v>
      </c>
      <c r="D314" s="41">
        <v>-5062300</v>
      </c>
      <c r="E314" s="26">
        <v>-7702.29</v>
      </c>
      <c r="F314" s="27">
        <v>-6.5440000000000003E-3</v>
      </c>
      <c r="G314" s="16"/>
    </row>
    <row r="315" spans="1:7" x14ac:dyDescent="0.25">
      <c r="A315" s="13" t="s">
        <v>1699</v>
      </c>
      <c r="B315" s="33"/>
      <c r="C315" s="33" t="s">
        <v>1218</v>
      </c>
      <c r="D315" s="41">
        <v>-1251000</v>
      </c>
      <c r="E315" s="26">
        <v>-7912.58</v>
      </c>
      <c r="F315" s="27">
        <v>-6.7229999999999998E-3</v>
      </c>
      <c r="G315" s="16"/>
    </row>
    <row r="316" spans="1:7" x14ac:dyDescent="0.25">
      <c r="A316" s="13" t="s">
        <v>1700</v>
      </c>
      <c r="B316" s="33"/>
      <c r="C316" s="33" t="s">
        <v>1181</v>
      </c>
      <c r="D316" s="41">
        <v>-156450</v>
      </c>
      <c r="E316" s="26">
        <v>-8056.08</v>
      </c>
      <c r="F316" s="27">
        <v>-6.8450000000000004E-3</v>
      </c>
      <c r="G316" s="16"/>
    </row>
    <row r="317" spans="1:7" x14ac:dyDescent="0.25">
      <c r="A317" s="13" t="s">
        <v>1701</v>
      </c>
      <c r="B317" s="33"/>
      <c r="C317" s="33" t="s">
        <v>1323</v>
      </c>
      <c r="D317" s="41">
        <v>-985050</v>
      </c>
      <c r="E317" s="26">
        <v>-8110.41</v>
      </c>
      <c r="F317" s="27">
        <v>-6.8910000000000004E-3</v>
      </c>
      <c r="G317" s="16"/>
    </row>
    <row r="318" spans="1:7" x14ac:dyDescent="0.25">
      <c r="A318" s="13" t="s">
        <v>1702</v>
      </c>
      <c r="B318" s="33"/>
      <c r="C318" s="33" t="s">
        <v>1320</v>
      </c>
      <c r="D318" s="41">
        <v>-5559000</v>
      </c>
      <c r="E318" s="26">
        <v>-8377.41</v>
      </c>
      <c r="F318" s="27">
        <v>-7.1180000000000002E-3</v>
      </c>
      <c r="G318" s="16"/>
    </row>
    <row r="319" spans="1:7" x14ac:dyDescent="0.25">
      <c r="A319" s="13" t="s">
        <v>1703</v>
      </c>
      <c r="B319" s="33"/>
      <c r="C319" s="33" t="s">
        <v>1192</v>
      </c>
      <c r="D319" s="41">
        <v>-5265000</v>
      </c>
      <c r="E319" s="26">
        <v>-8584.58</v>
      </c>
      <c r="F319" s="27">
        <v>-7.2940000000000001E-3</v>
      </c>
      <c r="G319" s="16"/>
    </row>
    <row r="320" spans="1:7" x14ac:dyDescent="0.25">
      <c r="A320" s="13" t="s">
        <v>1704</v>
      </c>
      <c r="B320" s="33"/>
      <c r="C320" s="33" t="s">
        <v>1181</v>
      </c>
      <c r="D320" s="41">
        <v>-407400</v>
      </c>
      <c r="E320" s="26">
        <v>-8953.43</v>
      </c>
      <c r="F320" s="27">
        <v>-7.607E-3</v>
      </c>
      <c r="G320" s="16"/>
    </row>
    <row r="321" spans="1:7" x14ac:dyDescent="0.25">
      <c r="A321" s="13" t="s">
        <v>1705</v>
      </c>
      <c r="B321" s="33"/>
      <c r="C321" s="33" t="s">
        <v>1236</v>
      </c>
      <c r="D321" s="41">
        <v>-1965200</v>
      </c>
      <c r="E321" s="26">
        <v>-9186.33</v>
      </c>
      <c r="F321" s="27">
        <v>-7.8050000000000003E-3</v>
      </c>
      <c r="G321" s="16"/>
    </row>
    <row r="322" spans="1:7" x14ac:dyDescent="0.25">
      <c r="A322" s="13" t="s">
        <v>1706</v>
      </c>
      <c r="B322" s="33"/>
      <c r="C322" s="33" t="s">
        <v>1289</v>
      </c>
      <c r="D322" s="41">
        <v>-142500</v>
      </c>
      <c r="E322" s="26">
        <v>-9575.07</v>
      </c>
      <c r="F322" s="27">
        <v>-8.1349999999999999E-3</v>
      </c>
      <c r="G322" s="16"/>
    </row>
    <row r="323" spans="1:7" x14ac:dyDescent="0.25">
      <c r="A323" s="13" t="s">
        <v>1707</v>
      </c>
      <c r="B323" s="33"/>
      <c r="C323" s="33" t="s">
        <v>1279</v>
      </c>
      <c r="D323" s="41">
        <v>-5731000</v>
      </c>
      <c r="E323" s="26">
        <v>-9645.27</v>
      </c>
      <c r="F323" s="27">
        <v>-8.1949999999999992E-3</v>
      </c>
      <c r="G323" s="16"/>
    </row>
    <row r="324" spans="1:7" x14ac:dyDescent="0.25">
      <c r="A324" s="13" t="s">
        <v>1708</v>
      </c>
      <c r="B324" s="33"/>
      <c r="C324" s="33" t="s">
        <v>1274</v>
      </c>
      <c r="D324" s="41">
        <v>-3297450</v>
      </c>
      <c r="E324" s="26">
        <v>-9813.2099999999991</v>
      </c>
      <c r="F324" s="27">
        <v>-8.3379999999999999E-3</v>
      </c>
      <c r="G324" s="16"/>
    </row>
    <row r="325" spans="1:7" x14ac:dyDescent="0.25">
      <c r="A325" s="13" t="s">
        <v>1709</v>
      </c>
      <c r="B325" s="33"/>
      <c r="C325" s="33" t="s">
        <v>1184</v>
      </c>
      <c r="D325" s="41">
        <v>-2876400</v>
      </c>
      <c r="E325" s="26">
        <v>-10053.02</v>
      </c>
      <c r="F325" s="27">
        <v>-8.5419999999999992E-3</v>
      </c>
      <c r="G325" s="16"/>
    </row>
    <row r="326" spans="1:7" x14ac:dyDescent="0.25">
      <c r="A326" s="13" t="s">
        <v>1710</v>
      </c>
      <c r="B326" s="33"/>
      <c r="C326" s="33" t="s">
        <v>1305</v>
      </c>
      <c r="D326" s="41">
        <v>-757050</v>
      </c>
      <c r="E326" s="26">
        <v>-10085.799999999999</v>
      </c>
      <c r="F326" s="27">
        <v>-8.5690000000000002E-3</v>
      </c>
      <c r="G326" s="16"/>
    </row>
    <row r="327" spans="1:7" x14ac:dyDescent="0.25">
      <c r="A327" s="13" t="s">
        <v>1711</v>
      </c>
      <c r="B327" s="33"/>
      <c r="C327" s="33" t="s">
        <v>1189</v>
      </c>
      <c r="D327" s="41">
        <v>-715000</v>
      </c>
      <c r="E327" s="26">
        <v>-10429.35</v>
      </c>
      <c r="F327" s="27">
        <v>-8.8610000000000008E-3</v>
      </c>
      <c r="G327" s="16"/>
    </row>
    <row r="328" spans="1:7" x14ac:dyDescent="0.25">
      <c r="A328" s="13" t="s">
        <v>1712</v>
      </c>
      <c r="B328" s="33"/>
      <c r="C328" s="33" t="s">
        <v>1198</v>
      </c>
      <c r="D328" s="41">
        <v>-287700</v>
      </c>
      <c r="E328" s="26">
        <v>-10565.35</v>
      </c>
      <c r="F328" s="27">
        <v>-8.9770000000000006E-3</v>
      </c>
      <c r="G328" s="16"/>
    </row>
    <row r="329" spans="1:7" x14ac:dyDescent="0.25">
      <c r="A329" s="13" t="s">
        <v>1713</v>
      </c>
      <c r="B329" s="33"/>
      <c r="C329" s="33" t="s">
        <v>1192</v>
      </c>
      <c r="D329" s="41">
        <v>-789500</v>
      </c>
      <c r="E329" s="26">
        <v>-11617.1</v>
      </c>
      <c r="F329" s="27">
        <v>-9.8709999999999996E-3</v>
      </c>
      <c r="G329" s="16"/>
    </row>
    <row r="330" spans="1:7" x14ac:dyDescent="0.25">
      <c r="A330" s="13" t="s">
        <v>1714</v>
      </c>
      <c r="B330" s="33"/>
      <c r="C330" s="33" t="s">
        <v>1231</v>
      </c>
      <c r="D330" s="41">
        <v>-2808000</v>
      </c>
      <c r="E330" s="26">
        <v>-11835.72</v>
      </c>
      <c r="F330" s="27">
        <v>-1.0056000000000001E-2</v>
      </c>
      <c r="G330" s="16"/>
    </row>
    <row r="331" spans="1:7" x14ac:dyDescent="0.25">
      <c r="A331" s="13" t="s">
        <v>1715</v>
      </c>
      <c r="B331" s="33"/>
      <c r="C331" s="33" t="s">
        <v>1181</v>
      </c>
      <c r="D331" s="41">
        <v>-1312425</v>
      </c>
      <c r="E331" s="26">
        <v>-12137.31</v>
      </c>
      <c r="F331" s="27">
        <v>-1.0312999999999999E-2</v>
      </c>
      <c r="G331" s="16"/>
    </row>
    <row r="332" spans="1:7" x14ac:dyDescent="0.25">
      <c r="A332" s="13" t="s">
        <v>1716</v>
      </c>
      <c r="B332" s="33"/>
      <c r="C332" s="33" t="s">
        <v>1289</v>
      </c>
      <c r="D332" s="41">
        <v>-2507125</v>
      </c>
      <c r="E332" s="26">
        <v>-12441.61</v>
      </c>
      <c r="F332" s="27">
        <v>-1.0571000000000001E-2</v>
      </c>
      <c r="G332" s="16"/>
    </row>
    <row r="333" spans="1:7" x14ac:dyDescent="0.25">
      <c r="A333" s="13" t="s">
        <v>1717</v>
      </c>
      <c r="B333" s="33"/>
      <c r="C333" s="33" t="s">
        <v>1192</v>
      </c>
      <c r="D333" s="41">
        <v>-758000</v>
      </c>
      <c r="E333" s="26">
        <v>-12840.9</v>
      </c>
      <c r="F333" s="27">
        <v>-1.091E-2</v>
      </c>
      <c r="G333" s="16"/>
    </row>
    <row r="334" spans="1:7" x14ac:dyDescent="0.25">
      <c r="A334" s="13" t="s">
        <v>1718</v>
      </c>
      <c r="B334" s="33"/>
      <c r="C334" s="33" t="s">
        <v>1292</v>
      </c>
      <c r="D334" s="41">
        <v>-6682500</v>
      </c>
      <c r="E334" s="26">
        <v>-12883.86</v>
      </c>
      <c r="F334" s="27">
        <v>-1.0947E-2</v>
      </c>
      <c r="G334" s="16"/>
    </row>
    <row r="335" spans="1:7" x14ac:dyDescent="0.25">
      <c r="A335" s="13" t="s">
        <v>1719</v>
      </c>
      <c r="B335" s="33"/>
      <c r="C335" s="33" t="s">
        <v>1289</v>
      </c>
      <c r="D335" s="41">
        <v>-2530000</v>
      </c>
      <c r="E335" s="26">
        <v>-13710.07</v>
      </c>
      <c r="F335" s="27">
        <v>-1.1649E-2</v>
      </c>
      <c r="G335" s="16"/>
    </row>
    <row r="336" spans="1:7" x14ac:dyDescent="0.25">
      <c r="A336" s="13" t="s">
        <v>1720</v>
      </c>
      <c r="B336" s="33"/>
      <c r="C336" s="33" t="s">
        <v>1286</v>
      </c>
      <c r="D336" s="41">
        <v>-3056700</v>
      </c>
      <c r="E336" s="26">
        <v>-13826.98</v>
      </c>
      <c r="F336" s="27">
        <v>-1.1748E-2</v>
      </c>
      <c r="G336" s="16"/>
    </row>
    <row r="337" spans="1:7" x14ac:dyDescent="0.25">
      <c r="A337" s="13" t="s">
        <v>1721</v>
      </c>
      <c r="B337" s="33"/>
      <c r="C337" s="33" t="s">
        <v>1192</v>
      </c>
      <c r="D337" s="41">
        <v>-11488000</v>
      </c>
      <c r="E337" s="26">
        <v>-14773.57</v>
      </c>
      <c r="F337" s="27">
        <v>-1.2553E-2</v>
      </c>
      <c r="G337" s="16"/>
    </row>
    <row r="338" spans="1:7" x14ac:dyDescent="0.25">
      <c r="A338" s="13" t="s">
        <v>1722</v>
      </c>
      <c r="B338" s="33"/>
      <c r="C338" s="33" t="s">
        <v>1195</v>
      </c>
      <c r="D338" s="41">
        <v>-4371000</v>
      </c>
      <c r="E338" s="26">
        <v>-15825.21</v>
      </c>
      <c r="F338" s="27">
        <v>-1.3446E-2</v>
      </c>
      <c r="G338" s="16"/>
    </row>
    <row r="339" spans="1:7" x14ac:dyDescent="0.25">
      <c r="A339" s="13" t="s">
        <v>1723</v>
      </c>
      <c r="B339" s="33"/>
      <c r="C339" s="33" t="s">
        <v>1207</v>
      </c>
      <c r="D339" s="41">
        <v>-6154225</v>
      </c>
      <c r="E339" s="26">
        <v>-16401.009999999998</v>
      </c>
      <c r="F339" s="27">
        <v>-1.3934999999999999E-2</v>
      </c>
      <c r="G339" s="16"/>
    </row>
    <row r="340" spans="1:7" x14ac:dyDescent="0.25">
      <c r="A340" s="13" t="s">
        <v>1724</v>
      </c>
      <c r="B340" s="33"/>
      <c r="C340" s="33" t="s">
        <v>1184</v>
      </c>
      <c r="D340" s="41">
        <v>-107120000</v>
      </c>
      <c r="E340" s="26">
        <v>-16496.48</v>
      </c>
      <c r="F340" s="27">
        <v>-1.4017E-2</v>
      </c>
      <c r="G340" s="16"/>
    </row>
    <row r="341" spans="1:7" x14ac:dyDescent="0.25">
      <c r="A341" s="13" t="s">
        <v>1725</v>
      </c>
      <c r="B341" s="33"/>
      <c r="C341" s="33" t="s">
        <v>1279</v>
      </c>
      <c r="D341" s="41">
        <v>-11048000</v>
      </c>
      <c r="E341" s="26">
        <v>-17665.75</v>
      </c>
      <c r="F341" s="27">
        <v>-1.5010000000000001E-2</v>
      </c>
      <c r="G341" s="16"/>
    </row>
    <row r="342" spans="1:7" x14ac:dyDescent="0.25">
      <c r="A342" s="13" t="s">
        <v>1726</v>
      </c>
      <c r="B342" s="33"/>
      <c r="C342" s="33" t="s">
        <v>1192</v>
      </c>
      <c r="D342" s="41">
        <v>-1591800</v>
      </c>
      <c r="E342" s="26">
        <v>-17974.61</v>
      </c>
      <c r="F342" s="27">
        <v>-1.5272000000000001E-2</v>
      </c>
      <c r="G342" s="16"/>
    </row>
    <row r="343" spans="1:7" x14ac:dyDescent="0.25">
      <c r="A343" s="13" t="s">
        <v>1727</v>
      </c>
      <c r="B343" s="33"/>
      <c r="C343" s="33" t="s">
        <v>1192</v>
      </c>
      <c r="D343" s="41">
        <v>-1604375</v>
      </c>
      <c r="E343" s="26">
        <v>-18810.490000000002</v>
      </c>
      <c r="F343" s="27">
        <v>-1.5983000000000001E-2</v>
      </c>
      <c r="G343" s="16"/>
    </row>
    <row r="344" spans="1:7" x14ac:dyDescent="0.25">
      <c r="A344" s="13" t="s">
        <v>1728</v>
      </c>
      <c r="B344" s="33"/>
      <c r="C344" s="33" t="s">
        <v>1192</v>
      </c>
      <c r="D344" s="41">
        <v>-2328750</v>
      </c>
      <c r="E344" s="26">
        <v>-19510.27</v>
      </c>
      <c r="F344" s="27">
        <v>-1.6577000000000001E-2</v>
      </c>
      <c r="G344" s="16"/>
    </row>
    <row r="345" spans="1:7" x14ac:dyDescent="0.25">
      <c r="A345" s="13" t="s">
        <v>1729</v>
      </c>
      <c r="B345" s="33"/>
      <c r="C345" s="33" t="s">
        <v>1274</v>
      </c>
      <c r="D345" s="41">
        <v>-398400</v>
      </c>
      <c r="E345" s="26">
        <v>-20014.22</v>
      </c>
      <c r="F345" s="27">
        <v>-1.7006E-2</v>
      </c>
      <c r="G345" s="16"/>
    </row>
    <row r="346" spans="1:7" x14ac:dyDescent="0.25">
      <c r="A346" s="13" t="s">
        <v>1730</v>
      </c>
      <c r="B346" s="33"/>
      <c r="C346" s="33" t="s">
        <v>1210</v>
      </c>
      <c r="D346" s="41">
        <v>-4101300</v>
      </c>
      <c r="E346" s="26">
        <v>-20264.52</v>
      </c>
      <c r="F346" s="27">
        <v>-1.7218000000000001E-2</v>
      </c>
      <c r="G346" s="16"/>
    </row>
    <row r="347" spans="1:7" x14ac:dyDescent="0.25">
      <c r="A347" s="13" t="s">
        <v>1731</v>
      </c>
      <c r="B347" s="33"/>
      <c r="C347" s="33" t="s">
        <v>1192</v>
      </c>
      <c r="D347" s="41">
        <v>-7777575</v>
      </c>
      <c r="E347" s="26">
        <v>-20758.349999999999</v>
      </c>
      <c r="F347" s="27">
        <v>-1.7638000000000001E-2</v>
      </c>
      <c r="G347" s="16"/>
    </row>
    <row r="348" spans="1:7" x14ac:dyDescent="0.25">
      <c r="A348" s="13" t="s">
        <v>1732</v>
      </c>
      <c r="B348" s="33"/>
      <c r="C348" s="33" t="s">
        <v>1269</v>
      </c>
      <c r="D348" s="41">
        <v>-666900</v>
      </c>
      <c r="E348" s="26">
        <v>-22873.34</v>
      </c>
      <c r="F348" s="27">
        <v>-1.9435000000000001E-2</v>
      </c>
      <c r="G348" s="16"/>
    </row>
    <row r="349" spans="1:7" x14ac:dyDescent="0.25">
      <c r="A349" s="13" t="s">
        <v>1733</v>
      </c>
      <c r="B349" s="33"/>
      <c r="C349" s="33" t="s">
        <v>1184</v>
      </c>
      <c r="D349" s="41">
        <v>-1682450</v>
      </c>
      <c r="E349" s="26">
        <v>-23232.95</v>
      </c>
      <c r="F349" s="27">
        <v>-1.9741000000000002E-2</v>
      </c>
      <c r="G349" s="16"/>
    </row>
    <row r="350" spans="1:7" x14ac:dyDescent="0.25">
      <c r="A350" s="13" t="s">
        <v>1734</v>
      </c>
      <c r="B350" s="33"/>
      <c r="C350" s="33" t="s">
        <v>1218</v>
      </c>
      <c r="D350" s="41">
        <v>-1000750</v>
      </c>
      <c r="E350" s="26">
        <v>-28830.61</v>
      </c>
      <c r="F350" s="27">
        <v>-2.4497000000000001E-2</v>
      </c>
      <c r="G350" s="16"/>
    </row>
    <row r="351" spans="1:7" x14ac:dyDescent="0.25">
      <c r="A351" s="13" t="s">
        <v>1735</v>
      </c>
      <c r="B351" s="33"/>
      <c r="C351" s="33" t="s">
        <v>1192</v>
      </c>
      <c r="D351" s="41">
        <v>-5127100</v>
      </c>
      <c r="E351" s="26">
        <v>-78944.52</v>
      </c>
      <c r="F351" s="27">
        <v>-6.7079E-2</v>
      </c>
      <c r="G351" s="16"/>
    </row>
    <row r="352" spans="1:7" x14ac:dyDescent="0.25">
      <c r="A352" s="17" t="s">
        <v>124</v>
      </c>
      <c r="B352" s="34"/>
      <c r="C352" s="34"/>
      <c r="D352" s="20"/>
      <c r="E352" s="42">
        <v>-934808.37</v>
      </c>
      <c r="F352" s="43">
        <v>-0.79422000000000004</v>
      </c>
      <c r="G352" s="23"/>
    </row>
    <row r="353" spans="1:7" x14ac:dyDescent="0.25">
      <c r="A353" s="13"/>
      <c r="B353" s="33"/>
      <c r="C353" s="33"/>
      <c r="D353" s="14"/>
      <c r="E353" s="15"/>
      <c r="F353" s="16"/>
      <c r="G353" s="16"/>
    </row>
    <row r="354" spans="1:7" x14ac:dyDescent="0.25">
      <c r="A354" s="13"/>
      <c r="B354" s="33"/>
      <c r="C354" s="33"/>
      <c r="D354" s="14"/>
      <c r="E354" s="15"/>
      <c r="F354" s="16"/>
      <c r="G354" s="16"/>
    </row>
    <row r="355" spans="1:7" x14ac:dyDescent="0.25">
      <c r="A355" s="13"/>
      <c r="B355" s="33"/>
      <c r="C355" s="33"/>
      <c r="D355" s="14"/>
      <c r="E355" s="15"/>
      <c r="F355" s="16"/>
      <c r="G355" s="16"/>
    </row>
    <row r="356" spans="1:7" x14ac:dyDescent="0.25">
      <c r="A356" s="24" t="s">
        <v>131</v>
      </c>
      <c r="B356" s="35"/>
      <c r="C356" s="35"/>
      <c r="D356" s="25"/>
      <c r="E356" s="44">
        <v>-934808.37</v>
      </c>
      <c r="F356" s="45">
        <v>-0.79422000000000004</v>
      </c>
      <c r="G356" s="23"/>
    </row>
    <row r="357" spans="1:7" x14ac:dyDescent="0.25">
      <c r="A357" s="13"/>
      <c r="B357" s="33"/>
      <c r="C357" s="33"/>
      <c r="D357" s="14"/>
      <c r="E357" s="15"/>
      <c r="F357" s="16"/>
      <c r="G357" s="16"/>
    </row>
    <row r="358" spans="1:7" x14ac:dyDescent="0.25">
      <c r="A358" s="17" t="s">
        <v>122</v>
      </c>
      <c r="B358" s="33"/>
      <c r="C358" s="33"/>
      <c r="D358" s="14"/>
      <c r="E358" s="15"/>
      <c r="F358" s="16"/>
      <c r="G358" s="16"/>
    </row>
    <row r="359" spans="1:7" x14ac:dyDescent="0.25">
      <c r="A359" s="17" t="s">
        <v>225</v>
      </c>
      <c r="B359" s="33"/>
      <c r="C359" s="33"/>
      <c r="D359" s="14"/>
      <c r="E359" s="15"/>
      <c r="F359" s="16"/>
      <c r="G359" s="16"/>
    </row>
    <row r="360" spans="1:7" x14ac:dyDescent="0.25">
      <c r="A360" s="13" t="s">
        <v>283</v>
      </c>
      <c r="B360" s="33" t="s">
        <v>284</v>
      </c>
      <c r="C360" s="33" t="s">
        <v>231</v>
      </c>
      <c r="D360" s="14">
        <v>10000000</v>
      </c>
      <c r="E360" s="15">
        <v>9838.0400000000009</v>
      </c>
      <c r="F360" s="16">
        <v>8.3999999999999995E-3</v>
      </c>
      <c r="G360" s="16">
        <v>7.6498999999999998E-2</v>
      </c>
    </row>
    <row r="361" spans="1:7" x14ac:dyDescent="0.25">
      <c r="A361" s="17" t="s">
        <v>124</v>
      </c>
      <c r="B361" s="34"/>
      <c r="C361" s="34"/>
      <c r="D361" s="20"/>
      <c r="E361" s="37">
        <v>9838.0400000000009</v>
      </c>
      <c r="F361" s="38">
        <v>8.3999999999999995E-3</v>
      </c>
      <c r="G361" s="23"/>
    </row>
    <row r="362" spans="1:7" x14ac:dyDescent="0.25">
      <c r="A362" s="13"/>
      <c r="B362" s="33"/>
      <c r="C362" s="33"/>
      <c r="D362" s="14"/>
      <c r="E362" s="15"/>
      <c r="F362" s="16"/>
      <c r="G362" s="16"/>
    </row>
    <row r="363" spans="1:7" x14ac:dyDescent="0.25">
      <c r="A363" s="17" t="s">
        <v>459</v>
      </c>
      <c r="B363" s="33"/>
      <c r="C363" s="33"/>
      <c r="D363" s="14"/>
      <c r="E363" s="15"/>
      <c r="F363" s="16"/>
      <c r="G363" s="16"/>
    </row>
    <row r="364" spans="1:7" x14ac:dyDescent="0.25">
      <c r="A364" s="13" t="s">
        <v>1736</v>
      </c>
      <c r="B364" s="33" t="s">
        <v>1737</v>
      </c>
      <c r="C364" s="33" t="s">
        <v>128</v>
      </c>
      <c r="D364" s="14">
        <v>15000000</v>
      </c>
      <c r="E364" s="15">
        <v>14996.78</v>
      </c>
      <c r="F364" s="16">
        <v>1.2699999999999999E-2</v>
      </c>
      <c r="G364" s="16">
        <v>7.0077492470000002E-2</v>
      </c>
    </row>
    <row r="365" spans="1:7" x14ac:dyDescent="0.25">
      <c r="A365" s="13" t="s">
        <v>1738</v>
      </c>
      <c r="B365" s="33" t="s">
        <v>1739</v>
      </c>
      <c r="C365" s="33" t="s">
        <v>128</v>
      </c>
      <c r="D365" s="14">
        <v>10000000</v>
      </c>
      <c r="E365" s="15">
        <v>10063.41</v>
      </c>
      <c r="F365" s="16">
        <v>8.6E-3</v>
      </c>
      <c r="G365" s="16">
        <v>7.1628688024999998E-2</v>
      </c>
    </row>
    <row r="366" spans="1:7" x14ac:dyDescent="0.25">
      <c r="A366" s="17" t="s">
        <v>124</v>
      </c>
      <c r="B366" s="34"/>
      <c r="C366" s="34"/>
      <c r="D366" s="20"/>
      <c r="E366" s="37">
        <v>25060.19</v>
      </c>
      <c r="F366" s="38">
        <v>2.1299999999999999E-2</v>
      </c>
      <c r="G366" s="23"/>
    </row>
    <row r="367" spans="1:7" x14ac:dyDescent="0.25">
      <c r="A367" s="13"/>
      <c r="B367" s="33"/>
      <c r="C367" s="33"/>
      <c r="D367" s="14"/>
      <c r="E367" s="15"/>
      <c r="F367" s="16"/>
      <c r="G367" s="16"/>
    </row>
    <row r="368" spans="1:7" x14ac:dyDescent="0.25">
      <c r="A368" s="17" t="s">
        <v>129</v>
      </c>
      <c r="B368" s="33"/>
      <c r="C368" s="33"/>
      <c r="D368" s="14"/>
      <c r="E368" s="15"/>
      <c r="F368" s="16"/>
      <c r="G368" s="16"/>
    </row>
    <row r="369" spans="1:7" x14ac:dyDescent="0.25">
      <c r="A369" s="17" t="s">
        <v>124</v>
      </c>
      <c r="B369" s="33"/>
      <c r="C369" s="33"/>
      <c r="D369" s="14"/>
      <c r="E369" s="39" t="s">
        <v>121</v>
      </c>
      <c r="F369" s="40" t="s">
        <v>121</v>
      </c>
      <c r="G369" s="16"/>
    </row>
    <row r="370" spans="1:7" x14ac:dyDescent="0.25">
      <c r="A370" s="13"/>
      <c r="B370" s="33"/>
      <c r="C370" s="33"/>
      <c r="D370" s="14"/>
      <c r="E370" s="15"/>
      <c r="F370" s="16"/>
      <c r="G370" s="16"/>
    </row>
    <row r="371" spans="1:7" x14ac:dyDescent="0.25">
      <c r="A371" s="17" t="s">
        <v>130</v>
      </c>
      <c r="B371" s="33"/>
      <c r="C371" s="33"/>
      <c r="D371" s="14"/>
      <c r="E371" s="15"/>
      <c r="F371" s="16"/>
      <c r="G371" s="16"/>
    </row>
    <row r="372" spans="1:7" x14ac:dyDescent="0.25">
      <c r="A372" s="17" t="s">
        <v>124</v>
      </c>
      <c r="B372" s="33"/>
      <c r="C372" s="33"/>
      <c r="D372" s="14"/>
      <c r="E372" s="39" t="s">
        <v>121</v>
      </c>
      <c r="F372" s="40" t="s">
        <v>121</v>
      </c>
      <c r="G372" s="16"/>
    </row>
    <row r="373" spans="1:7" x14ac:dyDescent="0.25">
      <c r="A373" s="13"/>
      <c r="B373" s="33"/>
      <c r="C373" s="33"/>
      <c r="D373" s="14"/>
      <c r="E373" s="15"/>
      <c r="F373" s="16"/>
      <c r="G373" s="16"/>
    </row>
    <row r="374" spans="1:7" x14ac:dyDescent="0.25">
      <c r="A374" s="24" t="s">
        <v>131</v>
      </c>
      <c r="B374" s="35"/>
      <c r="C374" s="35"/>
      <c r="D374" s="25"/>
      <c r="E374" s="21">
        <v>34898.230000000003</v>
      </c>
      <c r="F374" s="22">
        <v>2.9700000000000001E-2</v>
      </c>
      <c r="G374" s="23"/>
    </row>
    <row r="375" spans="1:7" x14ac:dyDescent="0.25">
      <c r="A375" s="13"/>
      <c r="B375" s="33"/>
      <c r="C375" s="33"/>
      <c r="D375" s="14"/>
      <c r="E375" s="15"/>
      <c r="F375" s="16"/>
      <c r="G375" s="16"/>
    </row>
    <row r="376" spans="1:7" x14ac:dyDescent="0.25">
      <c r="A376" s="17" t="s">
        <v>132</v>
      </c>
      <c r="B376" s="33"/>
      <c r="C376" s="33"/>
      <c r="D376" s="14"/>
      <c r="E376" s="15"/>
      <c r="F376" s="16"/>
      <c r="G376" s="16"/>
    </row>
    <row r="377" spans="1:7" x14ac:dyDescent="0.25">
      <c r="A377" s="13"/>
      <c r="B377" s="33"/>
      <c r="C377" s="33"/>
      <c r="D377" s="14"/>
      <c r="E377" s="15"/>
      <c r="F377" s="16"/>
      <c r="G377" s="16"/>
    </row>
    <row r="378" spans="1:7" x14ac:dyDescent="0.25">
      <c r="A378" s="17" t="s">
        <v>133</v>
      </c>
      <c r="B378" s="33"/>
      <c r="C378" s="33"/>
      <c r="D378" s="14"/>
      <c r="E378" s="15"/>
      <c r="F378" s="16"/>
      <c r="G378" s="16"/>
    </row>
    <row r="379" spans="1:7" x14ac:dyDescent="0.25">
      <c r="A379" s="13" t="s">
        <v>1740</v>
      </c>
      <c r="B379" s="33" t="s">
        <v>1741</v>
      </c>
      <c r="C379" s="33" t="s">
        <v>128</v>
      </c>
      <c r="D379" s="14">
        <v>15500000</v>
      </c>
      <c r="E379" s="15">
        <v>15020.37</v>
      </c>
      <c r="F379" s="16">
        <v>1.2800000000000001E-2</v>
      </c>
      <c r="G379" s="16">
        <v>7.0211999999999997E-2</v>
      </c>
    </row>
    <row r="380" spans="1:7" x14ac:dyDescent="0.25">
      <c r="A380" s="13" t="s">
        <v>1742</v>
      </c>
      <c r="B380" s="33" t="s">
        <v>1743</v>
      </c>
      <c r="C380" s="33" t="s">
        <v>128</v>
      </c>
      <c r="D380" s="14">
        <v>10000000</v>
      </c>
      <c r="E380" s="15">
        <v>9666.08</v>
      </c>
      <c r="F380" s="16">
        <v>8.2000000000000007E-3</v>
      </c>
      <c r="G380" s="16">
        <v>7.0051000000000002E-2</v>
      </c>
    </row>
    <row r="381" spans="1:7" x14ac:dyDescent="0.25">
      <c r="A381" s="13" t="s">
        <v>1744</v>
      </c>
      <c r="B381" s="33" t="s">
        <v>1745</v>
      </c>
      <c r="C381" s="33" t="s">
        <v>128</v>
      </c>
      <c r="D381" s="14">
        <v>5000000</v>
      </c>
      <c r="E381" s="15">
        <v>4982.68</v>
      </c>
      <c r="F381" s="16">
        <v>4.1999999999999997E-3</v>
      </c>
      <c r="G381" s="16">
        <v>6.6795999999999994E-2</v>
      </c>
    </row>
    <row r="382" spans="1:7" x14ac:dyDescent="0.25">
      <c r="A382" s="13" t="s">
        <v>1746</v>
      </c>
      <c r="B382" s="33" t="s">
        <v>1747</v>
      </c>
      <c r="C382" s="33" t="s">
        <v>128</v>
      </c>
      <c r="D382" s="14">
        <v>5000000</v>
      </c>
      <c r="E382" s="15">
        <v>4877.72</v>
      </c>
      <c r="F382" s="16">
        <v>4.1000000000000003E-3</v>
      </c>
      <c r="G382" s="16">
        <v>6.9849999999999995E-2</v>
      </c>
    </row>
    <row r="383" spans="1:7" x14ac:dyDescent="0.25">
      <c r="A383" s="13" t="s">
        <v>134</v>
      </c>
      <c r="B383" s="33" t="s">
        <v>135</v>
      </c>
      <c r="C383" s="33" t="s">
        <v>128</v>
      </c>
      <c r="D383" s="14">
        <v>5000000</v>
      </c>
      <c r="E383" s="15">
        <v>4789.6899999999996</v>
      </c>
      <c r="F383" s="16">
        <v>4.1000000000000003E-3</v>
      </c>
      <c r="G383" s="16">
        <v>6.9987999999999995E-2</v>
      </c>
    </row>
    <row r="384" spans="1:7" x14ac:dyDescent="0.25">
      <c r="A384" s="13" t="s">
        <v>1748</v>
      </c>
      <c r="B384" s="33" t="s">
        <v>1749</v>
      </c>
      <c r="C384" s="33" t="s">
        <v>128</v>
      </c>
      <c r="D384" s="14">
        <v>2500000</v>
      </c>
      <c r="E384" s="15">
        <v>2441.9699999999998</v>
      </c>
      <c r="F384" s="16">
        <v>2.0999999999999999E-3</v>
      </c>
      <c r="G384" s="16">
        <v>6.9947999999999996E-2</v>
      </c>
    </row>
    <row r="385" spans="1:7" x14ac:dyDescent="0.25">
      <c r="A385" s="17" t="s">
        <v>124</v>
      </c>
      <c r="B385" s="34"/>
      <c r="C385" s="34"/>
      <c r="D385" s="20"/>
      <c r="E385" s="37">
        <v>41778.51</v>
      </c>
      <c r="F385" s="38">
        <v>3.5499999999999997E-2</v>
      </c>
      <c r="G385" s="23"/>
    </row>
    <row r="386" spans="1:7" x14ac:dyDescent="0.25">
      <c r="A386" s="17" t="s">
        <v>136</v>
      </c>
      <c r="B386" s="33"/>
      <c r="C386" s="33"/>
      <c r="D386" s="14"/>
      <c r="E386" s="15"/>
      <c r="F386" s="16"/>
      <c r="G386" s="16"/>
    </row>
    <row r="387" spans="1:7" x14ac:dyDescent="0.25">
      <c r="A387" s="13" t="s">
        <v>1750</v>
      </c>
      <c r="B387" s="33" t="s">
        <v>1751</v>
      </c>
      <c r="C387" s="33" t="s">
        <v>139</v>
      </c>
      <c r="D387" s="14">
        <v>10000000</v>
      </c>
      <c r="E387" s="15">
        <v>9495.92</v>
      </c>
      <c r="F387" s="16">
        <v>8.0999999999999996E-3</v>
      </c>
      <c r="G387" s="16">
        <v>7.5098999999999999E-2</v>
      </c>
    </row>
    <row r="388" spans="1:7" x14ac:dyDescent="0.25">
      <c r="A388" s="13" t="s">
        <v>1752</v>
      </c>
      <c r="B388" s="33" t="s">
        <v>1753</v>
      </c>
      <c r="C388" s="33" t="s">
        <v>154</v>
      </c>
      <c r="D388" s="14">
        <v>5000000</v>
      </c>
      <c r="E388" s="15">
        <v>4814.3900000000003</v>
      </c>
      <c r="F388" s="16">
        <v>4.1000000000000003E-3</v>
      </c>
      <c r="G388" s="16">
        <v>7.4851000000000001E-2</v>
      </c>
    </row>
    <row r="389" spans="1:7" x14ac:dyDescent="0.25">
      <c r="A389" s="13" t="s">
        <v>1754</v>
      </c>
      <c r="B389" s="33" t="s">
        <v>1755</v>
      </c>
      <c r="C389" s="33" t="s">
        <v>139</v>
      </c>
      <c r="D389" s="14">
        <v>5000000</v>
      </c>
      <c r="E389" s="15">
        <v>4809.16</v>
      </c>
      <c r="F389" s="16">
        <v>4.1000000000000003E-3</v>
      </c>
      <c r="G389" s="16">
        <v>7.5050000000000006E-2</v>
      </c>
    </row>
    <row r="390" spans="1:7" x14ac:dyDescent="0.25">
      <c r="A390" s="13" t="s">
        <v>1756</v>
      </c>
      <c r="B390" s="33" t="s">
        <v>1757</v>
      </c>
      <c r="C390" s="33" t="s">
        <v>139</v>
      </c>
      <c r="D390" s="14">
        <v>5000000</v>
      </c>
      <c r="E390" s="15">
        <v>4769.9799999999996</v>
      </c>
      <c r="F390" s="16">
        <v>4.1000000000000003E-3</v>
      </c>
      <c r="G390" s="16">
        <v>7.4899999999999994E-2</v>
      </c>
    </row>
    <row r="391" spans="1:7" x14ac:dyDescent="0.25">
      <c r="A391" s="13" t="s">
        <v>155</v>
      </c>
      <c r="B391" s="33" t="s">
        <v>156</v>
      </c>
      <c r="C391" s="33" t="s">
        <v>157</v>
      </c>
      <c r="D391" s="14">
        <v>5000000</v>
      </c>
      <c r="E391" s="15">
        <v>4754.93</v>
      </c>
      <c r="F391" s="16">
        <v>4.0000000000000001E-3</v>
      </c>
      <c r="G391" s="16">
        <v>7.4950000000000003E-2</v>
      </c>
    </row>
    <row r="392" spans="1:7" x14ac:dyDescent="0.25">
      <c r="A392" s="13" t="s">
        <v>1758</v>
      </c>
      <c r="B392" s="33" t="s">
        <v>1759</v>
      </c>
      <c r="C392" s="33" t="s">
        <v>139</v>
      </c>
      <c r="D392" s="14">
        <v>5000000</v>
      </c>
      <c r="E392" s="15">
        <v>4752.91</v>
      </c>
      <c r="F392" s="16">
        <v>4.0000000000000001E-3</v>
      </c>
      <c r="G392" s="16">
        <v>7.5600000000000001E-2</v>
      </c>
    </row>
    <row r="393" spans="1:7" x14ac:dyDescent="0.25">
      <c r="A393" s="13" t="s">
        <v>1760</v>
      </c>
      <c r="B393" s="33" t="s">
        <v>1761</v>
      </c>
      <c r="C393" s="33" t="s">
        <v>139</v>
      </c>
      <c r="D393" s="14">
        <v>5000000</v>
      </c>
      <c r="E393" s="15">
        <v>4749.82</v>
      </c>
      <c r="F393" s="16">
        <v>4.0000000000000001E-3</v>
      </c>
      <c r="G393" s="16">
        <v>7.51E-2</v>
      </c>
    </row>
    <row r="394" spans="1:7" x14ac:dyDescent="0.25">
      <c r="A394" s="13" t="s">
        <v>1762</v>
      </c>
      <c r="B394" s="33" t="s">
        <v>1763</v>
      </c>
      <c r="C394" s="33" t="s">
        <v>139</v>
      </c>
      <c r="D394" s="14">
        <v>2500000</v>
      </c>
      <c r="E394" s="15">
        <v>2393.89</v>
      </c>
      <c r="F394" s="16">
        <v>2E-3</v>
      </c>
      <c r="G394" s="16">
        <v>7.4900999999999995E-2</v>
      </c>
    </row>
    <row r="395" spans="1:7" x14ac:dyDescent="0.25">
      <c r="A395" s="17" t="s">
        <v>124</v>
      </c>
      <c r="B395" s="34"/>
      <c r="C395" s="34"/>
      <c r="D395" s="20"/>
      <c r="E395" s="37">
        <v>40541</v>
      </c>
      <c r="F395" s="38">
        <v>3.44E-2</v>
      </c>
      <c r="G395" s="23"/>
    </row>
    <row r="396" spans="1:7" x14ac:dyDescent="0.25">
      <c r="A396" s="13"/>
      <c r="B396" s="33"/>
      <c r="C396" s="33"/>
      <c r="D396" s="14"/>
      <c r="E396" s="15"/>
      <c r="F396" s="16"/>
      <c r="G396" s="16"/>
    </row>
    <row r="397" spans="1:7" x14ac:dyDescent="0.25">
      <c r="A397" s="17" t="s">
        <v>160</v>
      </c>
      <c r="B397" s="33"/>
      <c r="C397" s="33"/>
      <c r="D397" s="14"/>
      <c r="E397" s="15"/>
      <c r="F397" s="16"/>
      <c r="G397" s="16"/>
    </row>
    <row r="398" spans="1:7" x14ac:dyDescent="0.25">
      <c r="A398" s="13" t="s">
        <v>1764</v>
      </c>
      <c r="B398" s="33" t="s">
        <v>1765</v>
      </c>
      <c r="C398" s="33" t="s">
        <v>139</v>
      </c>
      <c r="D398" s="14">
        <v>10000000</v>
      </c>
      <c r="E398" s="15">
        <v>9977.7199999999993</v>
      </c>
      <c r="F398" s="16">
        <v>8.5000000000000006E-3</v>
      </c>
      <c r="G398" s="16">
        <v>7.4093999999999993E-2</v>
      </c>
    </row>
    <row r="399" spans="1:7" x14ac:dyDescent="0.25">
      <c r="A399" s="13" t="s">
        <v>1766</v>
      </c>
      <c r="B399" s="33" t="s">
        <v>1767</v>
      </c>
      <c r="C399" s="33" t="s">
        <v>139</v>
      </c>
      <c r="D399" s="14">
        <v>7500000</v>
      </c>
      <c r="E399" s="15">
        <v>7125.88</v>
      </c>
      <c r="F399" s="16">
        <v>6.1000000000000004E-3</v>
      </c>
      <c r="G399" s="16">
        <v>8.1199999999999994E-2</v>
      </c>
    </row>
    <row r="400" spans="1:7" x14ac:dyDescent="0.25">
      <c r="A400" s="13" t="s">
        <v>167</v>
      </c>
      <c r="B400" s="33" t="s">
        <v>168</v>
      </c>
      <c r="C400" s="33" t="s">
        <v>139</v>
      </c>
      <c r="D400" s="14">
        <v>7500000</v>
      </c>
      <c r="E400" s="15">
        <v>7115.35</v>
      </c>
      <c r="F400" s="16">
        <v>6.0000000000000001E-3</v>
      </c>
      <c r="G400" s="16">
        <v>8.1200999999999995E-2</v>
      </c>
    </row>
    <row r="401" spans="1:7" x14ac:dyDescent="0.25">
      <c r="A401" s="13" t="s">
        <v>1768</v>
      </c>
      <c r="B401" s="33" t="s">
        <v>1769</v>
      </c>
      <c r="C401" s="33" t="s">
        <v>139</v>
      </c>
      <c r="D401" s="14">
        <v>5000000</v>
      </c>
      <c r="E401" s="15">
        <v>4907.42</v>
      </c>
      <c r="F401" s="16">
        <v>4.1999999999999997E-3</v>
      </c>
      <c r="G401" s="16">
        <v>7.7374999999999999E-2</v>
      </c>
    </row>
    <row r="402" spans="1:7" x14ac:dyDescent="0.25">
      <c r="A402" s="13" t="s">
        <v>169</v>
      </c>
      <c r="B402" s="33" t="s">
        <v>170</v>
      </c>
      <c r="C402" s="33" t="s">
        <v>139</v>
      </c>
      <c r="D402" s="14">
        <v>5000000</v>
      </c>
      <c r="E402" s="15">
        <v>4720.67</v>
      </c>
      <c r="F402" s="16">
        <v>4.0000000000000001E-3</v>
      </c>
      <c r="G402" s="16">
        <v>8.1501000000000004E-2</v>
      </c>
    </row>
    <row r="403" spans="1:7" x14ac:dyDescent="0.25">
      <c r="A403" s="17" t="s">
        <v>124</v>
      </c>
      <c r="B403" s="34"/>
      <c r="C403" s="34"/>
      <c r="D403" s="20"/>
      <c r="E403" s="37">
        <v>33847.040000000001</v>
      </c>
      <c r="F403" s="38">
        <v>2.8799999999999999E-2</v>
      </c>
      <c r="G403" s="23"/>
    </row>
    <row r="404" spans="1:7" x14ac:dyDescent="0.25">
      <c r="A404" s="13"/>
      <c r="B404" s="33"/>
      <c r="C404" s="33"/>
      <c r="D404" s="14"/>
      <c r="E404" s="15"/>
      <c r="F404" s="16"/>
      <c r="G404" s="16"/>
    </row>
    <row r="405" spans="1:7" x14ac:dyDescent="0.25">
      <c r="A405" s="24" t="s">
        <v>131</v>
      </c>
      <c r="B405" s="35"/>
      <c r="C405" s="35"/>
      <c r="D405" s="25"/>
      <c r="E405" s="21">
        <v>116166.55</v>
      </c>
      <c r="F405" s="22">
        <v>9.8699999999999996E-2</v>
      </c>
      <c r="G405" s="23"/>
    </row>
    <row r="406" spans="1:7" x14ac:dyDescent="0.25">
      <c r="A406" s="13"/>
      <c r="B406" s="33"/>
      <c r="C406" s="33"/>
      <c r="D406" s="14"/>
      <c r="E406" s="15"/>
      <c r="F406" s="16"/>
      <c r="G406" s="16"/>
    </row>
    <row r="407" spans="1:7" x14ac:dyDescent="0.25">
      <c r="A407" s="13"/>
      <c r="B407" s="33"/>
      <c r="C407" s="33"/>
      <c r="D407" s="14"/>
      <c r="E407" s="15"/>
      <c r="F407" s="16"/>
      <c r="G407" s="16"/>
    </row>
    <row r="408" spans="1:7" x14ac:dyDescent="0.25">
      <c r="A408" s="17" t="s">
        <v>173</v>
      </c>
      <c r="B408" s="33"/>
      <c r="C408" s="33"/>
      <c r="D408" s="14"/>
      <c r="E408" s="15"/>
      <c r="F408" s="16"/>
      <c r="G408" s="16"/>
    </row>
    <row r="409" spans="1:7" x14ac:dyDescent="0.25">
      <c r="A409" s="13" t="s">
        <v>1770</v>
      </c>
      <c r="B409" s="33" t="s">
        <v>1771</v>
      </c>
      <c r="C409" s="33"/>
      <c r="D409" s="14">
        <v>2575227.1061</v>
      </c>
      <c r="E409" s="15">
        <v>81312.479999999996</v>
      </c>
      <c r="F409" s="16">
        <v>6.9099999999999995E-2</v>
      </c>
      <c r="G409" s="16"/>
    </row>
    <row r="410" spans="1:7" x14ac:dyDescent="0.25">
      <c r="A410" s="13"/>
      <c r="B410" s="33"/>
      <c r="C410" s="33"/>
      <c r="D410" s="14"/>
      <c r="E410" s="15"/>
      <c r="F410" s="16"/>
      <c r="G410" s="16"/>
    </row>
    <row r="411" spans="1:7" x14ac:dyDescent="0.25">
      <c r="A411" s="24" t="s">
        <v>131</v>
      </c>
      <c r="B411" s="35"/>
      <c r="C411" s="35"/>
      <c r="D411" s="25"/>
      <c r="E411" s="21">
        <v>81312.479999999996</v>
      </c>
      <c r="F411" s="22">
        <v>6.9099999999999995E-2</v>
      </c>
      <c r="G411" s="23"/>
    </row>
    <row r="412" spans="1:7" x14ac:dyDescent="0.25">
      <c r="A412" s="13"/>
      <c r="B412" s="33"/>
      <c r="C412" s="33"/>
      <c r="D412" s="14"/>
      <c r="E412" s="15"/>
      <c r="F412" s="16"/>
      <c r="G412" s="16"/>
    </row>
    <row r="413" spans="1:7" x14ac:dyDescent="0.25">
      <c r="A413" s="17" t="s">
        <v>176</v>
      </c>
      <c r="B413" s="33"/>
      <c r="C413" s="33"/>
      <c r="D413" s="14"/>
      <c r="E413" s="15"/>
      <c r="F413" s="16"/>
      <c r="G413" s="16"/>
    </row>
    <row r="414" spans="1:7" x14ac:dyDescent="0.25">
      <c r="A414" s="13" t="s">
        <v>177</v>
      </c>
      <c r="B414" s="33"/>
      <c r="C414" s="33"/>
      <c r="D414" s="14"/>
      <c r="E414" s="15">
        <v>46513.51</v>
      </c>
      <c r="F414" s="16">
        <v>3.95E-2</v>
      </c>
      <c r="G414" s="16">
        <v>6.6588999999999995E-2</v>
      </c>
    </row>
    <row r="415" spans="1:7" x14ac:dyDescent="0.25">
      <c r="A415" s="17" t="s">
        <v>124</v>
      </c>
      <c r="B415" s="34"/>
      <c r="C415" s="34"/>
      <c r="D415" s="20"/>
      <c r="E415" s="37">
        <v>46513.51</v>
      </c>
      <c r="F415" s="38">
        <v>3.95E-2</v>
      </c>
      <c r="G415" s="23"/>
    </row>
    <row r="416" spans="1:7" x14ac:dyDescent="0.25">
      <c r="A416" s="13"/>
      <c r="B416" s="33"/>
      <c r="C416" s="33"/>
      <c r="D416" s="14"/>
      <c r="E416" s="15"/>
      <c r="F416" s="16"/>
      <c r="G416" s="16"/>
    </row>
    <row r="417" spans="1:7" x14ac:dyDescent="0.25">
      <c r="A417" s="24" t="s">
        <v>131</v>
      </c>
      <c r="B417" s="35"/>
      <c r="C417" s="35"/>
      <c r="D417" s="25"/>
      <c r="E417" s="21">
        <v>46513.51</v>
      </c>
      <c r="F417" s="22">
        <v>3.95E-2</v>
      </c>
      <c r="G417" s="23"/>
    </row>
    <row r="418" spans="1:7" x14ac:dyDescent="0.25">
      <c r="A418" s="13" t="s">
        <v>178</v>
      </c>
      <c r="B418" s="33"/>
      <c r="C418" s="33"/>
      <c r="D418" s="14"/>
      <c r="E418" s="15">
        <v>624.96072140000001</v>
      </c>
      <c r="F418" s="16">
        <v>5.31E-4</v>
      </c>
      <c r="G418" s="16"/>
    </row>
    <row r="419" spans="1:7" x14ac:dyDescent="0.25">
      <c r="A419" s="13" t="s">
        <v>179</v>
      </c>
      <c r="B419" s="33"/>
      <c r="C419" s="33"/>
      <c r="D419" s="14"/>
      <c r="E419" s="26">
        <v>-31775.100721399998</v>
      </c>
      <c r="F419" s="27">
        <v>-2.6831000000000001E-2</v>
      </c>
      <c r="G419" s="16">
        <v>6.6588999999999995E-2</v>
      </c>
    </row>
    <row r="420" spans="1:7" x14ac:dyDescent="0.25">
      <c r="A420" s="28" t="s">
        <v>180</v>
      </c>
      <c r="B420" s="36"/>
      <c r="C420" s="36"/>
      <c r="D420" s="29"/>
      <c r="E420" s="30">
        <v>1176887.76</v>
      </c>
      <c r="F420" s="31">
        <v>1</v>
      </c>
      <c r="G420" s="31"/>
    </row>
    <row r="422" spans="1:7" x14ac:dyDescent="0.25">
      <c r="A422" s="1" t="s">
        <v>1772</v>
      </c>
    </row>
    <row r="423" spans="1:7" x14ac:dyDescent="0.25">
      <c r="A423" s="1" t="s">
        <v>181</v>
      </c>
    </row>
    <row r="424" spans="1:7" x14ac:dyDescent="0.25">
      <c r="A424" s="1" t="s">
        <v>182</v>
      </c>
    </row>
    <row r="425" spans="1:7" x14ac:dyDescent="0.25">
      <c r="A425" s="1" t="s">
        <v>183</v>
      </c>
    </row>
    <row r="426" spans="1:7" x14ac:dyDescent="0.25">
      <c r="A426" s="47" t="s">
        <v>184</v>
      </c>
      <c r="B426" s="3" t="s">
        <v>121</v>
      </c>
    </row>
    <row r="427" spans="1:7" x14ac:dyDescent="0.25">
      <c r="A427" t="s">
        <v>185</v>
      </c>
    </row>
    <row r="428" spans="1:7" x14ac:dyDescent="0.25">
      <c r="A428" t="s">
        <v>186</v>
      </c>
      <c r="B428" t="s">
        <v>187</v>
      </c>
      <c r="C428" t="s">
        <v>187</v>
      </c>
    </row>
    <row r="429" spans="1:7" x14ac:dyDescent="0.25">
      <c r="B429" s="48">
        <v>45412</v>
      </c>
      <c r="C429" s="48">
        <v>45443</v>
      </c>
    </row>
    <row r="430" spans="1:7" x14ac:dyDescent="0.25">
      <c r="A430" t="s">
        <v>191</v>
      </c>
      <c r="B430">
        <v>19.0532</v>
      </c>
      <c r="C430">
        <v>19.177700000000002</v>
      </c>
      <c r="E430" s="2"/>
    </row>
    <row r="431" spans="1:7" x14ac:dyDescent="0.25">
      <c r="A431" t="s">
        <v>192</v>
      </c>
      <c r="B431">
        <v>13.621</v>
      </c>
      <c r="C431">
        <v>13.710100000000001</v>
      </c>
      <c r="E431" s="2"/>
    </row>
    <row r="432" spans="1:7" x14ac:dyDescent="0.25">
      <c r="A432" t="s">
        <v>669</v>
      </c>
      <c r="B432">
        <v>15.6524</v>
      </c>
      <c r="C432">
        <v>15.7547</v>
      </c>
      <c r="E432" s="2"/>
    </row>
    <row r="433" spans="1:5" x14ac:dyDescent="0.25">
      <c r="A433" t="s">
        <v>200</v>
      </c>
      <c r="B433">
        <v>17.901299999999999</v>
      </c>
      <c r="C433">
        <v>18.007999999999999</v>
      </c>
      <c r="E433" s="2"/>
    </row>
    <row r="434" spans="1:5" x14ac:dyDescent="0.25">
      <c r="A434" t="s">
        <v>672</v>
      </c>
      <c r="B434">
        <v>17.897300000000001</v>
      </c>
      <c r="C434">
        <v>18.003900000000002</v>
      </c>
      <c r="E434" s="2"/>
    </row>
    <row r="435" spans="1:5" x14ac:dyDescent="0.25">
      <c r="A435" t="s">
        <v>673</v>
      </c>
      <c r="B435">
        <v>13.133599999999999</v>
      </c>
      <c r="C435">
        <v>13.2119</v>
      </c>
      <c r="E435" s="2"/>
    </row>
    <row r="436" spans="1:5" x14ac:dyDescent="0.25">
      <c r="A436" t="s">
        <v>674</v>
      </c>
      <c r="B436">
        <v>14.6221</v>
      </c>
      <c r="C436">
        <v>14.709300000000001</v>
      </c>
      <c r="E436" s="2"/>
    </row>
    <row r="437" spans="1:5" x14ac:dyDescent="0.25">
      <c r="E437" s="2"/>
    </row>
    <row r="438" spans="1:5" x14ac:dyDescent="0.25">
      <c r="A438" t="s">
        <v>202</v>
      </c>
      <c r="B438" s="3" t="s">
        <v>121</v>
      </c>
    </row>
    <row r="439" spans="1:5" x14ac:dyDescent="0.25">
      <c r="A439" t="s">
        <v>203</v>
      </c>
      <c r="B439" s="3" t="s">
        <v>121</v>
      </c>
    </row>
    <row r="440" spans="1:5" ht="29.1" customHeight="1" x14ac:dyDescent="0.25">
      <c r="A440" s="47" t="s">
        <v>204</v>
      </c>
      <c r="B440" s="3" t="s">
        <v>121</v>
      </c>
    </row>
    <row r="441" spans="1:5" ht="29.1" customHeight="1" x14ac:dyDescent="0.25">
      <c r="A441" s="47" t="s">
        <v>205</v>
      </c>
      <c r="B441" s="3" t="s">
        <v>121</v>
      </c>
    </row>
    <row r="442" spans="1:5" x14ac:dyDescent="0.25">
      <c r="A442" t="s">
        <v>1259</v>
      </c>
      <c r="B442" s="49">
        <v>16.278839999999999</v>
      </c>
    </row>
    <row r="443" spans="1:5" ht="43.5" customHeight="1" x14ac:dyDescent="0.25">
      <c r="A443" s="47" t="s">
        <v>207</v>
      </c>
      <c r="B443" s="3">
        <v>0</v>
      </c>
    </row>
    <row r="444" spans="1:5" ht="29.1" customHeight="1" x14ac:dyDescent="0.25">
      <c r="A444" s="47" t="s">
        <v>208</v>
      </c>
      <c r="B444" s="3" t="s">
        <v>121</v>
      </c>
    </row>
    <row r="445" spans="1:5" ht="29.1" customHeight="1" x14ac:dyDescent="0.25">
      <c r="A445" s="47" t="s">
        <v>209</v>
      </c>
      <c r="B445" s="3" t="s">
        <v>121</v>
      </c>
    </row>
    <row r="446" spans="1:5" x14ac:dyDescent="0.25">
      <c r="A446" t="s">
        <v>210</v>
      </c>
      <c r="B446" s="3" t="s">
        <v>121</v>
      </c>
    </row>
    <row r="447" spans="1:5" x14ac:dyDescent="0.25">
      <c r="A447" t="s">
        <v>211</v>
      </c>
      <c r="B447" s="3" t="s">
        <v>121</v>
      </c>
    </row>
    <row r="449" spans="1:4" ht="69.95" customHeight="1" x14ac:dyDescent="0.25">
      <c r="A449" s="73" t="s">
        <v>221</v>
      </c>
      <c r="B449" s="73" t="s">
        <v>222</v>
      </c>
      <c r="C449" s="73" t="s">
        <v>5</v>
      </c>
      <c r="D449" s="73" t="s">
        <v>6</v>
      </c>
    </row>
    <row r="450" spans="1:4" ht="69.95" customHeight="1" x14ac:dyDescent="0.25">
      <c r="A450" s="73" t="s">
        <v>1773</v>
      </c>
      <c r="B450" s="73"/>
      <c r="C450" s="73" t="s">
        <v>51</v>
      </c>
      <c r="D45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27"/>
  <sheetViews>
    <sheetView showGridLines="0" workbookViewId="0">
      <pane ySplit="4" topLeftCell="A198" activePane="bottomLeft" state="frozen"/>
      <selection pane="bottomLeft" activeCell="A198" sqref="A19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1774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1775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4232284</v>
      </c>
      <c r="E8" s="15">
        <v>64819.55</v>
      </c>
      <c r="F8" s="16">
        <v>5.7500000000000002E-2</v>
      </c>
      <c r="G8" s="16"/>
    </row>
    <row r="9" spans="1:8" x14ac:dyDescent="0.25">
      <c r="A9" s="13" t="s">
        <v>1190</v>
      </c>
      <c r="B9" s="33" t="s">
        <v>1191</v>
      </c>
      <c r="C9" s="33" t="s">
        <v>1192</v>
      </c>
      <c r="D9" s="14">
        <v>4418373</v>
      </c>
      <c r="E9" s="15">
        <v>49532.17</v>
      </c>
      <c r="F9" s="16">
        <v>4.3900000000000002E-2</v>
      </c>
      <c r="G9" s="16"/>
    </row>
    <row r="10" spans="1:8" x14ac:dyDescent="0.25">
      <c r="A10" s="13" t="s">
        <v>1265</v>
      </c>
      <c r="B10" s="33" t="s">
        <v>1266</v>
      </c>
      <c r="C10" s="33" t="s">
        <v>1218</v>
      </c>
      <c r="D10" s="14">
        <v>1313968</v>
      </c>
      <c r="E10" s="15">
        <v>37590</v>
      </c>
      <c r="F10" s="16">
        <v>3.3300000000000003E-2</v>
      </c>
      <c r="G10" s="16"/>
    </row>
    <row r="11" spans="1:8" x14ac:dyDescent="0.25">
      <c r="A11" s="13" t="s">
        <v>1251</v>
      </c>
      <c r="B11" s="33" t="s">
        <v>1252</v>
      </c>
      <c r="C11" s="33" t="s">
        <v>1192</v>
      </c>
      <c r="D11" s="14">
        <v>2681156</v>
      </c>
      <c r="E11" s="15">
        <v>31159.05</v>
      </c>
      <c r="F11" s="16">
        <v>2.76E-2</v>
      </c>
      <c r="G11" s="16"/>
    </row>
    <row r="12" spans="1:8" x14ac:dyDescent="0.25">
      <c r="A12" s="13" t="s">
        <v>1275</v>
      </c>
      <c r="B12" s="33" t="s">
        <v>1276</v>
      </c>
      <c r="C12" s="33" t="s">
        <v>1192</v>
      </c>
      <c r="D12" s="14">
        <v>3726756</v>
      </c>
      <c r="E12" s="15">
        <v>30945.119999999999</v>
      </c>
      <c r="F12" s="16">
        <v>2.7400000000000001E-2</v>
      </c>
      <c r="G12" s="16"/>
    </row>
    <row r="13" spans="1:8" x14ac:dyDescent="0.25">
      <c r="A13" s="13" t="s">
        <v>1182</v>
      </c>
      <c r="B13" s="33" t="s">
        <v>1183</v>
      </c>
      <c r="C13" s="33" t="s">
        <v>1184</v>
      </c>
      <c r="D13" s="14">
        <v>2135996</v>
      </c>
      <c r="E13" s="15">
        <v>29321.89</v>
      </c>
      <c r="F13" s="16">
        <v>2.5999999999999999E-2</v>
      </c>
      <c r="G13" s="16"/>
    </row>
    <row r="14" spans="1:8" x14ac:dyDescent="0.25">
      <c r="A14" s="13" t="s">
        <v>1185</v>
      </c>
      <c r="B14" s="33" t="s">
        <v>1186</v>
      </c>
      <c r="C14" s="33" t="s">
        <v>1181</v>
      </c>
      <c r="D14" s="14">
        <v>191600</v>
      </c>
      <c r="E14" s="15">
        <v>23757.06</v>
      </c>
      <c r="F14" s="16">
        <v>2.1100000000000001E-2</v>
      </c>
      <c r="G14" s="16"/>
    </row>
    <row r="15" spans="1:8" x14ac:dyDescent="0.25">
      <c r="A15" s="13" t="s">
        <v>1196</v>
      </c>
      <c r="B15" s="33" t="s">
        <v>1197</v>
      </c>
      <c r="C15" s="33" t="s">
        <v>1198</v>
      </c>
      <c r="D15" s="14">
        <v>632416</v>
      </c>
      <c r="E15" s="15">
        <v>23205.24</v>
      </c>
      <c r="F15" s="16">
        <v>2.06E-2</v>
      </c>
      <c r="G15" s="16"/>
    </row>
    <row r="16" spans="1:8" x14ac:dyDescent="0.25">
      <c r="A16" s="13" t="s">
        <v>1406</v>
      </c>
      <c r="B16" s="33" t="s">
        <v>1407</v>
      </c>
      <c r="C16" s="33" t="s">
        <v>1305</v>
      </c>
      <c r="D16" s="14">
        <v>1607554</v>
      </c>
      <c r="E16" s="15">
        <v>22616.68</v>
      </c>
      <c r="F16" s="16">
        <v>0.02</v>
      </c>
      <c r="G16" s="16"/>
    </row>
    <row r="17" spans="1:7" x14ac:dyDescent="0.25">
      <c r="A17" s="13" t="s">
        <v>1193</v>
      </c>
      <c r="B17" s="33" t="s">
        <v>1194</v>
      </c>
      <c r="C17" s="33" t="s">
        <v>1195</v>
      </c>
      <c r="D17" s="14">
        <v>5245465</v>
      </c>
      <c r="E17" s="15">
        <v>18831.22</v>
      </c>
      <c r="F17" s="16">
        <v>1.67E-2</v>
      </c>
      <c r="G17" s="16"/>
    </row>
    <row r="18" spans="1:7" x14ac:dyDescent="0.25">
      <c r="A18" s="13" t="s">
        <v>1211</v>
      </c>
      <c r="B18" s="33" t="s">
        <v>1212</v>
      </c>
      <c r="C18" s="33" t="s">
        <v>1181</v>
      </c>
      <c r="D18" s="14">
        <v>796976</v>
      </c>
      <c r="E18" s="15">
        <v>17368.099999999999</v>
      </c>
      <c r="F18" s="16">
        <v>1.54E-2</v>
      </c>
      <c r="G18" s="16"/>
    </row>
    <row r="19" spans="1:7" x14ac:dyDescent="0.25">
      <c r="A19" s="13" t="s">
        <v>1229</v>
      </c>
      <c r="B19" s="33" t="s">
        <v>1230</v>
      </c>
      <c r="C19" s="33" t="s">
        <v>1231</v>
      </c>
      <c r="D19" s="14">
        <v>3951719</v>
      </c>
      <c r="E19" s="15">
        <v>16852.11</v>
      </c>
      <c r="F19" s="16">
        <v>1.49E-2</v>
      </c>
      <c r="G19" s="16"/>
    </row>
    <row r="20" spans="1:7" x14ac:dyDescent="0.25">
      <c r="A20" s="13" t="s">
        <v>1326</v>
      </c>
      <c r="B20" s="33" t="s">
        <v>1327</v>
      </c>
      <c r="C20" s="33" t="s">
        <v>1218</v>
      </c>
      <c r="D20" s="14">
        <v>2629843</v>
      </c>
      <c r="E20" s="15">
        <v>16510.150000000001</v>
      </c>
      <c r="F20" s="16">
        <v>1.46E-2</v>
      </c>
      <c r="G20" s="16"/>
    </row>
    <row r="21" spans="1:7" x14ac:dyDescent="0.25">
      <c r="A21" s="13" t="s">
        <v>1297</v>
      </c>
      <c r="B21" s="33" t="s">
        <v>1776</v>
      </c>
      <c r="C21" s="33" t="s">
        <v>1181</v>
      </c>
      <c r="D21" s="14">
        <v>2447187</v>
      </c>
      <c r="E21" s="15">
        <v>15134.63</v>
      </c>
      <c r="F21" s="16">
        <v>1.34E-2</v>
      </c>
      <c r="G21" s="16"/>
    </row>
    <row r="22" spans="1:7" x14ac:dyDescent="0.25">
      <c r="A22" s="13" t="s">
        <v>1187</v>
      </c>
      <c r="B22" s="33" t="s">
        <v>1188</v>
      </c>
      <c r="C22" s="33" t="s">
        <v>1189</v>
      </c>
      <c r="D22" s="14">
        <v>992187</v>
      </c>
      <c r="E22" s="15">
        <v>14483.95</v>
      </c>
      <c r="F22" s="16">
        <v>1.2800000000000001E-2</v>
      </c>
      <c r="G22" s="16"/>
    </row>
    <row r="23" spans="1:7" x14ac:dyDescent="0.25">
      <c r="A23" s="13" t="s">
        <v>1312</v>
      </c>
      <c r="B23" s="33" t="s">
        <v>1313</v>
      </c>
      <c r="C23" s="33" t="s">
        <v>1289</v>
      </c>
      <c r="D23" s="14">
        <v>206920</v>
      </c>
      <c r="E23" s="15">
        <v>13858.88</v>
      </c>
      <c r="F23" s="16">
        <v>1.23E-2</v>
      </c>
      <c r="G23" s="16"/>
    </row>
    <row r="24" spans="1:7" x14ac:dyDescent="0.25">
      <c r="A24" s="13" t="s">
        <v>1355</v>
      </c>
      <c r="B24" s="33" t="s">
        <v>1356</v>
      </c>
      <c r="C24" s="33" t="s">
        <v>1305</v>
      </c>
      <c r="D24" s="14">
        <v>372562</v>
      </c>
      <c r="E24" s="15">
        <v>13676.56</v>
      </c>
      <c r="F24" s="16">
        <v>1.21E-2</v>
      </c>
      <c r="G24" s="16"/>
    </row>
    <row r="25" spans="1:7" x14ac:dyDescent="0.25">
      <c r="A25" s="13" t="s">
        <v>1777</v>
      </c>
      <c r="B25" s="33" t="s">
        <v>1778</v>
      </c>
      <c r="C25" s="33" t="s">
        <v>1323</v>
      </c>
      <c r="D25" s="14">
        <v>983621</v>
      </c>
      <c r="E25" s="15">
        <v>12625.76</v>
      </c>
      <c r="F25" s="16">
        <v>1.12E-2</v>
      </c>
      <c r="G25" s="16"/>
    </row>
    <row r="26" spans="1:7" x14ac:dyDescent="0.25">
      <c r="A26" s="13" t="s">
        <v>1478</v>
      </c>
      <c r="B26" s="33" t="s">
        <v>1479</v>
      </c>
      <c r="C26" s="33" t="s">
        <v>1451</v>
      </c>
      <c r="D26" s="14">
        <v>1139525</v>
      </c>
      <c r="E26" s="15">
        <v>12248.18</v>
      </c>
      <c r="F26" s="16">
        <v>1.09E-2</v>
      </c>
      <c r="G26" s="16"/>
    </row>
    <row r="27" spans="1:7" x14ac:dyDescent="0.25">
      <c r="A27" s="13" t="s">
        <v>1330</v>
      </c>
      <c r="B27" s="33" t="s">
        <v>1331</v>
      </c>
      <c r="C27" s="33" t="s">
        <v>1292</v>
      </c>
      <c r="D27" s="14">
        <v>1623365</v>
      </c>
      <c r="E27" s="15">
        <v>11190.67</v>
      </c>
      <c r="F27" s="16">
        <v>9.9000000000000008E-3</v>
      </c>
      <c r="G27" s="16"/>
    </row>
    <row r="28" spans="1:7" x14ac:dyDescent="0.25">
      <c r="A28" s="13" t="s">
        <v>1208</v>
      </c>
      <c r="B28" s="33" t="s">
        <v>1209</v>
      </c>
      <c r="C28" s="33" t="s">
        <v>1210</v>
      </c>
      <c r="D28" s="14">
        <v>2269849</v>
      </c>
      <c r="E28" s="15">
        <v>11149.5</v>
      </c>
      <c r="F28" s="16">
        <v>9.9000000000000008E-3</v>
      </c>
      <c r="G28" s="16"/>
    </row>
    <row r="29" spans="1:7" x14ac:dyDescent="0.25">
      <c r="A29" s="13" t="s">
        <v>1299</v>
      </c>
      <c r="B29" s="33" t="s">
        <v>1300</v>
      </c>
      <c r="C29" s="33" t="s">
        <v>1192</v>
      </c>
      <c r="D29" s="14">
        <v>735178</v>
      </c>
      <c r="E29" s="15">
        <v>10747.2</v>
      </c>
      <c r="F29" s="16">
        <v>9.4999999999999998E-3</v>
      </c>
      <c r="G29" s="16"/>
    </row>
    <row r="30" spans="1:7" x14ac:dyDescent="0.25">
      <c r="A30" s="13" t="s">
        <v>1334</v>
      </c>
      <c r="B30" s="33" t="s">
        <v>1335</v>
      </c>
      <c r="C30" s="33" t="s">
        <v>1204</v>
      </c>
      <c r="D30" s="14">
        <v>3551250</v>
      </c>
      <c r="E30" s="15">
        <v>10614.69</v>
      </c>
      <c r="F30" s="16">
        <v>9.4000000000000004E-3</v>
      </c>
      <c r="G30" s="16"/>
    </row>
    <row r="31" spans="1:7" x14ac:dyDescent="0.25">
      <c r="A31" s="13" t="s">
        <v>1449</v>
      </c>
      <c r="B31" s="33" t="s">
        <v>1450</v>
      </c>
      <c r="C31" s="33" t="s">
        <v>1451</v>
      </c>
      <c r="D31" s="14">
        <v>249165</v>
      </c>
      <c r="E31" s="15">
        <v>10437.65</v>
      </c>
      <c r="F31" s="16">
        <v>9.2999999999999992E-3</v>
      </c>
      <c r="G31" s="16"/>
    </row>
    <row r="32" spans="1:7" x14ac:dyDescent="0.25">
      <c r="A32" s="13" t="s">
        <v>1270</v>
      </c>
      <c r="B32" s="33" t="s">
        <v>1271</v>
      </c>
      <c r="C32" s="33" t="s">
        <v>1192</v>
      </c>
      <c r="D32" s="14">
        <v>3840526</v>
      </c>
      <c r="E32" s="15">
        <v>10173.549999999999</v>
      </c>
      <c r="F32" s="16">
        <v>8.9999999999999993E-3</v>
      </c>
      <c r="G32" s="16"/>
    </row>
    <row r="33" spans="1:7" x14ac:dyDescent="0.25">
      <c r="A33" s="13" t="s">
        <v>1530</v>
      </c>
      <c r="B33" s="33" t="s">
        <v>1531</v>
      </c>
      <c r="C33" s="33" t="s">
        <v>1350</v>
      </c>
      <c r="D33" s="14">
        <v>1737782</v>
      </c>
      <c r="E33" s="15">
        <v>9686.4</v>
      </c>
      <c r="F33" s="16">
        <v>8.6E-3</v>
      </c>
      <c r="G33" s="16"/>
    </row>
    <row r="34" spans="1:7" x14ac:dyDescent="0.25">
      <c r="A34" s="13" t="s">
        <v>1282</v>
      </c>
      <c r="B34" s="33" t="s">
        <v>1283</v>
      </c>
      <c r="C34" s="33" t="s">
        <v>1192</v>
      </c>
      <c r="D34" s="14">
        <v>7398245</v>
      </c>
      <c r="E34" s="15">
        <v>9577.0300000000007</v>
      </c>
      <c r="F34" s="16">
        <v>8.5000000000000006E-3</v>
      </c>
      <c r="G34" s="16"/>
    </row>
    <row r="35" spans="1:7" x14ac:dyDescent="0.25">
      <c r="A35" s="13" t="s">
        <v>1524</v>
      </c>
      <c r="B35" s="33" t="s">
        <v>1525</v>
      </c>
      <c r="C35" s="33" t="s">
        <v>1204</v>
      </c>
      <c r="D35" s="14">
        <v>114139</v>
      </c>
      <c r="E35" s="15">
        <v>9494.02</v>
      </c>
      <c r="F35" s="16">
        <v>8.3999999999999995E-3</v>
      </c>
      <c r="G35" s="16"/>
    </row>
    <row r="36" spans="1:7" x14ac:dyDescent="0.25">
      <c r="A36" s="13" t="s">
        <v>1404</v>
      </c>
      <c r="B36" s="33" t="s">
        <v>1405</v>
      </c>
      <c r="C36" s="33" t="s">
        <v>1181</v>
      </c>
      <c r="D36" s="14">
        <v>200373</v>
      </c>
      <c r="E36" s="15">
        <v>9484.56</v>
      </c>
      <c r="F36" s="16">
        <v>8.3999999999999995E-3</v>
      </c>
      <c r="G36" s="16"/>
    </row>
    <row r="37" spans="1:7" x14ac:dyDescent="0.25">
      <c r="A37" s="13" t="s">
        <v>1466</v>
      </c>
      <c r="B37" s="33" t="s">
        <v>1467</v>
      </c>
      <c r="C37" s="33" t="s">
        <v>1195</v>
      </c>
      <c r="D37" s="14">
        <v>3018989</v>
      </c>
      <c r="E37" s="15">
        <v>9358.8700000000008</v>
      </c>
      <c r="F37" s="16">
        <v>8.3000000000000001E-3</v>
      </c>
      <c r="G37" s="16"/>
    </row>
    <row r="38" spans="1:7" x14ac:dyDescent="0.25">
      <c r="A38" s="13" t="s">
        <v>1779</v>
      </c>
      <c r="B38" s="33" t="s">
        <v>1780</v>
      </c>
      <c r="C38" s="33" t="s">
        <v>1201</v>
      </c>
      <c r="D38" s="14">
        <v>529069</v>
      </c>
      <c r="E38" s="15">
        <v>9137.2900000000009</v>
      </c>
      <c r="F38" s="16">
        <v>8.0999999999999996E-3</v>
      </c>
      <c r="G38" s="16"/>
    </row>
    <row r="39" spans="1:7" x14ac:dyDescent="0.25">
      <c r="A39" s="13" t="s">
        <v>1301</v>
      </c>
      <c r="B39" s="33" t="s">
        <v>1302</v>
      </c>
      <c r="C39" s="33" t="s">
        <v>1189</v>
      </c>
      <c r="D39" s="14">
        <v>629559</v>
      </c>
      <c r="E39" s="15">
        <v>9110.98</v>
      </c>
      <c r="F39" s="16">
        <v>8.0999999999999996E-3</v>
      </c>
      <c r="G39" s="16"/>
    </row>
    <row r="40" spans="1:7" x14ac:dyDescent="0.25">
      <c r="A40" s="13" t="s">
        <v>1377</v>
      </c>
      <c r="B40" s="33" t="s">
        <v>1378</v>
      </c>
      <c r="C40" s="33" t="s">
        <v>1231</v>
      </c>
      <c r="D40" s="14">
        <v>370680</v>
      </c>
      <c r="E40" s="15">
        <v>8633.32</v>
      </c>
      <c r="F40" s="16">
        <v>7.7000000000000002E-3</v>
      </c>
      <c r="G40" s="16"/>
    </row>
    <row r="41" spans="1:7" x14ac:dyDescent="0.25">
      <c r="A41" s="13" t="s">
        <v>1781</v>
      </c>
      <c r="B41" s="33" t="s">
        <v>1782</v>
      </c>
      <c r="C41" s="33" t="s">
        <v>1434</v>
      </c>
      <c r="D41" s="14">
        <v>4747146</v>
      </c>
      <c r="E41" s="15">
        <v>8504.51</v>
      </c>
      <c r="F41" s="16">
        <v>7.4999999999999997E-3</v>
      </c>
      <c r="G41" s="16"/>
    </row>
    <row r="42" spans="1:7" x14ac:dyDescent="0.25">
      <c r="A42" s="13" t="s">
        <v>1332</v>
      </c>
      <c r="B42" s="33" t="s">
        <v>1333</v>
      </c>
      <c r="C42" s="33" t="s">
        <v>1250</v>
      </c>
      <c r="D42" s="14">
        <v>87210</v>
      </c>
      <c r="E42" s="15">
        <v>8194.56</v>
      </c>
      <c r="F42" s="16">
        <v>7.3000000000000001E-3</v>
      </c>
      <c r="G42" s="16"/>
    </row>
    <row r="43" spans="1:7" x14ac:dyDescent="0.25">
      <c r="A43" s="13" t="s">
        <v>1520</v>
      </c>
      <c r="B43" s="33" t="s">
        <v>1521</v>
      </c>
      <c r="C43" s="33" t="s">
        <v>1218</v>
      </c>
      <c r="D43" s="14">
        <v>1524242</v>
      </c>
      <c r="E43" s="15">
        <v>8190.51</v>
      </c>
      <c r="F43" s="16">
        <v>7.3000000000000001E-3</v>
      </c>
      <c r="G43" s="16"/>
    </row>
    <row r="44" spans="1:7" x14ac:dyDescent="0.25">
      <c r="A44" s="13" t="s">
        <v>1310</v>
      </c>
      <c r="B44" s="33" t="s">
        <v>1311</v>
      </c>
      <c r="C44" s="33" t="s">
        <v>1279</v>
      </c>
      <c r="D44" s="14">
        <v>4898577</v>
      </c>
      <c r="E44" s="15">
        <v>8190.42</v>
      </c>
      <c r="F44" s="16">
        <v>7.3000000000000001E-3</v>
      </c>
      <c r="G44" s="16"/>
    </row>
    <row r="45" spans="1:7" x14ac:dyDescent="0.25">
      <c r="A45" s="13" t="s">
        <v>1287</v>
      </c>
      <c r="B45" s="33" t="s">
        <v>1288</v>
      </c>
      <c r="C45" s="33" t="s">
        <v>1289</v>
      </c>
      <c r="D45" s="14">
        <v>1464913</v>
      </c>
      <c r="E45" s="15">
        <v>7877.57</v>
      </c>
      <c r="F45" s="16">
        <v>7.0000000000000001E-3</v>
      </c>
      <c r="G45" s="16"/>
    </row>
    <row r="46" spans="1:7" x14ac:dyDescent="0.25">
      <c r="A46" s="13" t="s">
        <v>1504</v>
      </c>
      <c r="B46" s="33" t="s">
        <v>1505</v>
      </c>
      <c r="C46" s="33" t="s">
        <v>1423</v>
      </c>
      <c r="D46" s="14">
        <v>209485</v>
      </c>
      <c r="E46" s="15">
        <v>7607.13</v>
      </c>
      <c r="F46" s="16">
        <v>6.7000000000000002E-3</v>
      </c>
      <c r="G46" s="16"/>
    </row>
    <row r="47" spans="1:7" x14ac:dyDescent="0.25">
      <c r="A47" s="13" t="s">
        <v>1303</v>
      </c>
      <c r="B47" s="33" t="s">
        <v>1304</v>
      </c>
      <c r="C47" s="33" t="s">
        <v>1305</v>
      </c>
      <c r="D47" s="14">
        <v>565107</v>
      </c>
      <c r="E47" s="15">
        <v>7482.58</v>
      </c>
      <c r="F47" s="16">
        <v>6.6E-3</v>
      </c>
      <c r="G47" s="16"/>
    </row>
    <row r="48" spans="1:7" x14ac:dyDescent="0.25">
      <c r="A48" s="13" t="s">
        <v>1432</v>
      </c>
      <c r="B48" s="33" t="s">
        <v>1433</v>
      </c>
      <c r="C48" s="33" t="s">
        <v>1434</v>
      </c>
      <c r="D48" s="14">
        <v>157273</v>
      </c>
      <c r="E48" s="15">
        <v>7170.31</v>
      </c>
      <c r="F48" s="16">
        <v>6.4000000000000003E-3</v>
      </c>
      <c r="G48" s="16"/>
    </row>
    <row r="49" spans="1:7" x14ac:dyDescent="0.25">
      <c r="A49" s="13" t="s">
        <v>1227</v>
      </c>
      <c r="B49" s="33" t="s">
        <v>1228</v>
      </c>
      <c r="C49" s="33" t="s">
        <v>1226</v>
      </c>
      <c r="D49" s="14">
        <v>288716</v>
      </c>
      <c r="E49" s="15">
        <v>6798.97</v>
      </c>
      <c r="F49" s="16">
        <v>6.0000000000000001E-3</v>
      </c>
      <c r="G49" s="16"/>
    </row>
    <row r="50" spans="1:7" x14ac:dyDescent="0.25">
      <c r="A50" s="13" t="s">
        <v>1366</v>
      </c>
      <c r="B50" s="33" t="s">
        <v>1367</v>
      </c>
      <c r="C50" s="33" t="s">
        <v>1368</v>
      </c>
      <c r="D50" s="14">
        <v>2610838</v>
      </c>
      <c r="E50" s="15">
        <v>6792.1</v>
      </c>
      <c r="F50" s="16">
        <v>6.0000000000000001E-3</v>
      </c>
      <c r="G50" s="16"/>
    </row>
    <row r="51" spans="1:7" x14ac:dyDescent="0.25">
      <c r="A51" s="13" t="s">
        <v>1508</v>
      </c>
      <c r="B51" s="33" t="s">
        <v>1509</v>
      </c>
      <c r="C51" s="33" t="s">
        <v>1289</v>
      </c>
      <c r="D51" s="14">
        <v>439941</v>
      </c>
      <c r="E51" s="15">
        <v>6724.94</v>
      </c>
      <c r="F51" s="16">
        <v>6.0000000000000001E-3</v>
      </c>
      <c r="G51" s="16"/>
    </row>
    <row r="52" spans="1:7" x14ac:dyDescent="0.25">
      <c r="A52" s="13" t="s">
        <v>1339</v>
      </c>
      <c r="B52" s="33" t="s">
        <v>1340</v>
      </c>
      <c r="C52" s="33" t="s">
        <v>1195</v>
      </c>
      <c r="D52" s="14">
        <v>1400000</v>
      </c>
      <c r="E52" s="15">
        <v>6114.5</v>
      </c>
      <c r="F52" s="16">
        <v>5.4000000000000003E-3</v>
      </c>
      <c r="G52" s="16"/>
    </row>
    <row r="53" spans="1:7" x14ac:dyDescent="0.25">
      <c r="A53" s="13" t="s">
        <v>1783</v>
      </c>
      <c r="B53" s="33" t="s">
        <v>1784</v>
      </c>
      <c r="C53" s="33" t="s">
        <v>1236</v>
      </c>
      <c r="D53" s="14">
        <v>708350</v>
      </c>
      <c r="E53" s="15">
        <v>6022.75</v>
      </c>
      <c r="F53" s="16">
        <v>5.3E-3</v>
      </c>
      <c r="G53" s="16"/>
    </row>
    <row r="54" spans="1:7" x14ac:dyDescent="0.25">
      <c r="A54" s="13" t="s">
        <v>1232</v>
      </c>
      <c r="B54" s="33" t="s">
        <v>1233</v>
      </c>
      <c r="C54" s="33" t="s">
        <v>1221</v>
      </c>
      <c r="D54" s="14">
        <v>60238</v>
      </c>
      <c r="E54" s="15">
        <v>5972.9</v>
      </c>
      <c r="F54" s="16">
        <v>5.3E-3</v>
      </c>
      <c r="G54" s="16"/>
    </row>
    <row r="55" spans="1:7" x14ac:dyDescent="0.25">
      <c r="A55" s="13" t="s">
        <v>1308</v>
      </c>
      <c r="B55" s="33" t="s">
        <v>1309</v>
      </c>
      <c r="C55" s="33" t="s">
        <v>1274</v>
      </c>
      <c r="D55" s="14">
        <v>2012391</v>
      </c>
      <c r="E55" s="15">
        <v>5955.67</v>
      </c>
      <c r="F55" s="16">
        <v>5.3E-3</v>
      </c>
      <c r="G55" s="16"/>
    </row>
    <row r="56" spans="1:7" x14ac:dyDescent="0.25">
      <c r="A56" s="13" t="s">
        <v>1785</v>
      </c>
      <c r="B56" s="33" t="s">
        <v>1786</v>
      </c>
      <c r="C56" s="33" t="s">
        <v>1250</v>
      </c>
      <c r="D56" s="14">
        <v>490757</v>
      </c>
      <c r="E56" s="15">
        <v>5915.09</v>
      </c>
      <c r="F56" s="16">
        <v>5.1999999999999998E-3</v>
      </c>
      <c r="G56" s="16"/>
    </row>
    <row r="57" spans="1:7" x14ac:dyDescent="0.25">
      <c r="A57" s="13" t="s">
        <v>1787</v>
      </c>
      <c r="B57" s="33" t="s">
        <v>1788</v>
      </c>
      <c r="C57" s="33" t="s">
        <v>1434</v>
      </c>
      <c r="D57" s="14">
        <v>126237</v>
      </c>
      <c r="E57" s="15">
        <v>5430.91</v>
      </c>
      <c r="F57" s="16">
        <v>4.7999999999999996E-3</v>
      </c>
      <c r="G57" s="16"/>
    </row>
    <row r="58" spans="1:7" x14ac:dyDescent="0.25">
      <c r="A58" s="13" t="s">
        <v>1408</v>
      </c>
      <c r="B58" s="33" t="s">
        <v>1409</v>
      </c>
      <c r="C58" s="33" t="s">
        <v>1250</v>
      </c>
      <c r="D58" s="14">
        <v>187410</v>
      </c>
      <c r="E58" s="15">
        <v>5399.66</v>
      </c>
      <c r="F58" s="16">
        <v>4.7999999999999996E-3</v>
      </c>
      <c r="G58" s="16"/>
    </row>
    <row r="59" spans="1:7" x14ac:dyDescent="0.25">
      <c r="A59" s="13" t="s">
        <v>1306</v>
      </c>
      <c r="B59" s="33" t="s">
        <v>1307</v>
      </c>
      <c r="C59" s="33" t="s">
        <v>1184</v>
      </c>
      <c r="D59" s="14">
        <v>1539140</v>
      </c>
      <c r="E59" s="15">
        <v>5358.52</v>
      </c>
      <c r="F59" s="16">
        <v>4.7000000000000002E-3</v>
      </c>
      <c r="G59" s="16"/>
    </row>
    <row r="60" spans="1:7" x14ac:dyDescent="0.25">
      <c r="A60" s="13" t="s">
        <v>1514</v>
      </c>
      <c r="B60" s="33" t="s">
        <v>1515</v>
      </c>
      <c r="C60" s="33" t="s">
        <v>1305</v>
      </c>
      <c r="D60" s="14">
        <v>1186739</v>
      </c>
      <c r="E60" s="15">
        <v>5200.29</v>
      </c>
      <c r="F60" s="16">
        <v>4.5999999999999999E-3</v>
      </c>
      <c r="G60" s="16"/>
    </row>
    <row r="61" spans="1:7" x14ac:dyDescent="0.25">
      <c r="A61" s="13" t="s">
        <v>1789</v>
      </c>
      <c r="B61" s="33" t="s">
        <v>1790</v>
      </c>
      <c r="C61" s="33" t="s">
        <v>1338</v>
      </c>
      <c r="D61" s="14">
        <v>1822428</v>
      </c>
      <c r="E61" s="15">
        <v>5158.38</v>
      </c>
      <c r="F61" s="16">
        <v>4.5999999999999999E-3</v>
      </c>
      <c r="G61" s="16"/>
    </row>
    <row r="62" spans="1:7" x14ac:dyDescent="0.25">
      <c r="A62" s="13" t="s">
        <v>1791</v>
      </c>
      <c r="B62" s="33" t="s">
        <v>1792</v>
      </c>
      <c r="C62" s="33" t="s">
        <v>1192</v>
      </c>
      <c r="D62" s="14">
        <v>902230</v>
      </c>
      <c r="E62" s="15">
        <v>5120.16</v>
      </c>
      <c r="F62" s="16">
        <v>4.4999999999999997E-3</v>
      </c>
      <c r="G62" s="16"/>
    </row>
    <row r="63" spans="1:7" x14ac:dyDescent="0.25">
      <c r="A63" s="13" t="s">
        <v>1793</v>
      </c>
      <c r="B63" s="33" t="s">
        <v>1794</v>
      </c>
      <c r="C63" s="33" t="s">
        <v>1365</v>
      </c>
      <c r="D63" s="14">
        <v>671468</v>
      </c>
      <c r="E63" s="15">
        <v>5048.1000000000004</v>
      </c>
      <c r="F63" s="16">
        <v>4.4999999999999997E-3</v>
      </c>
      <c r="G63" s="16"/>
    </row>
    <row r="64" spans="1:7" x14ac:dyDescent="0.25">
      <c r="A64" s="13" t="s">
        <v>1534</v>
      </c>
      <c r="B64" s="33" t="s">
        <v>1535</v>
      </c>
      <c r="C64" s="33" t="s">
        <v>1414</v>
      </c>
      <c r="D64" s="14">
        <v>169514</v>
      </c>
      <c r="E64" s="15">
        <v>5033.72</v>
      </c>
      <c r="F64" s="16">
        <v>4.4999999999999997E-3</v>
      </c>
      <c r="G64" s="16"/>
    </row>
    <row r="65" spans="1:7" x14ac:dyDescent="0.25">
      <c r="A65" s="13" t="s">
        <v>1205</v>
      </c>
      <c r="B65" s="33" t="s">
        <v>1206</v>
      </c>
      <c r="C65" s="33" t="s">
        <v>1207</v>
      </c>
      <c r="D65" s="14">
        <v>1899861</v>
      </c>
      <c r="E65" s="15">
        <v>5022.28</v>
      </c>
      <c r="F65" s="16">
        <v>4.4999999999999997E-3</v>
      </c>
      <c r="G65" s="16"/>
    </row>
    <row r="66" spans="1:7" x14ac:dyDescent="0.25">
      <c r="A66" s="13" t="s">
        <v>1222</v>
      </c>
      <c r="B66" s="33" t="s">
        <v>1223</v>
      </c>
      <c r="C66" s="33" t="s">
        <v>1189</v>
      </c>
      <c r="D66" s="14">
        <v>84517</v>
      </c>
      <c r="E66" s="15">
        <v>4895.1000000000004</v>
      </c>
      <c r="F66" s="16">
        <v>4.3E-3</v>
      </c>
      <c r="G66" s="16"/>
    </row>
    <row r="67" spans="1:7" x14ac:dyDescent="0.25">
      <c r="A67" s="13" t="s">
        <v>1795</v>
      </c>
      <c r="B67" s="33" t="s">
        <v>1796</v>
      </c>
      <c r="C67" s="33" t="s">
        <v>1289</v>
      </c>
      <c r="D67" s="14">
        <v>437630</v>
      </c>
      <c r="E67" s="15">
        <v>4746.1000000000004</v>
      </c>
      <c r="F67" s="16">
        <v>4.1999999999999997E-3</v>
      </c>
      <c r="G67" s="16"/>
    </row>
    <row r="68" spans="1:7" x14ac:dyDescent="0.25">
      <c r="A68" s="13" t="s">
        <v>1246</v>
      </c>
      <c r="B68" s="33" t="s">
        <v>1247</v>
      </c>
      <c r="C68" s="33" t="s">
        <v>1189</v>
      </c>
      <c r="D68" s="14">
        <v>173780</v>
      </c>
      <c r="E68" s="15">
        <v>4685.2</v>
      </c>
      <c r="F68" s="16">
        <v>4.1999999999999997E-3</v>
      </c>
      <c r="G68" s="16"/>
    </row>
    <row r="69" spans="1:7" x14ac:dyDescent="0.25">
      <c r="A69" s="13" t="s">
        <v>1797</v>
      </c>
      <c r="B69" s="33" t="s">
        <v>1798</v>
      </c>
      <c r="C69" s="33" t="s">
        <v>1423</v>
      </c>
      <c r="D69" s="14">
        <v>172115</v>
      </c>
      <c r="E69" s="15">
        <v>4636.5200000000004</v>
      </c>
      <c r="F69" s="16">
        <v>4.1000000000000003E-3</v>
      </c>
      <c r="G69" s="16"/>
    </row>
    <row r="70" spans="1:7" x14ac:dyDescent="0.25">
      <c r="A70" s="13" t="s">
        <v>1353</v>
      </c>
      <c r="B70" s="33" t="s">
        <v>1354</v>
      </c>
      <c r="C70" s="33" t="s">
        <v>1189</v>
      </c>
      <c r="D70" s="14">
        <v>385960</v>
      </c>
      <c r="E70" s="15">
        <v>4576.33</v>
      </c>
      <c r="F70" s="16">
        <v>4.1000000000000003E-3</v>
      </c>
      <c r="G70" s="16"/>
    </row>
    <row r="71" spans="1:7" x14ac:dyDescent="0.25">
      <c r="A71" s="13" t="s">
        <v>1324</v>
      </c>
      <c r="B71" s="33" t="s">
        <v>1325</v>
      </c>
      <c r="C71" s="33" t="s">
        <v>1181</v>
      </c>
      <c r="D71" s="14">
        <v>86913</v>
      </c>
      <c r="E71" s="15">
        <v>4449.6000000000004</v>
      </c>
      <c r="F71" s="16">
        <v>3.8999999999999998E-3</v>
      </c>
      <c r="G71" s="16"/>
    </row>
    <row r="72" spans="1:7" x14ac:dyDescent="0.25">
      <c r="A72" s="13" t="s">
        <v>1799</v>
      </c>
      <c r="B72" s="33" t="s">
        <v>1800</v>
      </c>
      <c r="C72" s="33" t="s">
        <v>1801</v>
      </c>
      <c r="D72" s="14">
        <v>338213</v>
      </c>
      <c r="E72" s="15">
        <v>4377.83</v>
      </c>
      <c r="F72" s="16">
        <v>3.8999999999999998E-3</v>
      </c>
      <c r="G72" s="16"/>
    </row>
    <row r="73" spans="1:7" x14ac:dyDescent="0.25">
      <c r="A73" s="13" t="s">
        <v>1546</v>
      </c>
      <c r="B73" s="33" t="s">
        <v>1547</v>
      </c>
      <c r="C73" s="33" t="s">
        <v>1548</v>
      </c>
      <c r="D73" s="14">
        <v>375397</v>
      </c>
      <c r="E73" s="15">
        <v>4352.3500000000004</v>
      </c>
      <c r="F73" s="16">
        <v>3.8999999999999998E-3</v>
      </c>
      <c r="G73" s="16"/>
    </row>
    <row r="74" spans="1:7" x14ac:dyDescent="0.25">
      <c r="A74" s="13" t="s">
        <v>1802</v>
      </c>
      <c r="B74" s="33" t="s">
        <v>1803</v>
      </c>
      <c r="C74" s="33" t="s">
        <v>1323</v>
      </c>
      <c r="D74" s="14">
        <v>139045</v>
      </c>
      <c r="E74" s="15">
        <v>4309.91</v>
      </c>
      <c r="F74" s="16">
        <v>3.8E-3</v>
      </c>
      <c r="G74" s="16"/>
    </row>
    <row r="75" spans="1:7" x14ac:dyDescent="0.25">
      <c r="A75" s="13" t="s">
        <v>1804</v>
      </c>
      <c r="B75" s="33" t="s">
        <v>1805</v>
      </c>
      <c r="C75" s="33" t="s">
        <v>1289</v>
      </c>
      <c r="D75" s="14">
        <v>325283</v>
      </c>
      <c r="E75" s="15">
        <v>4306.26</v>
      </c>
      <c r="F75" s="16">
        <v>3.8E-3</v>
      </c>
      <c r="G75" s="16"/>
    </row>
    <row r="76" spans="1:7" x14ac:dyDescent="0.25">
      <c r="A76" s="13" t="s">
        <v>1806</v>
      </c>
      <c r="B76" s="33" t="s">
        <v>1807</v>
      </c>
      <c r="C76" s="33" t="s">
        <v>1305</v>
      </c>
      <c r="D76" s="14">
        <v>61883</v>
      </c>
      <c r="E76" s="15">
        <v>4297.37</v>
      </c>
      <c r="F76" s="16">
        <v>3.8E-3</v>
      </c>
      <c r="G76" s="16"/>
    </row>
    <row r="77" spans="1:7" x14ac:dyDescent="0.25">
      <c r="A77" s="13" t="s">
        <v>1458</v>
      </c>
      <c r="B77" s="33" t="s">
        <v>1459</v>
      </c>
      <c r="C77" s="33" t="s">
        <v>1305</v>
      </c>
      <c r="D77" s="14">
        <v>124744</v>
      </c>
      <c r="E77" s="15">
        <v>4254.3900000000003</v>
      </c>
      <c r="F77" s="16">
        <v>3.8E-3</v>
      </c>
      <c r="G77" s="16"/>
    </row>
    <row r="78" spans="1:7" x14ac:dyDescent="0.25">
      <c r="A78" s="13" t="s">
        <v>1452</v>
      </c>
      <c r="B78" s="33" t="s">
        <v>1453</v>
      </c>
      <c r="C78" s="33" t="s">
        <v>1323</v>
      </c>
      <c r="D78" s="14">
        <v>229795</v>
      </c>
      <c r="E78" s="15">
        <v>4181.46</v>
      </c>
      <c r="F78" s="16">
        <v>3.7000000000000002E-3</v>
      </c>
      <c r="G78" s="16"/>
    </row>
    <row r="79" spans="1:7" x14ac:dyDescent="0.25">
      <c r="A79" s="13" t="s">
        <v>1540</v>
      </c>
      <c r="B79" s="33" t="s">
        <v>1541</v>
      </c>
      <c r="C79" s="33" t="s">
        <v>1403</v>
      </c>
      <c r="D79" s="14">
        <v>116343</v>
      </c>
      <c r="E79" s="15">
        <v>4118.1899999999996</v>
      </c>
      <c r="F79" s="16">
        <v>3.7000000000000002E-3</v>
      </c>
      <c r="G79" s="16"/>
    </row>
    <row r="80" spans="1:7" x14ac:dyDescent="0.25">
      <c r="A80" s="13" t="s">
        <v>1447</v>
      </c>
      <c r="B80" s="33" t="s">
        <v>1448</v>
      </c>
      <c r="C80" s="33" t="s">
        <v>1423</v>
      </c>
      <c r="D80" s="14">
        <v>105588</v>
      </c>
      <c r="E80" s="15">
        <v>4101.3500000000004</v>
      </c>
      <c r="F80" s="16">
        <v>3.5999999999999999E-3</v>
      </c>
      <c r="G80" s="16"/>
    </row>
    <row r="81" spans="1:7" x14ac:dyDescent="0.25">
      <c r="A81" s="13" t="s">
        <v>1361</v>
      </c>
      <c r="B81" s="33" t="s">
        <v>1362</v>
      </c>
      <c r="C81" s="33" t="s">
        <v>1289</v>
      </c>
      <c r="D81" s="14">
        <v>241673</v>
      </c>
      <c r="E81" s="15">
        <v>4068.44</v>
      </c>
      <c r="F81" s="16">
        <v>3.5999999999999999E-3</v>
      </c>
      <c r="G81" s="16"/>
    </row>
    <row r="82" spans="1:7" x14ac:dyDescent="0.25">
      <c r="A82" s="13" t="s">
        <v>1224</v>
      </c>
      <c r="B82" s="33" t="s">
        <v>1225</v>
      </c>
      <c r="C82" s="33" t="s">
        <v>1226</v>
      </c>
      <c r="D82" s="14">
        <v>78368</v>
      </c>
      <c r="E82" s="15">
        <v>4059.31</v>
      </c>
      <c r="F82" s="16">
        <v>3.5999999999999999E-3</v>
      </c>
      <c r="G82" s="16"/>
    </row>
    <row r="83" spans="1:7" x14ac:dyDescent="0.25">
      <c r="A83" s="13" t="s">
        <v>1314</v>
      </c>
      <c r="B83" s="33" t="s">
        <v>1315</v>
      </c>
      <c r="C83" s="33" t="s">
        <v>1236</v>
      </c>
      <c r="D83" s="14">
        <v>872874</v>
      </c>
      <c r="E83" s="15">
        <v>4045.77</v>
      </c>
      <c r="F83" s="16">
        <v>3.5999999999999999E-3</v>
      </c>
      <c r="G83" s="16"/>
    </row>
    <row r="84" spans="1:7" x14ac:dyDescent="0.25">
      <c r="A84" s="13" t="s">
        <v>1808</v>
      </c>
      <c r="B84" s="33" t="s">
        <v>1809</v>
      </c>
      <c r="C84" s="33" t="s">
        <v>1289</v>
      </c>
      <c r="D84" s="14">
        <v>93823</v>
      </c>
      <c r="E84" s="15">
        <v>4022.71</v>
      </c>
      <c r="F84" s="16">
        <v>3.5999999999999999E-3</v>
      </c>
      <c r="G84" s="16"/>
    </row>
    <row r="85" spans="1:7" x14ac:dyDescent="0.25">
      <c r="A85" s="13" t="s">
        <v>1810</v>
      </c>
      <c r="B85" s="33" t="s">
        <v>1811</v>
      </c>
      <c r="C85" s="33" t="s">
        <v>1350</v>
      </c>
      <c r="D85" s="14">
        <v>472219</v>
      </c>
      <c r="E85" s="15">
        <v>3921.78</v>
      </c>
      <c r="F85" s="16">
        <v>3.5000000000000001E-3</v>
      </c>
      <c r="G85" s="16"/>
    </row>
    <row r="86" spans="1:7" x14ac:dyDescent="0.25">
      <c r="A86" s="13" t="s">
        <v>1280</v>
      </c>
      <c r="B86" s="33" t="s">
        <v>1281</v>
      </c>
      <c r="C86" s="33" t="s">
        <v>1184</v>
      </c>
      <c r="D86" s="14">
        <v>25683710</v>
      </c>
      <c r="E86" s="15">
        <v>3916.77</v>
      </c>
      <c r="F86" s="16">
        <v>3.5000000000000001E-3</v>
      </c>
      <c r="G86" s="16"/>
    </row>
    <row r="87" spans="1:7" x14ac:dyDescent="0.25">
      <c r="A87" s="13" t="s">
        <v>1242</v>
      </c>
      <c r="B87" s="33" t="s">
        <v>1243</v>
      </c>
      <c r="C87" s="33" t="s">
        <v>1215</v>
      </c>
      <c r="D87" s="14">
        <v>307521</v>
      </c>
      <c r="E87" s="15">
        <v>3906.59</v>
      </c>
      <c r="F87" s="16">
        <v>3.5000000000000001E-3</v>
      </c>
      <c r="G87" s="16"/>
    </row>
    <row r="88" spans="1:7" x14ac:dyDescent="0.25">
      <c r="A88" s="13" t="s">
        <v>1812</v>
      </c>
      <c r="B88" s="33" t="s">
        <v>1813</v>
      </c>
      <c r="C88" s="33" t="s">
        <v>1374</v>
      </c>
      <c r="D88" s="14">
        <v>384993</v>
      </c>
      <c r="E88" s="15">
        <v>3898.82</v>
      </c>
      <c r="F88" s="16">
        <v>3.5000000000000001E-3</v>
      </c>
      <c r="G88" s="16"/>
    </row>
    <row r="89" spans="1:7" x14ac:dyDescent="0.25">
      <c r="A89" s="13" t="s">
        <v>1351</v>
      </c>
      <c r="B89" s="33" t="s">
        <v>1352</v>
      </c>
      <c r="C89" s="33" t="s">
        <v>1289</v>
      </c>
      <c r="D89" s="14">
        <v>3311047</v>
      </c>
      <c r="E89" s="15">
        <v>3753.07</v>
      </c>
      <c r="F89" s="16">
        <v>3.3E-3</v>
      </c>
      <c r="G89" s="16"/>
    </row>
    <row r="90" spans="1:7" x14ac:dyDescent="0.25">
      <c r="A90" s="13" t="s">
        <v>1814</v>
      </c>
      <c r="B90" s="33" t="s">
        <v>1815</v>
      </c>
      <c r="C90" s="33" t="s">
        <v>1236</v>
      </c>
      <c r="D90" s="14">
        <v>74898</v>
      </c>
      <c r="E90" s="15">
        <v>3169.01</v>
      </c>
      <c r="F90" s="16">
        <v>2.8E-3</v>
      </c>
      <c r="G90" s="16"/>
    </row>
    <row r="91" spans="1:7" x14ac:dyDescent="0.25">
      <c r="A91" s="13" t="s">
        <v>1267</v>
      </c>
      <c r="B91" s="33" t="s">
        <v>1268</v>
      </c>
      <c r="C91" s="33" t="s">
        <v>1269</v>
      </c>
      <c r="D91" s="14">
        <v>88800</v>
      </c>
      <c r="E91" s="15">
        <v>3029.28</v>
      </c>
      <c r="F91" s="16">
        <v>2.7000000000000001E-3</v>
      </c>
      <c r="G91" s="16"/>
    </row>
    <row r="92" spans="1:7" x14ac:dyDescent="0.25">
      <c r="A92" s="13" t="s">
        <v>1399</v>
      </c>
      <c r="B92" s="33" t="s">
        <v>1400</v>
      </c>
      <c r="C92" s="33" t="s">
        <v>1289</v>
      </c>
      <c r="D92" s="14">
        <v>1710000</v>
      </c>
      <c r="E92" s="15">
        <v>2883.92</v>
      </c>
      <c r="F92" s="16">
        <v>2.5999999999999999E-3</v>
      </c>
      <c r="G92" s="16"/>
    </row>
    <row r="93" spans="1:7" x14ac:dyDescent="0.25">
      <c r="A93" s="13" t="s">
        <v>1277</v>
      </c>
      <c r="B93" s="33" t="s">
        <v>1278</v>
      </c>
      <c r="C93" s="33" t="s">
        <v>1279</v>
      </c>
      <c r="D93" s="14">
        <v>1687259</v>
      </c>
      <c r="E93" s="15">
        <v>2674.31</v>
      </c>
      <c r="F93" s="16">
        <v>2.3999999999999998E-3</v>
      </c>
      <c r="G93" s="16"/>
    </row>
    <row r="94" spans="1:7" x14ac:dyDescent="0.25">
      <c r="A94" s="13" t="s">
        <v>1816</v>
      </c>
      <c r="B94" s="33" t="s">
        <v>1817</v>
      </c>
      <c r="C94" s="33" t="s">
        <v>1323</v>
      </c>
      <c r="D94" s="14">
        <v>987600</v>
      </c>
      <c r="E94" s="15">
        <v>2570.92</v>
      </c>
      <c r="F94" s="16">
        <v>2.3E-3</v>
      </c>
      <c r="G94" s="16"/>
    </row>
    <row r="95" spans="1:7" x14ac:dyDescent="0.25">
      <c r="A95" s="13" t="s">
        <v>1295</v>
      </c>
      <c r="B95" s="33" t="s">
        <v>1296</v>
      </c>
      <c r="C95" s="33" t="s">
        <v>1289</v>
      </c>
      <c r="D95" s="14">
        <v>290625</v>
      </c>
      <c r="E95" s="15">
        <v>1431.18</v>
      </c>
      <c r="F95" s="16">
        <v>1.2999999999999999E-3</v>
      </c>
      <c r="G95" s="16"/>
    </row>
    <row r="96" spans="1:7" x14ac:dyDescent="0.25">
      <c r="A96" s="13" t="s">
        <v>1284</v>
      </c>
      <c r="B96" s="33" t="s">
        <v>1285</v>
      </c>
      <c r="C96" s="33" t="s">
        <v>1286</v>
      </c>
      <c r="D96" s="14">
        <v>299000</v>
      </c>
      <c r="E96" s="15">
        <v>1345.5</v>
      </c>
      <c r="F96" s="16">
        <v>1.1999999999999999E-3</v>
      </c>
      <c r="G96" s="16"/>
    </row>
    <row r="97" spans="1:7" x14ac:dyDescent="0.25">
      <c r="A97" s="13" t="s">
        <v>1818</v>
      </c>
      <c r="B97" s="33" t="s">
        <v>1819</v>
      </c>
      <c r="C97" s="33" t="s">
        <v>1350</v>
      </c>
      <c r="D97" s="14">
        <v>76654</v>
      </c>
      <c r="E97" s="15">
        <v>1079.29</v>
      </c>
      <c r="F97" s="16">
        <v>1E-3</v>
      </c>
      <c r="G97" s="16"/>
    </row>
    <row r="98" spans="1:7" x14ac:dyDescent="0.25">
      <c r="A98" s="13" t="s">
        <v>1542</v>
      </c>
      <c r="B98" s="33" t="s">
        <v>1543</v>
      </c>
      <c r="C98" s="33" t="s">
        <v>1189</v>
      </c>
      <c r="D98" s="14">
        <v>63021</v>
      </c>
      <c r="E98" s="15">
        <v>997.34</v>
      </c>
      <c r="F98" s="16">
        <v>8.9999999999999998E-4</v>
      </c>
      <c r="G98" s="16"/>
    </row>
    <row r="99" spans="1:7" x14ac:dyDescent="0.25">
      <c r="A99" s="13" t="s">
        <v>1820</v>
      </c>
      <c r="B99" s="33" t="s">
        <v>1821</v>
      </c>
      <c r="C99" s="33" t="s">
        <v>1371</v>
      </c>
      <c r="D99" s="14">
        <v>224125</v>
      </c>
      <c r="E99" s="15">
        <v>990.52</v>
      </c>
      <c r="F99" s="16">
        <v>8.9999999999999998E-4</v>
      </c>
      <c r="G99" s="16"/>
    </row>
    <row r="100" spans="1:7" x14ac:dyDescent="0.25">
      <c r="A100" s="13" t="s">
        <v>1822</v>
      </c>
      <c r="B100" s="33" t="s">
        <v>1823</v>
      </c>
      <c r="C100" s="33" t="s">
        <v>1365</v>
      </c>
      <c r="D100" s="14">
        <v>139246</v>
      </c>
      <c r="E100" s="15">
        <v>725.26</v>
      </c>
      <c r="F100" s="16">
        <v>5.9999999999999995E-4</v>
      </c>
      <c r="G100" s="16"/>
    </row>
    <row r="101" spans="1:7" x14ac:dyDescent="0.25">
      <c r="A101" s="13" t="s">
        <v>1824</v>
      </c>
      <c r="B101" s="33" t="s">
        <v>1825</v>
      </c>
      <c r="C101" s="33" t="s">
        <v>1204</v>
      </c>
      <c r="D101" s="14">
        <v>132089</v>
      </c>
      <c r="E101" s="15">
        <v>642.88</v>
      </c>
      <c r="F101" s="16">
        <v>5.9999999999999995E-4</v>
      </c>
      <c r="G101" s="16"/>
    </row>
    <row r="102" spans="1:7" x14ac:dyDescent="0.25">
      <c r="A102" s="13" t="s">
        <v>1336</v>
      </c>
      <c r="B102" s="33" t="s">
        <v>1337</v>
      </c>
      <c r="C102" s="33" t="s">
        <v>1338</v>
      </c>
      <c r="D102" s="14">
        <v>607500</v>
      </c>
      <c r="E102" s="15">
        <v>513.95000000000005</v>
      </c>
      <c r="F102" s="16">
        <v>5.0000000000000001E-4</v>
      </c>
      <c r="G102" s="16"/>
    </row>
    <row r="103" spans="1:7" x14ac:dyDescent="0.25">
      <c r="A103" s="13" t="s">
        <v>1293</v>
      </c>
      <c r="B103" s="33" t="s">
        <v>1294</v>
      </c>
      <c r="C103" s="33" t="s">
        <v>1192</v>
      </c>
      <c r="D103" s="14">
        <v>28000</v>
      </c>
      <c r="E103" s="15">
        <v>470.51</v>
      </c>
      <c r="F103" s="16">
        <v>4.0000000000000002E-4</v>
      </c>
      <c r="G103" s="16"/>
    </row>
    <row r="104" spans="1:7" x14ac:dyDescent="0.25">
      <c r="A104" s="13" t="s">
        <v>1297</v>
      </c>
      <c r="B104" s="33" t="s">
        <v>1298</v>
      </c>
      <c r="C104" s="33" t="s">
        <v>1181</v>
      </c>
      <c r="D104" s="14">
        <v>44175</v>
      </c>
      <c r="E104" s="15">
        <v>407.74</v>
      </c>
      <c r="F104" s="16">
        <v>4.0000000000000002E-4</v>
      </c>
      <c r="G104" s="16"/>
    </row>
    <row r="105" spans="1:7" x14ac:dyDescent="0.25">
      <c r="A105" s="13" t="s">
        <v>1826</v>
      </c>
      <c r="B105" s="33" t="s">
        <v>1827</v>
      </c>
      <c r="C105" s="33" t="s">
        <v>1226</v>
      </c>
      <c r="D105" s="14">
        <v>93358</v>
      </c>
      <c r="E105" s="15">
        <v>295.48</v>
      </c>
      <c r="F105" s="16">
        <v>2.9999999999999997E-4</v>
      </c>
      <c r="G105" s="16"/>
    </row>
    <row r="106" spans="1:7" x14ac:dyDescent="0.25">
      <c r="A106" s="13" t="s">
        <v>1828</v>
      </c>
      <c r="B106" s="33" t="s">
        <v>1829</v>
      </c>
      <c r="C106" s="33" t="s">
        <v>1221</v>
      </c>
      <c r="D106" s="14">
        <v>83408</v>
      </c>
      <c r="E106" s="15">
        <v>150.84</v>
      </c>
      <c r="F106" s="16">
        <v>1E-4</v>
      </c>
      <c r="G106" s="16"/>
    </row>
    <row r="107" spans="1:7" x14ac:dyDescent="0.25">
      <c r="A107" s="13" t="s">
        <v>1234</v>
      </c>
      <c r="B107" s="33" t="s">
        <v>1235</v>
      </c>
      <c r="C107" s="33" t="s">
        <v>1236</v>
      </c>
      <c r="D107" s="14">
        <v>174</v>
      </c>
      <c r="E107" s="15">
        <v>52.89</v>
      </c>
      <c r="F107" s="16">
        <v>0</v>
      </c>
      <c r="G107" s="16"/>
    </row>
    <row r="108" spans="1:7" x14ac:dyDescent="0.25">
      <c r="A108" s="13" t="s">
        <v>1830</v>
      </c>
      <c r="B108" s="33" t="s">
        <v>1831</v>
      </c>
      <c r="C108" s="33" t="s">
        <v>1832</v>
      </c>
      <c r="D108" s="14">
        <v>135</v>
      </c>
      <c r="E108" s="15">
        <v>48.54</v>
      </c>
      <c r="F108" s="16">
        <v>0</v>
      </c>
      <c r="G108" s="16"/>
    </row>
    <row r="109" spans="1:7" x14ac:dyDescent="0.25">
      <c r="A109" s="17" t="s">
        <v>124</v>
      </c>
      <c r="B109" s="34"/>
      <c r="C109" s="34"/>
      <c r="D109" s="20"/>
      <c r="E109" s="37">
        <v>888979.14</v>
      </c>
      <c r="F109" s="38">
        <v>0.78839999999999999</v>
      </c>
      <c r="G109" s="23"/>
    </row>
    <row r="110" spans="1:7" x14ac:dyDescent="0.25">
      <c r="A110" s="17" t="s">
        <v>1257</v>
      </c>
      <c r="B110" s="33"/>
      <c r="C110" s="33"/>
      <c r="D110" s="14"/>
      <c r="E110" s="15"/>
      <c r="F110" s="16"/>
      <c r="G110" s="16"/>
    </row>
    <row r="111" spans="1:7" x14ac:dyDescent="0.25">
      <c r="A111" s="17" t="s">
        <v>124</v>
      </c>
      <c r="B111" s="33"/>
      <c r="C111" s="33"/>
      <c r="D111" s="14"/>
      <c r="E111" s="39" t="s">
        <v>121</v>
      </c>
      <c r="F111" s="40" t="s">
        <v>121</v>
      </c>
      <c r="G111" s="16"/>
    </row>
    <row r="112" spans="1:7" x14ac:dyDescent="0.25">
      <c r="A112" s="17" t="s">
        <v>1833</v>
      </c>
      <c r="B112" s="33"/>
      <c r="C112" s="33"/>
      <c r="D112" s="14"/>
      <c r="E112" s="52"/>
      <c r="F112" s="53"/>
      <c r="G112" s="16"/>
    </row>
    <row r="113" spans="1:7" x14ac:dyDescent="0.25">
      <c r="A113" s="13" t="s">
        <v>1834</v>
      </c>
      <c r="B113" s="33" t="s">
        <v>1835</v>
      </c>
      <c r="C113" s="33"/>
      <c r="D113" s="14">
        <v>9000</v>
      </c>
      <c r="E113" s="15">
        <v>9142.11</v>
      </c>
      <c r="F113" s="16">
        <v>8.0999999999999996E-3</v>
      </c>
      <c r="G113" s="16">
        <v>6.8640999999999994E-2</v>
      </c>
    </row>
    <row r="114" spans="1:7" x14ac:dyDescent="0.25">
      <c r="A114" s="17" t="s">
        <v>124</v>
      </c>
      <c r="B114" s="33"/>
      <c r="C114" s="33"/>
      <c r="D114" s="14"/>
      <c r="E114" s="37">
        <f>SUM(E113)</f>
        <v>9142.11</v>
      </c>
      <c r="F114" s="38">
        <f>SUM(F113)</f>
        <v>8.0999999999999996E-3</v>
      </c>
      <c r="G114" s="23"/>
    </row>
    <row r="115" spans="1:7" x14ac:dyDescent="0.25">
      <c r="A115" s="17"/>
      <c r="B115" s="33"/>
      <c r="C115" s="33"/>
      <c r="D115" s="14"/>
      <c r="E115" s="52"/>
      <c r="F115" s="53"/>
      <c r="G115" s="16"/>
    </row>
    <row r="116" spans="1:7" x14ac:dyDescent="0.25">
      <c r="A116" s="24" t="s">
        <v>131</v>
      </c>
      <c r="B116" s="35"/>
      <c r="C116" s="35"/>
      <c r="D116" s="25"/>
      <c r="E116" s="30">
        <f>+E109+E114</f>
        <v>898121.25</v>
      </c>
      <c r="F116" s="31">
        <f>+F109+F114</f>
        <v>0.79649999999999999</v>
      </c>
      <c r="G116" s="23"/>
    </row>
    <row r="117" spans="1:7" x14ac:dyDescent="0.25">
      <c r="A117" s="13"/>
      <c r="B117" s="33"/>
      <c r="C117" s="33"/>
      <c r="D117" s="14"/>
      <c r="E117" s="15"/>
      <c r="F117" s="16"/>
      <c r="G117" s="16"/>
    </row>
    <row r="118" spans="1:7" x14ac:dyDescent="0.25">
      <c r="A118" s="17" t="s">
        <v>1565</v>
      </c>
      <c r="B118" s="33"/>
      <c r="C118" s="33"/>
      <c r="D118" s="14"/>
      <c r="E118" s="15"/>
      <c r="F118" s="16"/>
      <c r="G118" s="16"/>
    </row>
    <row r="119" spans="1:7" x14ac:dyDescent="0.25">
      <c r="A119" s="17" t="s">
        <v>1566</v>
      </c>
      <c r="B119" s="33"/>
      <c r="C119" s="33"/>
      <c r="D119" s="14"/>
      <c r="E119" s="15"/>
      <c r="F119" s="16"/>
      <c r="G119" s="16"/>
    </row>
    <row r="120" spans="1:7" x14ac:dyDescent="0.25">
      <c r="A120" s="13" t="s">
        <v>1836</v>
      </c>
      <c r="B120" s="33"/>
      <c r="C120" s="33" t="s">
        <v>1371</v>
      </c>
      <c r="D120" s="14">
        <v>1150875</v>
      </c>
      <c r="E120" s="15">
        <v>5118.5200000000004</v>
      </c>
      <c r="F120" s="16">
        <v>4.5370000000000002E-3</v>
      </c>
      <c r="G120" s="16"/>
    </row>
    <row r="121" spans="1:7" x14ac:dyDescent="0.25">
      <c r="A121" s="13" t="s">
        <v>1837</v>
      </c>
      <c r="B121" s="33"/>
      <c r="C121" s="33" t="s">
        <v>1236</v>
      </c>
      <c r="D121" s="14">
        <v>15000</v>
      </c>
      <c r="E121" s="15">
        <v>4525.6400000000003</v>
      </c>
      <c r="F121" s="16">
        <v>4.0109999999999998E-3</v>
      </c>
      <c r="G121" s="16"/>
    </row>
    <row r="122" spans="1:7" x14ac:dyDescent="0.25">
      <c r="A122" s="13" t="s">
        <v>1838</v>
      </c>
      <c r="B122" s="33"/>
      <c r="C122" s="33" t="s">
        <v>1832</v>
      </c>
      <c r="D122" s="14">
        <v>9990</v>
      </c>
      <c r="E122" s="15">
        <v>3601.78</v>
      </c>
      <c r="F122" s="16">
        <v>3.192E-3</v>
      </c>
      <c r="G122" s="16"/>
    </row>
    <row r="123" spans="1:7" x14ac:dyDescent="0.25">
      <c r="A123" s="13" t="s">
        <v>1579</v>
      </c>
      <c r="B123" s="33"/>
      <c r="C123" s="33" t="s">
        <v>1189</v>
      </c>
      <c r="D123" s="14">
        <v>174250</v>
      </c>
      <c r="E123" s="15">
        <v>2782.51</v>
      </c>
      <c r="F123" s="16">
        <v>2.4659999999999999E-3</v>
      </c>
      <c r="G123" s="16"/>
    </row>
    <row r="124" spans="1:7" x14ac:dyDescent="0.25">
      <c r="A124" s="13" t="s">
        <v>1681</v>
      </c>
      <c r="B124" s="33"/>
      <c r="C124" s="33" t="s">
        <v>1289</v>
      </c>
      <c r="D124" s="14">
        <v>57750</v>
      </c>
      <c r="E124" s="15">
        <v>978.14</v>
      </c>
      <c r="F124" s="16">
        <v>8.6700000000000004E-4</v>
      </c>
      <c r="G124" s="16"/>
    </row>
    <row r="125" spans="1:7" x14ac:dyDescent="0.25">
      <c r="A125" s="13" t="s">
        <v>1686</v>
      </c>
      <c r="B125" s="33"/>
      <c r="C125" s="33" t="s">
        <v>1305</v>
      </c>
      <c r="D125" s="41">
        <v>-2625</v>
      </c>
      <c r="E125" s="26">
        <v>-97.19</v>
      </c>
      <c r="F125" s="27">
        <v>-8.6000000000000003E-5</v>
      </c>
      <c r="G125" s="16"/>
    </row>
    <row r="126" spans="1:7" x14ac:dyDescent="0.25">
      <c r="A126" s="13" t="s">
        <v>1682</v>
      </c>
      <c r="B126" s="33"/>
      <c r="C126" s="33" t="s">
        <v>1181</v>
      </c>
      <c r="D126" s="41">
        <v>-850</v>
      </c>
      <c r="E126" s="26">
        <v>-106.28</v>
      </c>
      <c r="F126" s="27">
        <v>-9.3999999999999994E-5</v>
      </c>
      <c r="G126" s="16"/>
    </row>
    <row r="127" spans="1:7" x14ac:dyDescent="0.25">
      <c r="A127" s="13" t="s">
        <v>1594</v>
      </c>
      <c r="B127" s="33"/>
      <c r="C127" s="33" t="s">
        <v>1218</v>
      </c>
      <c r="D127" s="41">
        <v>-32400</v>
      </c>
      <c r="E127" s="26">
        <v>-175.64</v>
      </c>
      <c r="F127" s="27">
        <v>-1.55E-4</v>
      </c>
      <c r="G127" s="16"/>
    </row>
    <row r="128" spans="1:7" x14ac:dyDescent="0.25">
      <c r="A128" s="13" t="s">
        <v>1731</v>
      </c>
      <c r="B128" s="33"/>
      <c r="C128" s="33" t="s">
        <v>1192</v>
      </c>
      <c r="D128" s="41">
        <v>-76050</v>
      </c>
      <c r="E128" s="26">
        <v>-202.98</v>
      </c>
      <c r="F128" s="27">
        <v>-1.7899999999999999E-4</v>
      </c>
      <c r="G128" s="16"/>
    </row>
    <row r="129" spans="1:7" x14ac:dyDescent="0.25">
      <c r="A129" s="13" t="s">
        <v>1713</v>
      </c>
      <c r="B129" s="33"/>
      <c r="C129" s="33" t="s">
        <v>1192</v>
      </c>
      <c r="D129" s="41">
        <v>-18500</v>
      </c>
      <c r="E129" s="26">
        <v>-272.22000000000003</v>
      </c>
      <c r="F129" s="27">
        <v>-2.41E-4</v>
      </c>
      <c r="G129" s="16"/>
    </row>
    <row r="130" spans="1:7" x14ac:dyDescent="0.25">
      <c r="A130" s="13" t="s">
        <v>1727</v>
      </c>
      <c r="B130" s="33"/>
      <c r="C130" s="33" t="s">
        <v>1192</v>
      </c>
      <c r="D130" s="41">
        <v>-23750</v>
      </c>
      <c r="E130" s="26">
        <v>-278.45999999999998</v>
      </c>
      <c r="F130" s="27">
        <v>-2.4600000000000002E-4</v>
      </c>
      <c r="G130" s="16"/>
    </row>
    <row r="131" spans="1:7" x14ac:dyDescent="0.25">
      <c r="A131" s="13" t="s">
        <v>1715</v>
      </c>
      <c r="B131" s="33"/>
      <c r="C131" s="33" t="s">
        <v>1181</v>
      </c>
      <c r="D131" s="41">
        <v>-44175</v>
      </c>
      <c r="E131" s="26">
        <v>-408.53</v>
      </c>
      <c r="F131" s="27">
        <v>-3.6200000000000002E-4</v>
      </c>
      <c r="G131" s="16"/>
    </row>
    <row r="132" spans="1:7" x14ac:dyDescent="0.25">
      <c r="A132" s="13" t="s">
        <v>1717</v>
      </c>
      <c r="B132" s="33"/>
      <c r="C132" s="33" t="s">
        <v>1192</v>
      </c>
      <c r="D132" s="41">
        <v>-28000</v>
      </c>
      <c r="E132" s="26">
        <v>-474.33</v>
      </c>
      <c r="F132" s="27">
        <v>-4.2000000000000002E-4</v>
      </c>
      <c r="G132" s="16"/>
    </row>
    <row r="133" spans="1:7" x14ac:dyDescent="0.25">
      <c r="A133" s="13" t="s">
        <v>1710</v>
      </c>
      <c r="B133" s="33"/>
      <c r="C133" s="33" t="s">
        <v>1305</v>
      </c>
      <c r="D133" s="41">
        <v>-37100</v>
      </c>
      <c r="E133" s="26">
        <v>-494.26</v>
      </c>
      <c r="F133" s="27">
        <v>-4.3800000000000002E-4</v>
      </c>
      <c r="G133" s="16"/>
    </row>
    <row r="134" spans="1:7" x14ac:dyDescent="0.25">
      <c r="A134" s="13" t="s">
        <v>1694</v>
      </c>
      <c r="B134" s="33"/>
      <c r="C134" s="33" t="s">
        <v>1338</v>
      </c>
      <c r="D134" s="41">
        <v>-607500</v>
      </c>
      <c r="E134" s="26">
        <v>-518.5</v>
      </c>
      <c r="F134" s="27">
        <v>-4.5899999999999999E-4</v>
      </c>
      <c r="G134" s="16"/>
    </row>
    <row r="135" spans="1:7" x14ac:dyDescent="0.25">
      <c r="A135" s="13" t="s">
        <v>1699</v>
      </c>
      <c r="B135" s="33"/>
      <c r="C135" s="33" t="s">
        <v>1218</v>
      </c>
      <c r="D135" s="41">
        <v>-102600</v>
      </c>
      <c r="E135" s="26">
        <v>-648.95000000000005</v>
      </c>
      <c r="F135" s="27">
        <v>-5.7499999999999999E-4</v>
      </c>
      <c r="G135" s="16"/>
    </row>
    <row r="136" spans="1:7" x14ac:dyDescent="0.25">
      <c r="A136" s="13" t="s">
        <v>1704</v>
      </c>
      <c r="B136" s="33"/>
      <c r="C136" s="33" t="s">
        <v>1181</v>
      </c>
      <c r="D136" s="41">
        <v>-34650</v>
      </c>
      <c r="E136" s="26">
        <v>-761.5</v>
      </c>
      <c r="F136" s="27">
        <v>-6.7400000000000001E-4</v>
      </c>
      <c r="G136" s="16"/>
    </row>
    <row r="137" spans="1:7" x14ac:dyDescent="0.25">
      <c r="A137" s="13" t="s">
        <v>1721</v>
      </c>
      <c r="B137" s="33"/>
      <c r="C137" s="33" t="s">
        <v>1192</v>
      </c>
      <c r="D137" s="41">
        <v>-808000</v>
      </c>
      <c r="E137" s="26">
        <v>-1039.0899999999999</v>
      </c>
      <c r="F137" s="27">
        <v>-9.2100000000000005E-4</v>
      </c>
      <c r="G137" s="16"/>
    </row>
    <row r="138" spans="1:7" x14ac:dyDescent="0.25">
      <c r="A138" s="13" t="s">
        <v>1720</v>
      </c>
      <c r="B138" s="33"/>
      <c r="C138" s="33" t="s">
        <v>1286</v>
      </c>
      <c r="D138" s="41">
        <v>-299000</v>
      </c>
      <c r="E138" s="26">
        <v>-1352.53</v>
      </c>
      <c r="F138" s="27">
        <v>-1.1980000000000001E-3</v>
      </c>
      <c r="G138" s="16"/>
    </row>
    <row r="139" spans="1:7" x14ac:dyDescent="0.25">
      <c r="A139" s="13" t="s">
        <v>1716</v>
      </c>
      <c r="B139" s="33"/>
      <c r="C139" s="33" t="s">
        <v>1289</v>
      </c>
      <c r="D139" s="41">
        <v>-290625</v>
      </c>
      <c r="E139" s="26">
        <v>-1442.23</v>
      </c>
      <c r="F139" s="27">
        <v>-1.2780000000000001E-3</v>
      </c>
      <c r="G139" s="16"/>
    </row>
    <row r="140" spans="1:7" x14ac:dyDescent="0.25">
      <c r="A140" s="13" t="s">
        <v>1695</v>
      </c>
      <c r="B140" s="33"/>
      <c r="C140" s="33" t="s">
        <v>1204</v>
      </c>
      <c r="D140" s="41">
        <v>-551250</v>
      </c>
      <c r="E140" s="26">
        <v>-1657.33</v>
      </c>
      <c r="F140" s="27">
        <v>-1.469E-3</v>
      </c>
      <c r="G140" s="16"/>
    </row>
    <row r="141" spans="1:7" x14ac:dyDescent="0.25">
      <c r="A141" s="13" t="s">
        <v>1734</v>
      </c>
      <c r="B141" s="33"/>
      <c r="C141" s="33" t="s">
        <v>1218</v>
      </c>
      <c r="D141" s="41">
        <v>-66000</v>
      </c>
      <c r="E141" s="26">
        <v>-1901.39</v>
      </c>
      <c r="F141" s="27">
        <v>-1.6850000000000001E-3</v>
      </c>
      <c r="G141" s="16"/>
    </row>
    <row r="142" spans="1:7" x14ac:dyDescent="0.25">
      <c r="A142" s="13" t="s">
        <v>1730</v>
      </c>
      <c r="B142" s="33"/>
      <c r="C142" s="33" t="s">
        <v>1210</v>
      </c>
      <c r="D142" s="41">
        <v>-470400</v>
      </c>
      <c r="E142" s="26">
        <v>-2324.25</v>
      </c>
      <c r="F142" s="27">
        <v>-2.0600000000000002E-3</v>
      </c>
      <c r="G142" s="16"/>
    </row>
    <row r="143" spans="1:7" x14ac:dyDescent="0.25">
      <c r="A143" s="13" t="s">
        <v>1660</v>
      </c>
      <c r="B143" s="33"/>
      <c r="C143" s="33" t="s">
        <v>1289</v>
      </c>
      <c r="D143" s="41">
        <v>-1710000</v>
      </c>
      <c r="E143" s="26">
        <v>-2894.18</v>
      </c>
      <c r="F143" s="27">
        <v>-2.565E-3</v>
      </c>
      <c r="G143" s="16"/>
    </row>
    <row r="144" spans="1:7" x14ac:dyDescent="0.25">
      <c r="A144" s="13" t="s">
        <v>1732</v>
      </c>
      <c r="B144" s="33"/>
      <c r="C144" s="33" t="s">
        <v>1269</v>
      </c>
      <c r="D144" s="41">
        <v>-88800</v>
      </c>
      <c r="E144" s="26">
        <v>-3045.66</v>
      </c>
      <c r="F144" s="27">
        <v>-2.699E-3</v>
      </c>
      <c r="G144" s="16"/>
    </row>
    <row r="145" spans="1:7" x14ac:dyDescent="0.25">
      <c r="A145" s="13" t="s">
        <v>1728</v>
      </c>
      <c r="B145" s="33"/>
      <c r="C145" s="33" t="s">
        <v>1192</v>
      </c>
      <c r="D145" s="41">
        <v>-673500</v>
      </c>
      <c r="E145" s="26">
        <v>-5642.58</v>
      </c>
      <c r="F145" s="27">
        <v>-5.0010000000000002E-3</v>
      </c>
      <c r="G145" s="16"/>
    </row>
    <row r="146" spans="1:7" x14ac:dyDescent="0.25">
      <c r="A146" s="13" t="s">
        <v>1735</v>
      </c>
      <c r="B146" s="33"/>
      <c r="C146" s="33" t="s">
        <v>1192</v>
      </c>
      <c r="D146" s="41">
        <v>-690800</v>
      </c>
      <c r="E146" s="26">
        <v>-10636.59</v>
      </c>
      <c r="F146" s="27">
        <v>-9.4280000000000006E-3</v>
      </c>
      <c r="G146" s="16"/>
    </row>
    <row r="147" spans="1:7" x14ac:dyDescent="0.25">
      <c r="A147" s="13" t="s">
        <v>1839</v>
      </c>
      <c r="B147" s="33"/>
      <c r="C147" s="33" t="s">
        <v>1840</v>
      </c>
      <c r="D147" s="41">
        <v>-325000</v>
      </c>
      <c r="E147" s="26">
        <v>-73777.279999999999</v>
      </c>
      <c r="F147" s="27">
        <v>-6.5394999999999995E-2</v>
      </c>
      <c r="G147" s="16"/>
    </row>
    <row r="148" spans="1:7" x14ac:dyDescent="0.25">
      <c r="A148" s="17" t="s">
        <v>124</v>
      </c>
      <c r="B148" s="34"/>
      <c r="C148" s="34"/>
      <c r="D148" s="20"/>
      <c r="E148" s="42">
        <v>-93145.36</v>
      </c>
      <c r="F148" s="43">
        <v>-8.2555000000000003E-2</v>
      </c>
      <c r="G148" s="23"/>
    </row>
    <row r="149" spans="1:7" x14ac:dyDescent="0.25">
      <c r="A149" s="13"/>
      <c r="B149" s="33"/>
      <c r="C149" s="33"/>
      <c r="D149" s="14"/>
      <c r="E149" s="15"/>
      <c r="F149" s="16"/>
      <c r="G149" s="16"/>
    </row>
    <row r="150" spans="1:7" x14ac:dyDescent="0.25">
      <c r="A150" s="13"/>
      <c r="B150" s="33"/>
      <c r="C150" s="33"/>
      <c r="D150" s="14"/>
      <c r="E150" s="15"/>
      <c r="F150" s="16"/>
      <c r="G150" s="16"/>
    </row>
    <row r="151" spans="1:7" x14ac:dyDescent="0.25">
      <c r="A151" s="17" t="s">
        <v>1841</v>
      </c>
      <c r="B151" s="34"/>
      <c r="C151" s="34"/>
      <c r="D151" s="20"/>
      <c r="E151" s="46"/>
      <c r="F151" s="23"/>
      <c r="G151" s="23"/>
    </row>
    <row r="152" spans="1:7" x14ac:dyDescent="0.25">
      <c r="A152" s="13" t="s">
        <v>1842</v>
      </c>
      <c r="B152" s="33"/>
      <c r="C152" s="33" t="s">
        <v>1843</v>
      </c>
      <c r="D152" s="14">
        <v>500000</v>
      </c>
      <c r="E152" s="15">
        <v>7084.75</v>
      </c>
      <c r="F152" s="16">
        <v>6.3E-3</v>
      </c>
      <c r="G152" s="16"/>
    </row>
    <row r="153" spans="1:7" x14ac:dyDescent="0.25">
      <c r="A153" s="17" t="s">
        <v>124</v>
      </c>
      <c r="B153" s="34"/>
      <c r="C153" s="34"/>
      <c r="D153" s="20"/>
      <c r="E153" s="37">
        <v>7084.75</v>
      </c>
      <c r="F153" s="38">
        <v>6.3E-3</v>
      </c>
      <c r="G153" s="23"/>
    </row>
    <row r="154" spans="1:7" x14ac:dyDescent="0.25">
      <c r="A154" s="13"/>
      <c r="B154" s="33"/>
      <c r="C154" s="33"/>
      <c r="D154" s="14"/>
      <c r="E154" s="15"/>
      <c r="F154" s="16"/>
      <c r="G154" s="16"/>
    </row>
    <row r="155" spans="1:7" x14ac:dyDescent="0.25">
      <c r="A155" s="24" t="s">
        <v>131</v>
      </c>
      <c r="B155" s="35"/>
      <c r="C155" s="35"/>
      <c r="D155" s="25"/>
      <c r="E155" s="21">
        <v>7084.75</v>
      </c>
      <c r="F155" s="22">
        <v>6.3E-3</v>
      </c>
      <c r="G155" s="23"/>
    </row>
    <row r="156" spans="1:7" x14ac:dyDescent="0.25">
      <c r="A156" s="17" t="s">
        <v>122</v>
      </c>
      <c r="B156" s="33"/>
      <c r="C156" s="33"/>
      <c r="D156" s="14"/>
      <c r="E156" s="15"/>
      <c r="F156" s="16"/>
      <c r="G156" s="16"/>
    </row>
    <row r="157" spans="1:7" x14ac:dyDescent="0.25">
      <c r="A157" s="17" t="s">
        <v>225</v>
      </c>
      <c r="B157" s="33"/>
      <c r="C157" s="33"/>
      <c r="D157" s="14"/>
      <c r="E157" s="15"/>
      <c r="F157" s="16"/>
      <c r="G157" s="16"/>
    </row>
    <row r="158" spans="1:7" x14ac:dyDescent="0.25">
      <c r="A158" s="13" t="s">
        <v>1844</v>
      </c>
      <c r="B158" s="33" t="s">
        <v>1845</v>
      </c>
      <c r="C158" s="33" t="s">
        <v>231</v>
      </c>
      <c r="D158" s="14">
        <v>17500000</v>
      </c>
      <c r="E158" s="15">
        <v>17442.689999999999</v>
      </c>
      <c r="F158" s="16">
        <v>1.55E-2</v>
      </c>
      <c r="G158" s="16">
        <v>7.6601000000000002E-2</v>
      </c>
    </row>
    <row r="159" spans="1:7" x14ac:dyDescent="0.25">
      <c r="A159" s="13" t="s">
        <v>763</v>
      </c>
      <c r="B159" s="33" t="s">
        <v>764</v>
      </c>
      <c r="C159" s="33" t="s">
        <v>231</v>
      </c>
      <c r="D159" s="14">
        <v>15000000</v>
      </c>
      <c r="E159" s="15">
        <v>14936.93</v>
      </c>
      <c r="F159" s="16">
        <v>1.32E-2</v>
      </c>
      <c r="G159" s="16">
        <v>7.6450000000000004E-2</v>
      </c>
    </row>
    <row r="160" spans="1:7" x14ac:dyDescent="0.25">
      <c r="A160" s="13" t="s">
        <v>912</v>
      </c>
      <c r="B160" s="33" t="s">
        <v>913</v>
      </c>
      <c r="C160" s="33" t="s">
        <v>231</v>
      </c>
      <c r="D160" s="14">
        <v>10000000</v>
      </c>
      <c r="E160" s="15">
        <v>10019.94</v>
      </c>
      <c r="F160" s="16">
        <v>8.8999999999999999E-3</v>
      </c>
      <c r="G160" s="16">
        <v>7.7062000000000005E-2</v>
      </c>
    </row>
    <row r="161" spans="1:7" x14ac:dyDescent="0.25">
      <c r="A161" s="13" t="s">
        <v>1846</v>
      </c>
      <c r="B161" s="33" t="s">
        <v>1847</v>
      </c>
      <c r="C161" s="33" t="s">
        <v>231</v>
      </c>
      <c r="D161" s="14">
        <v>10000000</v>
      </c>
      <c r="E161" s="15">
        <v>9996.09</v>
      </c>
      <c r="F161" s="16">
        <v>8.8999999999999999E-3</v>
      </c>
      <c r="G161" s="16">
        <v>7.5854000000000005E-2</v>
      </c>
    </row>
    <row r="162" spans="1:7" x14ac:dyDescent="0.25">
      <c r="A162" s="13" t="s">
        <v>1848</v>
      </c>
      <c r="B162" s="33" t="s">
        <v>1849</v>
      </c>
      <c r="C162" s="33" t="s">
        <v>231</v>
      </c>
      <c r="D162" s="14">
        <v>10000000</v>
      </c>
      <c r="E162" s="15">
        <v>9932.69</v>
      </c>
      <c r="F162" s="16">
        <v>8.8000000000000005E-3</v>
      </c>
      <c r="G162" s="16">
        <v>8.3775000000000002E-2</v>
      </c>
    </row>
    <row r="163" spans="1:7" x14ac:dyDescent="0.25">
      <c r="A163" s="13" t="s">
        <v>765</v>
      </c>
      <c r="B163" s="33" t="s">
        <v>766</v>
      </c>
      <c r="C163" s="33" t="s">
        <v>231</v>
      </c>
      <c r="D163" s="14">
        <v>10000000</v>
      </c>
      <c r="E163" s="15">
        <v>9776.9500000000007</v>
      </c>
      <c r="F163" s="16">
        <v>8.6999999999999994E-3</v>
      </c>
      <c r="G163" s="16">
        <v>7.7499999999999999E-2</v>
      </c>
    </row>
    <row r="164" spans="1:7" x14ac:dyDescent="0.25">
      <c r="A164" s="13" t="s">
        <v>1850</v>
      </c>
      <c r="B164" s="33" t="s">
        <v>1851</v>
      </c>
      <c r="C164" s="33" t="s">
        <v>231</v>
      </c>
      <c r="D164" s="14">
        <v>7500000</v>
      </c>
      <c r="E164" s="15">
        <v>7503.77</v>
      </c>
      <c r="F164" s="16">
        <v>6.7000000000000002E-3</v>
      </c>
      <c r="G164" s="16">
        <v>7.6850000000000002E-2</v>
      </c>
    </row>
    <row r="165" spans="1:7" x14ac:dyDescent="0.25">
      <c r="A165" s="13" t="s">
        <v>767</v>
      </c>
      <c r="B165" s="33" t="s">
        <v>768</v>
      </c>
      <c r="C165" s="33" t="s">
        <v>242</v>
      </c>
      <c r="D165" s="14">
        <v>7500000</v>
      </c>
      <c r="E165" s="15">
        <v>7456.29</v>
      </c>
      <c r="F165" s="16">
        <v>6.6E-3</v>
      </c>
      <c r="G165" s="16">
        <v>7.7575000000000005E-2</v>
      </c>
    </row>
    <row r="166" spans="1:7" x14ac:dyDescent="0.25">
      <c r="A166" s="13" t="s">
        <v>1852</v>
      </c>
      <c r="B166" s="33" t="s">
        <v>1853</v>
      </c>
      <c r="C166" s="33" t="s">
        <v>231</v>
      </c>
      <c r="D166" s="14">
        <v>2500000</v>
      </c>
      <c r="E166" s="15">
        <v>2524.67</v>
      </c>
      <c r="F166" s="16">
        <v>2.2000000000000001E-3</v>
      </c>
      <c r="G166" s="16">
        <v>8.0049999999999996E-2</v>
      </c>
    </row>
    <row r="167" spans="1:7" x14ac:dyDescent="0.25">
      <c r="A167" s="13" t="s">
        <v>1854</v>
      </c>
      <c r="B167" s="33" t="s">
        <v>1855</v>
      </c>
      <c r="C167" s="33" t="s">
        <v>337</v>
      </c>
      <c r="D167" s="14">
        <v>2500000</v>
      </c>
      <c r="E167" s="15">
        <v>2474.0300000000002</v>
      </c>
      <c r="F167" s="16">
        <v>2.2000000000000001E-3</v>
      </c>
      <c r="G167" s="16">
        <v>8.0850000000000005E-2</v>
      </c>
    </row>
    <row r="168" spans="1:7" x14ac:dyDescent="0.25">
      <c r="A168" s="13" t="s">
        <v>283</v>
      </c>
      <c r="B168" s="33" t="s">
        <v>284</v>
      </c>
      <c r="C168" s="33" t="s">
        <v>231</v>
      </c>
      <c r="D168" s="14">
        <v>2500000</v>
      </c>
      <c r="E168" s="15">
        <v>2459.5100000000002</v>
      </c>
      <c r="F168" s="16">
        <v>2.2000000000000001E-3</v>
      </c>
      <c r="G168" s="16">
        <v>7.6498999999999998E-2</v>
      </c>
    </row>
    <row r="169" spans="1:7" x14ac:dyDescent="0.25">
      <c r="A169" s="17" t="s">
        <v>124</v>
      </c>
      <c r="B169" s="34"/>
      <c r="C169" s="34"/>
      <c r="D169" s="20"/>
      <c r="E169" s="37">
        <f>SUM(E158:E168)</f>
        <v>94523.559999999983</v>
      </c>
      <c r="F169" s="38">
        <f>SUM(F158:F168)</f>
        <v>8.3899999999999975E-2</v>
      </c>
      <c r="G169" s="23"/>
    </row>
    <row r="170" spans="1:7" x14ac:dyDescent="0.25">
      <c r="A170" s="13"/>
      <c r="B170" s="33"/>
      <c r="C170" s="33"/>
      <c r="D170" s="14"/>
      <c r="E170" s="15"/>
      <c r="F170" s="16"/>
      <c r="G170" s="16"/>
    </row>
    <row r="171" spans="1:7" x14ac:dyDescent="0.25">
      <c r="A171" s="17" t="s">
        <v>459</v>
      </c>
      <c r="B171" s="33"/>
      <c r="C171" s="33"/>
      <c r="D171" s="14"/>
      <c r="E171" s="15"/>
      <c r="F171" s="16"/>
      <c r="G171" s="16"/>
    </row>
    <row r="172" spans="1:7" x14ac:dyDescent="0.25">
      <c r="A172" s="13" t="s">
        <v>460</v>
      </c>
      <c r="B172" s="33" t="s">
        <v>461</v>
      </c>
      <c r="C172" s="33" t="s">
        <v>128</v>
      </c>
      <c r="D172" s="14">
        <v>20000000</v>
      </c>
      <c r="E172" s="15">
        <v>20035.46</v>
      </c>
      <c r="F172" s="16">
        <v>1.78E-2</v>
      </c>
      <c r="G172" s="16">
        <v>7.1780867092000003E-2</v>
      </c>
    </row>
    <row r="173" spans="1:7" x14ac:dyDescent="0.25">
      <c r="A173" s="13" t="s">
        <v>692</v>
      </c>
      <c r="B173" s="33" t="s">
        <v>693</v>
      </c>
      <c r="C173" s="33" t="s">
        <v>128</v>
      </c>
      <c r="D173" s="14">
        <v>5000000</v>
      </c>
      <c r="E173" s="15">
        <v>5043.95</v>
      </c>
      <c r="F173" s="16">
        <v>4.4999999999999997E-3</v>
      </c>
      <c r="G173" s="16">
        <v>7.1770514431999999E-2</v>
      </c>
    </row>
    <row r="174" spans="1:7" x14ac:dyDescent="0.25">
      <c r="A174" s="13" t="s">
        <v>1856</v>
      </c>
      <c r="B174" s="33" t="s">
        <v>1857</v>
      </c>
      <c r="C174" s="33" t="s">
        <v>128</v>
      </c>
      <c r="D174" s="14">
        <v>500000</v>
      </c>
      <c r="E174" s="15">
        <v>486.21</v>
      </c>
      <c r="F174" s="16">
        <v>4.0000000000000002E-4</v>
      </c>
      <c r="G174" s="16">
        <v>7.1016975100000004E-2</v>
      </c>
    </row>
    <row r="175" spans="1:7" x14ac:dyDescent="0.25">
      <c r="A175" s="17" t="s">
        <v>124</v>
      </c>
      <c r="B175" s="34"/>
      <c r="C175" s="34"/>
      <c r="D175" s="20"/>
      <c r="E175" s="37">
        <v>25565.62</v>
      </c>
      <c r="F175" s="38">
        <v>2.2700000000000001E-2</v>
      </c>
      <c r="G175" s="23"/>
    </row>
    <row r="176" spans="1:7" x14ac:dyDescent="0.25">
      <c r="A176" s="13"/>
      <c r="B176" s="33"/>
      <c r="C176" s="33"/>
      <c r="D176" s="14"/>
      <c r="E176" s="15"/>
      <c r="F176" s="16"/>
      <c r="G176" s="16"/>
    </row>
    <row r="177" spans="1:7" x14ac:dyDescent="0.25">
      <c r="A177" s="17" t="s">
        <v>129</v>
      </c>
      <c r="B177" s="33"/>
      <c r="C177" s="33"/>
      <c r="D177" s="14"/>
      <c r="E177" s="15"/>
      <c r="F177" s="16"/>
      <c r="G177" s="16"/>
    </row>
    <row r="178" spans="1:7" x14ac:dyDescent="0.25">
      <c r="A178" s="17" t="s">
        <v>124</v>
      </c>
      <c r="B178" s="33"/>
      <c r="C178" s="33"/>
      <c r="D178" s="14"/>
      <c r="E178" s="39" t="s">
        <v>121</v>
      </c>
      <c r="F178" s="40" t="s">
        <v>121</v>
      </c>
      <c r="G178" s="16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17" t="s">
        <v>130</v>
      </c>
      <c r="B180" s="33"/>
      <c r="C180" s="33"/>
      <c r="D180" s="14"/>
      <c r="E180" s="15"/>
      <c r="F180" s="16"/>
      <c r="G180" s="16"/>
    </row>
    <row r="181" spans="1:7" x14ac:dyDescent="0.25">
      <c r="A181" s="17" t="s">
        <v>124</v>
      </c>
      <c r="B181" s="33"/>
      <c r="C181" s="33"/>
      <c r="D181" s="14"/>
      <c r="E181" s="39" t="s">
        <v>121</v>
      </c>
      <c r="F181" s="40" t="s">
        <v>121</v>
      </c>
      <c r="G181" s="16"/>
    </row>
    <row r="182" spans="1:7" x14ac:dyDescent="0.25">
      <c r="A182" s="13"/>
      <c r="B182" s="33"/>
      <c r="C182" s="33"/>
      <c r="D182" s="14"/>
      <c r="E182" s="15"/>
      <c r="F182" s="16"/>
      <c r="G182" s="16"/>
    </row>
    <row r="183" spans="1:7" x14ac:dyDescent="0.25">
      <c r="A183" s="24" t="s">
        <v>131</v>
      </c>
      <c r="B183" s="35"/>
      <c r="C183" s="35"/>
      <c r="D183" s="25"/>
      <c r="E183" s="21">
        <f>+E169+E175</f>
        <v>120089.17999999998</v>
      </c>
      <c r="F183" s="22">
        <f>+F169+F175</f>
        <v>0.10659999999999997</v>
      </c>
      <c r="G183" s="23"/>
    </row>
    <row r="184" spans="1:7" x14ac:dyDescent="0.25">
      <c r="A184" s="13"/>
      <c r="B184" s="33"/>
      <c r="C184" s="33"/>
      <c r="D184" s="14"/>
      <c r="E184" s="15"/>
      <c r="F184" s="16"/>
      <c r="G184" s="16"/>
    </row>
    <row r="185" spans="1:7" x14ac:dyDescent="0.25">
      <c r="A185" s="13"/>
      <c r="B185" s="33"/>
      <c r="C185" s="33"/>
      <c r="D185" s="14"/>
      <c r="E185" s="15"/>
      <c r="F185" s="16"/>
      <c r="G185" s="16"/>
    </row>
    <row r="186" spans="1:7" x14ac:dyDescent="0.25">
      <c r="A186" s="17" t="s">
        <v>176</v>
      </c>
      <c r="B186" s="33"/>
      <c r="C186" s="33"/>
      <c r="D186" s="14"/>
      <c r="E186" s="15"/>
      <c r="F186" s="16"/>
      <c r="G186" s="16"/>
    </row>
    <row r="187" spans="1:7" x14ac:dyDescent="0.25">
      <c r="A187" s="13" t="s">
        <v>177</v>
      </c>
      <c r="B187" s="33"/>
      <c r="C187" s="33"/>
      <c r="D187" s="14"/>
      <c r="E187" s="15">
        <v>97463.03</v>
      </c>
      <c r="F187" s="16">
        <v>8.6400000000000005E-2</v>
      </c>
      <c r="G187" s="16">
        <v>6.6588999999999995E-2</v>
      </c>
    </row>
    <row r="188" spans="1:7" x14ac:dyDescent="0.25">
      <c r="A188" s="17" t="s">
        <v>124</v>
      </c>
      <c r="B188" s="34"/>
      <c r="C188" s="34"/>
      <c r="D188" s="20"/>
      <c r="E188" s="37">
        <v>97463.03</v>
      </c>
      <c r="F188" s="38">
        <v>8.6400000000000005E-2</v>
      </c>
      <c r="G188" s="23"/>
    </row>
    <row r="189" spans="1:7" x14ac:dyDescent="0.25">
      <c r="A189" s="13"/>
      <c r="B189" s="33"/>
      <c r="C189" s="33"/>
      <c r="D189" s="14"/>
      <c r="E189" s="15"/>
      <c r="F189" s="16"/>
      <c r="G189" s="16"/>
    </row>
    <row r="190" spans="1:7" x14ac:dyDescent="0.25">
      <c r="A190" s="24" t="s">
        <v>131</v>
      </c>
      <c r="B190" s="35"/>
      <c r="C190" s="35"/>
      <c r="D190" s="25"/>
      <c r="E190" s="21">
        <v>97463.03</v>
      </c>
      <c r="F190" s="22">
        <v>8.6400000000000005E-2</v>
      </c>
      <c r="G190" s="23"/>
    </row>
    <row r="191" spans="1:7" x14ac:dyDescent="0.25">
      <c r="A191" s="13" t="s">
        <v>178</v>
      </c>
      <c r="B191" s="33"/>
      <c r="C191" s="33"/>
      <c r="D191" s="14"/>
      <c r="E191" s="15">
        <v>4804.8780742999998</v>
      </c>
      <c r="F191" s="16">
        <v>4.2589999999999998E-3</v>
      </c>
      <c r="G191" s="16"/>
    </row>
    <row r="192" spans="1:7" x14ac:dyDescent="0.25">
      <c r="A192" s="13" t="s">
        <v>179</v>
      </c>
      <c r="B192" s="33"/>
      <c r="C192" s="33"/>
      <c r="D192" s="14"/>
      <c r="E192" s="15">
        <v>602.55192569999997</v>
      </c>
      <c r="F192" s="27">
        <v>-5.8999999999999998E-5</v>
      </c>
      <c r="G192" s="16">
        <v>6.6588999999999995E-2</v>
      </c>
    </row>
    <row r="193" spans="1:7" x14ac:dyDescent="0.25">
      <c r="A193" s="28" t="s">
        <v>180</v>
      </c>
      <c r="B193" s="36"/>
      <c r="C193" s="36"/>
      <c r="D193" s="29"/>
      <c r="E193" s="30">
        <v>1128165.6399999999</v>
      </c>
      <c r="F193" s="31">
        <v>1</v>
      </c>
      <c r="G193" s="31"/>
    </row>
    <row r="195" spans="1:7" x14ac:dyDescent="0.25">
      <c r="A195" s="1" t="s">
        <v>1772</v>
      </c>
    </row>
    <row r="196" spans="1:7" x14ac:dyDescent="0.25">
      <c r="A196" s="1" t="s">
        <v>182</v>
      </c>
    </row>
    <row r="198" spans="1:7" x14ac:dyDescent="0.25">
      <c r="A198" s="1" t="s">
        <v>183</v>
      </c>
    </row>
    <row r="199" spans="1:7" x14ac:dyDescent="0.25">
      <c r="A199" s="47" t="s">
        <v>184</v>
      </c>
      <c r="B199" s="3" t="s">
        <v>121</v>
      </c>
    </row>
    <row r="200" spans="1:7" x14ac:dyDescent="0.25">
      <c r="A200" t="s">
        <v>185</v>
      </c>
    </row>
    <row r="201" spans="1:7" x14ac:dyDescent="0.25">
      <c r="A201" t="s">
        <v>186</v>
      </c>
      <c r="B201" t="s">
        <v>187</v>
      </c>
      <c r="C201" t="s">
        <v>187</v>
      </c>
    </row>
    <row r="202" spans="1:7" x14ac:dyDescent="0.25">
      <c r="B202" s="48">
        <v>45412</v>
      </c>
      <c r="C202" s="48">
        <v>45443</v>
      </c>
    </row>
    <row r="203" spans="1:7" x14ac:dyDescent="0.25">
      <c r="A203" t="s">
        <v>1858</v>
      </c>
      <c r="B203">
        <v>27.32</v>
      </c>
      <c r="C203">
        <v>27.47</v>
      </c>
      <c r="E203" s="2"/>
    </row>
    <row r="204" spans="1:7" x14ac:dyDescent="0.25">
      <c r="A204" t="s">
        <v>191</v>
      </c>
      <c r="B204">
        <v>52.48</v>
      </c>
      <c r="C204">
        <v>52.78</v>
      </c>
      <c r="E204" s="2"/>
    </row>
    <row r="205" spans="1:7" x14ac:dyDescent="0.25">
      <c r="A205" t="s">
        <v>669</v>
      </c>
      <c r="B205">
        <v>26.86</v>
      </c>
      <c r="C205">
        <v>26.86</v>
      </c>
      <c r="E205" s="2"/>
    </row>
    <row r="206" spans="1:7" x14ac:dyDescent="0.25">
      <c r="A206" t="s">
        <v>1859</v>
      </c>
      <c r="B206">
        <v>20.91</v>
      </c>
      <c r="C206">
        <v>21</v>
      </c>
      <c r="E206" s="2"/>
    </row>
    <row r="207" spans="1:7" x14ac:dyDescent="0.25">
      <c r="A207" t="s">
        <v>672</v>
      </c>
      <c r="B207">
        <v>46.82</v>
      </c>
      <c r="C207">
        <v>47.03</v>
      </c>
      <c r="E207" s="2"/>
    </row>
    <row r="208" spans="1:7" x14ac:dyDescent="0.25">
      <c r="A208" t="s">
        <v>674</v>
      </c>
      <c r="B208">
        <v>22.56</v>
      </c>
      <c r="C208">
        <v>22.52</v>
      </c>
      <c r="E208" s="2"/>
    </row>
    <row r="209" spans="1:5" x14ac:dyDescent="0.25">
      <c r="E209" s="2"/>
    </row>
    <row r="210" spans="1:5" x14ac:dyDescent="0.25">
      <c r="A210" t="s">
        <v>676</v>
      </c>
    </row>
    <row r="212" spans="1:5" x14ac:dyDescent="0.25">
      <c r="A212" s="50" t="s">
        <v>677</v>
      </c>
      <c r="B212" s="50" t="s">
        <v>678</v>
      </c>
      <c r="C212" s="50" t="s">
        <v>679</v>
      </c>
      <c r="D212" s="50" t="s">
        <v>680</v>
      </c>
    </row>
    <row r="213" spans="1:5" x14ac:dyDescent="0.25">
      <c r="A213" s="50" t="s">
        <v>1860</v>
      </c>
      <c r="B213" s="50"/>
      <c r="C213" s="50">
        <v>0.15</v>
      </c>
      <c r="D213" s="50">
        <v>0.15</v>
      </c>
    </row>
    <row r="214" spans="1:5" x14ac:dyDescent="0.25">
      <c r="A214" s="50" t="s">
        <v>1861</v>
      </c>
      <c r="B214" s="50"/>
      <c r="C214" s="50">
        <v>0.15</v>
      </c>
      <c r="D214" s="50">
        <v>0.15</v>
      </c>
    </row>
    <row r="216" spans="1:5" x14ac:dyDescent="0.25">
      <c r="A216" t="s">
        <v>203</v>
      </c>
      <c r="B216" s="3" t="s">
        <v>121</v>
      </c>
    </row>
    <row r="217" spans="1:5" ht="29.1" customHeight="1" x14ac:dyDescent="0.25">
      <c r="A217" s="47" t="s">
        <v>204</v>
      </c>
      <c r="B217" s="3" t="s">
        <v>121</v>
      </c>
    </row>
    <row r="218" spans="1:5" ht="29.1" customHeight="1" x14ac:dyDescent="0.25">
      <c r="A218" s="47" t="s">
        <v>205</v>
      </c>
      <c r="B218" s="3" t="s">
        <v>121</v>
      </c>
    </row>
    <row r="219" spans="1:5" x14ac:dyDescent="0.25">
      <c r="A219" t="s">
        <v>1259</v>
      </c>
      <c r="B219" s="49">
        <v>2.109931</v>
      </c>
    </row>
    <row r="220" spans="1:5" ht="43.5" customHeight="1" x14ac:dyDescent="0.25">
      <c r="A220" s="47" t="s">
        <v>207</v>
      </c>
      <c r="B220" s="3">
        <v>24091.3329275</v>
      </c>
    </row>
    <row r="221" spans="1:5" ht="29.1" customHeight="1" x14ac:dyDescent="0.25">
      <c r="A221" s="47" t="s">
        <v>208</v>
      </c>
      <c r="B221" s="3" t="s">
        <v>121</v>
      </c>
    </row>
    <row r="222" spans="1:5" ht="29.1" customHeight="1" x14ac:dyDescent="0.25">
      <c r="A222" s="47" t="s">
        <v>209</v>
      </c>
      <c r="B222" s="3" t="s">
        <v>121</v>
      </c>
    </row>
    <row r="223" spans="1:5" x14ac:dyDescent="0.25">
      <c r="A223" t="s">
        <v>210</v>
      </c>
      <c r="B223" s="3" t="s">
        <v>121</v>
      </c>
    </row>
    <row r="224" spans="1:5" x14ac:dyDescent="0.25">
      <c r="A224" t="s">
        <v>211</v>
      </c>
      <c r="B224" s="3" t="s">
        <v>121</v>
      </c>
    </row>
    <row r="226" spans="1:4" ht="69.95" customHeight="1" x14ac:dyDescent="0.25">
      <c r="A226" s="73" t="s">
        <v>221</v>
      </c>
      <c r="B226" s="73" t="s">
        <v>222</v>
      </c>
      <c r="C226" s="73" t="s">
        <v>5</v>
      </c>
      <c r="D226" s="73" t="s">
        <v>6</v>
      </c>
    </row>
    <row r="227" spans="1:4" ht="69.95" customHeight="1" x14ac:dyDescent="0.25">
      <c r="A227" s="73" t="s">
        <v>1862</v>
      </c>
      <c r="B227" s="73"/>
      <c r="C227" s="73" t="s">
        <v>53</v>
      </c>
      <c r="D22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54"/>
  <sheetViews>
    <sheetView showGridLines="0" workbookViewId="0">
      <pane ySplit="4" topLeftCell="A145" activePane="bottomLeft" state="frozen"/>
      <selection pane="bottomLeft" activeCell="A146" sqref="A14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1863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1864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555906</v>
      </c>
      <c r="E8" s="15">
        <v>6231.98</v>
      </c>
      <c r="F8" s="16">
        <v>6.9599999999999995E-2</v>
      </c>
      <c r="G8" s="16"/>
    </row>
    <row r="9" spans="1:8" x14ac:dyDescent="0.25">
      <c r="A9" s="13" t="s">
        <v>1263</v>
      </c>
      <c r="B9" s="33" t="s">
        <v>1264</v>
      </c>
      <c r="C9" s="33" t="s">
        <v>1192</v>
      </c>
      <c r="D9" s="14">
        <v>397188</v>
      </c>
      <c r="E9" s="15">
        <v>6083.13</v>
      </c>
      <c r="F9" s="16">
        <v>6.7900000000000002E-2</v>
      </c>
      <c r="G9" s="16"/>
    </row>
    <row r="10" spans="1:8" x14ac:dyDescent="0.25">
      <c r="A10" s="13" t="s">
        <v>1265</v>
      </c>
      <c r="B10" s="33" t="s">
        <v>1266</v>
      </c>
      <c r="C10" s="33" t="s">
        <v>1218</v>
      </c>
      <c r="D10" s="14">
        <v>161624</v>
      </c>
      <c r="E10" s="15">
        <v>4623.74</v>
      </c>
      <c r="F10" s="16">
        <v>5.16E-2</v>
      </c>
      <c r="G10" s="16"/>
    </row>
    <row r="11" spans="1:8" x14ac:dyDescent="0.25">
      <c r="A11" s="13" t="s">
        <v>1196</v>
      </c>
      <c r="B11" s="33" t="s">
        <v>1197</v>
      </c>
      <c r="C11" s="33" t="s">
        <v>1198</v>
      </c>
      <c r="D11" s="14">
        <v>110293</v>
      </c>
      <c r="E11" s="15">
        <v>4046.98</v>
      </c>
      <c r="F11" s="16">
        <v>4.5199999999999997E-2</v>
      </c>
      <c r="G11" s="16"/>
    </row>
    <row r="12" spans="1:8" x14ac:dyDescent="0.25">
      <c r="A12" s="13" t="s">
        <v>1229</v>
      </c>
      <c r="B12" s="33" t="s">
        <v>1230</v>
      </c>
      <c r="C12" s="33" t="s">
        <v>1231</v>
      </c>
      <c r="D12" s="14">
        <v>666588</v>
      </c>
      <c r="E12" s="15">
        <v>2842.66</v>
      </c>
      <c r="F12" s="16">
        <v>3.1699999999999999E-2</v>
      </c>
      <c r="G12" s="16"/>
    </row>
    <row r="13" spans="1:8" x14ac:dyDescent="0.25">
      <c r="A13" s="13" t="s">
        <v>1182</v>
      </c>
      <c r="B13" s="33" t="s">
        <v>1183</v>
      </c>
      <c r="C13" s="33" t="s">
        <v>1184</v>
      </c>
      <c r="D13" s="14">
        <v>189895</v>
      </c>
      <c r="E13" s="15">
        <v>2606.7800000000002</v>
      </c>
      <c r="F13" s="16">
        <v>2.9100000000000001E-2</v>
      </c>
      <c r="G13" s="16"/>
    </row>
    <row r="14" spans="1:8" x14ac:dyDescent="0.25">
      <c r="A14" s="13" t="s">
        <v>1251</v>
      </c>
      <c r="B14" s="33" t="s">
        <v>1252</v>
      </c>
      <c r="C14" s="33" t="s">
        <v>1192</v>
      </c>
      <c r="D14" s="14">
        <v>221555</v>
      </c>
      <c r="E14" s="15">
        <v>2574.8000000000002</v>
      </c>
      <c r="F14" s="16">
        <v>2.87E-2</v>
      </c>
      <c r="G14" s="16"/>
    </row>
    <row r="15" spans="1:8" x14ac:dyDescent="0.25">
      <c r="A15" s="13" t="s">
        <v>1185</v>
      </c>
      <c r="B15" s="33" t="s">
        <v>1186</v>
      </c>
      <c r="C15" s="33" t="s">
        <v>1181</v>
      </c>
      <c r="D15" s="14">
        <v>20350</v>
      </c>
      <c r="E15" s="15">
        <v>2523.2600000000002</v>
      </c>
      <c r="F15" s="16">
        <v>2.8199999999999999E-2</v>
      </c>
      <c r="G15" s="16"/>
    </row>
    <row r="16" spans="1:8" x14ac:dyDescent="0.25">
      <c r="A16" s="13" t="s">
        <v>1406</v>
      </c>
      <c r="B16" s="33" t="s">
        <v>1407</v>
      </c>
      <c r="C16" s="33" t="s">
        <v>1305</v>
      </c>
      <c r="D16" s="14">
        <v>173263</v>
      </c>
      <c r="E16" s="15">
        <v>2437.64</v>
      </c>
      <c r="F16" s="16">
        <v>2.7199999999999998E-2</v>
      </c>
      <c r="G16" s="16"/>
    </row>
    <row r="17" spans="1:7" x14ac:dyDescent="0.25">
      <c r="A17" s="13" t="s">
        <v>1275</v>
      </c>
      <c r="B17" s="33" t="s">
        <v>1276</v>
      </c>
      <c r="C17" s="33" t="s">
        <v>1192</v>
      </c>
      <c r="D17" s="14">
        <v>268877</v>
      </c>
      <c r="E17" s="15">
        <v>2232.62</v>
      </c>
      <c r="F17" s="16">
        <v>2.4899999999999999E-2</v>
      </c>
      <c r="G17" s="16"/>
    </row>
    <row r="18" spans="1:7" x14ac:dyDescent="0.25">
      <c r="A18" s="13" t="s">
        <v>1355</v>
      </c>
      <c r="B18" s="33" t="s">
        <v>1356</v>
      </c>
      <c r="C18" s="33" t="s">
        <v>1305</v>
      </c>
      <c r="D18" s="14">
        <v>56390</v>
      </c>
      <c r="E18" s="15">
        <v>2070.0500000000002</v>
      </c>
      <c r="F18" s="16">
        <v>2.3099999999999999E-2</v>
      </c>
      <c r="G18" s="16"/>
    </row>
    <row r="19" spans="1:7" x14ac:dyDescent="0.25">
      <c r="A19" s="13" t="s">
        <v>1297</v>
      </c>
      <c r="B19" s="33" t="s">
        <v>1776</v>
      </c>
      <c r="C19" s="33" t="s">
        <v>1181</v>
      </c>
      <c r="D19" s="14">
        <v>333728</v>
      </c>
      <c r="E19" s="15">
        <v>2063.94</v>
      </c>
      <c r="F19" s="16">
        <v>2.3E-2</v>
      </c>
      <c r="G19" s="16"/>
    </row>
    <row r="20" spans="1:7" x14ac:dyDescent="0.25">
      <c r="A20" s="13" t="s">
        <v>1193</v>
      </c>
      <c r="B20" s="33" t="s">
        <v>1194</v>
      </c>
      <c r="C20" s="33" t="s">
        <v>1195</v>
      </c>
      <c r="D20" s="14">
        <v>560028</v>
      </c>
      <c r="E20" s="15">
        <v>2010.5</v>
      </c>
      <c r="F20" s="16">
        <v>2.24E-2</v>
      </c>
      <c r="G20" s="16"/>
    </row>
    <row r="21" spans="1:7" x14ac:dyDescent="0.25">
      <c r="A21" s="13" t="s">
        <v>1312</v>
      </c>
      <c r="B21" s="33" t="s">
        <v>1313</v>
      </c>
      <c r="C21" s="33" t="s">
        <v>1289</v>
      </c>
      <c r="D21" s="14">
        <v>29091</v>
      </c>
      <c r="E21" s="15">
        <v>1948.43</v>
      </c>
      <c r="F21" s="16">
        <v>2.18E-2</v>
      </c>
      <c r="G21" s="16"/>
    </row>
    <row r="22" spans="1:7" x14ac:dyDescent="0.25">
      <c r="A22" s="13" t="s">
        <v>1387</v>
      </c>
      <c r="B22" s="33" t="s">
        <v>1388</v>
      </c>
      <c r="C22" s="33" t="s">
        <v>1181</v>
      </c>
      <c r="D22" s="14">
        <v>71218</v>
      </c>
      <c r="E22" s="15">
        <v>1784.9</v>
      </c>
      <c r="F22" s="16">
        <v>1.9900000000000001E-2</v>
      </c>
      <c r="G22" s="16"/>
    </row>
    <row r="23" spans="1:7" x14ac:dyDescent="0.25">
      <c r="A23" s="13" t="s">
        <v>1301</v>
      </c>
      <c r="B23" s="33" t="s">
        <v>1302</v>
      </c>
      <c r="C23" s="33" t="s">
        <v>1189</v>
      </c>
      <c r="D23" s="14">
        <v>122406</v>
      </c>
      <c r="E23" s="15">
        <v>1771.46</v>
      </c>
      <c r="F23" s="16">
        <v>1.9800000000000002E-2</v>
      </c>
      <c r="G23" s="16"/>
    </row>
    <row r="24" spans="1:7" x14ac:dyDescent="0.25">
      <c r="A24" s="13" t="s">
        <v>1187</v>
      </c>
      <c r="B24" s="33" t="s">
        <v>1188</v>
      </c>
      <c r="C24" s="33" t="s">
        <v>1189</v>
      </c>
      <c r="D24" s="14">
        <v>97255</v>
      </c>
      <c r="E24" s="15">
        <v>1419.73</v>
      </c>
      <c r="F24" s="16">
        <v>1.5800000000000002E-2</v>
      </c>
      <c r="G24" s="16"/>
    </row>
    <row r="25" spans="1:7" x14ac:dyDescent="0.25">
      <c r="A25" s="13" t="s">
        <v>1293</v>
      </c>
      <c r="B25" s="33" t="s">
        <v>1294</v>
      </c>
      <c r="C25" s="33" t="s">
        <v>1192</v>
      </c>
      <c r="D25" s="14">
        <v>65932</v>
      </c>
      <c r="E25" s="15">
        <v>1107.92</v>
      </c>
      <c r="F25" s="16">
        <v>1.24E-2</v>
      </c>
      <c r="G25" s="16"/>
    </row>
    <row r="26" spans="1:7" x14ac:dyDescent="0.25">
      <c r="A26" s="13" t="s">
        <v>1330</v>
      </c>
      <c r="B26" s="33" t="s">
        <v>1331</v>
      </c>
      <c r="C26" s="33" t="s">
        <v>1292</v>
      </c>
      <c r="D26" s="14">
        <v>146704</v>
      </c>
      <c r="E26" s="15">
        <v>1011.3</v>
      </c>
      <c r="F26" s="16">
        <v>1.1299999999999999E-2</v>
      </c>
      <c r="G26" s="16"/>
    </row>
    <row r="27" spans="1:7" x14ac:dyDescent="0.25">
      <c r="A27" s="13" t="s">
        <v>1508</v>
      </c>
      <c r="B27" s="33" t="s">
        <v>1509</v>
      </c>
      <c r="C27" s="33" t="s">
        <v>1289</v>
      </c>
      <c r="D27" s="14">
        <v>65993</v>
      </c>
      <c r="E27" s="15">
        <v>1008.77</v>
      </c>
      <c r="F27" s="16">
        <v>1.1299999999999999E-2</v>
      </c>
      <c r="G27" s="16"/>
    </row>
    <row r="28" spans="1:7" x14ac:dyDescent="0.25">
      <c r="A28" s="13" t="s">
        <v>1232</v>
      </c>
      <c r="B28" s="33" t="s">
        <v>1233</v>
      </c>
      <c r="C28" s="33" t="s">
        <v>1221</v>
      </c>
      <c r="D28" s="14">
        <v>9331</v>
      </c>
      <c r="E28" s="15">
        <v>925.22</v>
      </c>
      <c r="F28" s="16">
        <v>1.03E-2</v>
      </c>
      <c r="G28" s="16"/>
    </row>
    <row r="29" spans="1:7" x14ac:dyDescent="0.25">
      <c r="A29" s="13" t="s">
        <v>1865</v>
      </c>
      <c r="B29" s="33" t="s">
        <v>1866</v>
      </c>
      <c r="C29" s="33" t="s">
        <v>1867</v>
      </c>
      <c r="D29" s="14">
        <v>90630</v>
      </c>
      <c r="E29" s="15">
        <v>914.09</v>
      </c>
      <c r="F29" s="16">
        <v>1.0200000000000001E-2</v>
      </c>
      <c r="G29" s="16"/>
    </row>
    <row r="30" spans="1:7" x14ac:dyDescent="0.25">
      <c r="A30" s="13" t="s">
        <v>1377</v>
      </c>
      <c r="B30" s="33" t="s">
        <v>1378</v>
      </c>
      <c r="C30" s="33" t="s">
        <v>1231</v>
      </c>
      <c r="D30" s="14">
        <v>37547</v>
      </c>
      <c r="E30" s="15">
        <v>874.49</v>
      </c>
      <c r="F30" s="16">
        <v>9.7999999999999997E-3</v>
      </c>
      <c r="G30" s="16"/>
    </row>
    <row r="31" spans="1:7" x14ac:dyDescent="0.25">
      <c r="A31" s="13" t="s">
        <v>1466</v>
      </c>
      <c r="B31" s="33" t="s">
        <v>1467</v>
      </c>
      <c r="C31" s="33" t="s">
        <v>1195</v>
      </c>
      <c r="D31" s="14">
        <v>275583</v>
      </c>
      <c r="E31" s="15">
        <v>854.31</v>
      </c>
      <c r="F31" s="16">
        <v>9.4999999999999998E-3</v>
      </c>
      <c r="G31" s="16"/>
    </row>
    <row r="32" spans="1:7" x14ac:dyDescent="0.25">
      <c r="A32" s="13" t="s">
        <v>1393</v>
      </c>
      <c r="B32" s="33" t="s">
        <v>1394</v>
      </c>
      <c r="C32" s="33" t="s">
        <v>1305</v>
      </c>
      <c r="D32" s="14">
        <v>16310</v>
      </c>
      <c r="E32" s="15">
        <v>810.77</v>
      </c>
      <c r="F32" s="16">
        <v>9.1000000000000004E-3</v>
      </c>
      <c r="G32" s="16"/>
    </row>
    <row r="33" spans="1:7" x14ac:dyDescent="0.25">
      <c r="A33" s="13" t="s">
        <v>1445</v>
      </c>
      <c r="B33" s="33" t="s">
        <v>1446</v>
      </c>
      <c r="C33" s="33" t="s">
        <v>1289</v>
      </c>
      <c r="D33" s="14">
        <v>64190</v>
      </c>
      <c r="E33" s="15">
        <v>796.66</v>
      </c>
      <c r="F33" s="16">
        <v>8.8999999999999999E-3</v>
      </c>
      <c r="G33" s="16"/>
    </row>
    <row r="34" spans="1:7" x14ac:dyDescent="0.25">
      <c r="A34" s="13" t="s">
        <v>1781</v>
      </c>
      <c r="B34" s="33" t="s">
        <v>1782</v>
      </c>
      <c r="C34" s="33" t="s">
        <v>1434</v>
      </c>
      <c r="D34" s="14">
        <v>434591</v>
      </c>
      <c r="E34" s="15">
        <v>778.57</v>
      </c>
      <c r="F34" s="16">
        <v>8.6999999999999994E-3</v>
      </c>
      <c r="G34" s="16"/>
    </row>
    <row r="35" spans="1:7" x14ac:dyDescent="0.25">
      <c r="A35" s="13" t="s">
        <v>1208</v>
      </c>
      <c r="B35" s="33" t="s">
        <v>1209</v>
      </c>
      <c r="C35" s="33" t="s">
        <v>1210</v>
      </c>
      <c r="D35" s="14">
        <v>157627</v>
      </c>
      <c r="E35" s="15">
        <v>774.26</v>
      </c>
      <c r="F35" s="16">
        <v>8.6E-3</v>
      </c>
      <c r="G35" s="16"/>
    </row>
    <row r="36" spans="1:7" x14ac:dyDescent="0.25">
      <c r="A36" s="13" t="s">
        <v>1310</v>
      </c>
      <c r="B36" s="33" t="s">
        <v>1311</v>
      </c>
      <c r="C36" s="33" t="s">
        <v>1279</v>
      </c>
      <c r="D36" s="14">
        <v>457368</v>
      </c>
      <c r="E36" s="15">
        <v>764.72</v>
      </c>
      <c r="F36" s="16">
        <v>8.5000000000000006E-3</v>
      </c>
      <c r="G36" s="16"/>
    </row>
    <row r="37" spans="1:7" x14ac:dyDescent="0.25">
      <c r="A37" s="13" t="s">
        <v>1341</v>
      </c>
      <c r="B37" s="33" t="s">
        <v>1342</v>
      </c>
      <c r="C37" s="33" t="s">
        <v>1343</v>
      </c>
      <c r="D37" s="14">
        <v>340372</v>
      </c>
      <c r="E37" s="15">
        <v>762.43</v>
      </c>
      <c r="F37" s="16">
        <v>8.5000000000000006E-3</v>
      </c>
      <c r="G37" s="16"/>
    </row>
    <row r="38" spans="1:7" x14ac:dyDescent="0.25">
      <c r="A38" s="13" t="s">
        <v>1334</v>
      </c>
      <c r="B38" s="33" t="s">
        <v>1335</v>
      </c>
      <c r="C38" s="33" t="s">
        <v>1204</v>
      </c>
      <c r="D38" s="14">
        <v>250000</v>
      </c>
      <c r="E38" s="15">
        <v>747.25</v>
      </c>
      <c r="F38" s="16">
        <v>8.3000000000000001E-3</v>
      </c>
      <c r="G38" s="16"/>
    </row>
    <row r="39" spans="1:7" x14ac:dyDescent="0.25">
      <c r="A39" s="13" t="s">
        <v>1326</v>
      </c>
      <c r="B39" s="33" t="s">
        <v>1327</v>
      </c>
      <c r="C39" s="33" t="s">
        <v>1218</v>
      </c>
      <c r="D39" s="14">
        <v>115583</v>
      </c>
      <c r="E39" s="15">
        <v>725.63</v>
      </c>
      <c r="F39" s="16">
        <v>8.0999999999999996E-3</v>
      </c>
      <c r="G39" s="16"/>
    </row>
    <row r="40" spans="1:7" x14ac:dyDescent="0.25">
      <c r="A40" s="13" t="s">
        <v>1246</v>
      </c>
      <c r="B40" s="33" t="s">
        <v>1247</v>
      </c>
      <c r="C40" s="33" t="s">
        <v>1189</v>
      </c>
      <c r="D40" s="14">
        <v>26872</v>
      </c>
      <c r="E40" s="15">
        <v>724.48</v>
      </c>
      <c r="F40" s="16">
        <v>8.0999999999999996E-3</v>
      </c>
      <c r="G40" s="16"/>
    </row>
    <row r="41" spans="1:7" x14ac:dyDescent="0.25">
      <c r="A41" s="13" t="s">
        <v>1213</v>
      </c>
      <c r="B41" s="33" t="s">
        <v>1214</v>
      </c>
      <c r="C41" s="33" t="s">
        <v>1215</v>
      </c>
      <c r="D41" s="14">
        <v>26965</v>
      </c>
      <c r="E41" s="15">
        <v>716.55</v>
      </c>
      <c r="F41" s="16">
        <v>8.0000000000000002E-3</v>
      </c>
      <c r="G41" s="16"/>
    </row>
    <row r="42" spans="1:7" x14ac:dyDescent="0.25">
      <c r="A42" s="13" t="s">
        <v>1308</v>
      </c>
      <c r="B42" s="33" t="s">
        <v>1309</v>
      </c>
      <c r="C42" s="33" t="s">
        <v>1274</v>
      </c>
      <c r="D42" s="14">
        <v>231232</v>
      </c>
      <c r="E42" s="15">
        <v>684.33</v>
      </c>
      <c r="F42" s="16">
        <v>7.6E-3</v>
      </c>
      <c r="G42" s="16"/>
    </row>
    <row r="43" spans="1:7" x14ac:dyDescent="0.25">
      <c r="A43" s="13" t="s">
        <v>1299</v>
      </c>
      <c r="B43" s="33" t="s">
        <v>1300</v>
      </c>
      <c r="C43" s="33" t="s">
        <v>1192</v>
      </c>
      <c r="D43" s="14">
        <v>45751</v>
      </c>
      <c r="E43" s="15">
        <v>668.81</v>
      </c>
      <c r="F43" s="16">
        <v>7.4999999999999997E-3</v>
      </c>
      <c r="G43" s="16"/>
    </row>
    <row r="44" spans="1:7" x14ac:dyDescent="0.25">
      <c r="A44" s="13" t="s">
        <v>1332</v>
      </c>
      <c r="B44" s="33" t="s">
        <v>1333</v>
      </c>
      <c r="C44" s="33" t="s">
        <v>1250</v>
      </c>
      <c r="D44" s="14">
        <v>7114</v>
      </c>
      <c r="E44" s="15">
        <v>668.46</v>
      </c>
      <c r="F44" s="16">
        <v>7.4999999999999997E-3</v>
      </c>
      <c r="G44" s="16"/>
    </row>
    <row r="45" spans="1:7" x14ac:dyDescent="0.25">
      <c r="A45" s="13" t="s">
        <v>1808</v>
      </c>
      <c r="B45" s="33" t="s">
        <v>1809</v>
      </c>
      <c r="C45" s="33" t="s">
        <v>1289</v>
      </c>
      <c r="D45" s="14">
        <v>15555</v>
      </c>
      <c r="E45" s="15">
        <v>666.93</v>
      </c>
      <c r="F45" s="16">
        <v>7.4000000000000003E-3</v>
      </c>
      <c r="G45" s="16"/>
    </row>
    <row r="46" spans="1:7" x14ac:dyDescent="0.25">
      <c r="A46" s="13" t="s">
        <v>1540</v>
      </c>
      <c r="B46" s="33" t="s">
        <v>1541</v>
      </c>
      <c r="C46" s="33" t="s">
        <v>1403</v>
      </c>
      <c r="D46" s="14">
        <v>18832</v>
      </c>
      <c r="E46" s="15">
        <v>666.6</v>
      </c>
      <c r="F46" s="16">
        <v>7.4000000000000003E-3</v>
      </c>
      <c r="G46" s="16"/>
    </row>
    <row r="47" spans="1:7" x14ac:dyDescent="0.25">
      <c r="A47" s="13" t="s">
        <v>1787</v>
      </c>
      <c r="B47" s="33" t="s">
        <v>1788</v>
      </c>
      <c r="C47" s="33" t="s">
        <v>1434</v>
      </c>
      <c r="D47" s="14">
        <v>15467</v>
      </c>
      <c r="E47" s="15">
        <v>665.41</v>
      </c>
      <c r="F47" s="16">
        <v>7.4000000000000003E-3</v>
      </c>
      <c r="G47" s="16"/>
    </row>
    <row r="48" spans="1:7" x14ac:dyDescent="0.25">
      <c r="A48" s="13" t="s">
        <v>1432</v>
      </c>
      <c r="B48" s="33" t="s">
        <v>1433</v>
      </c>
      <c r="C48" s="33" t="s">
        <v>1434</v>
      </c>
      <c r="D48" s="14">
        <v>14581</v>
      </c>
      <c r="E48" s="15">
        <v>664.77</v>
      </c>
      <c r="F48" s="16">
        <v>7.4000000000000003E-3</v>
      </c>
      <c r="G48" s="16"/>
    </row>
    <row r="49" spans="1:7" x14ac:dyDescent="0.25">
      <c r="A49" s="13" t="s">
        <v>1303</v>
      </c>
      <c r="B49" s="33" t="s">
        <v>1304</v>
      </c>
      <c r="C49" s="33" t="s">
        <v>1305</v>
      </c>
      <c r="D49" s="14">
        <v>50041</v>
      </c>
      <c r="E49" s="15">
        <v>662.59</v>
      </c>
      <c r="F49" s="16">
        <v>7.4000000000000003E-3</v>
      </c>
      <c r="G49" s="16"/>
    </row>
    <row r="50" spans="1:7" x14ac:dyDescent="0.25">
      <c r="A50" s="13" t="s">
        <v>1868</v>
      </c>
      <c r="B50" s="33" t="s">
        <v>1869</v>
      </c>
      <c r="C50" s="33" t="s">
        <v>1305</v>
      </c>
      <c r="D50" s="14">
        <v>45186</v>
      </c>
      <c r="E50" s="15">
        <v>658.47</v>
      </c>
      <c r="F50" s="16">
        <v>7.4000000000000003E-3</v>
      </c>
      <c r="G50" s="16"/>
    </row>
    <row r="51" spans="1:7" x14ac:dyDescent="0.25">
      <c r="A51" s="13" t="s">
        <v>1227</v>
      </c>
      <c r="B51" s="33" t="s">
        <v>1228</v>
      </c>
      <c r="C51" s="33" t="s">
        <v>1226</v>
      </c>
      <c r="D51" s="14">
        <v>27846</v>
      </c>
      <c r="E51" s="15">
        <v>655.75</v>
      </c>
      <c r="F51" s="16">
        <v>7.3000000000000001E-3</v>
      </c>
      <c r="G51" s="16"/>
    </row>
    <row r="52" spans="1:7" x14ac:dyDescent="0.25">
      <c r="A52" s="13" t="s">
        <v>1179</v>
      </c>
      <c r="B52" s="33" t="s">
        <v>1180</v>
      </c>
      <c r="C52" s="33" t="s">
        <v>1181</v>
      </c>
      <c r="D52" s="14">
        <v>7185</v>
      </c>
      <c r="E52" s="15">
        <v>652.74</v>
      </c>
      <c r="F52" s="16">
        <v>7.3000000000000001E-3</v>
      </c>
      <c r="G52" s="16"/>
    </row>
    <row r="53" spans="1:7" x14ac:dyDescent="0.25">
      <c r="A53" s="13" t="s">
        <v>1295</v>
      </c>
      <c r="B53" s="33" t="s">
        <v>1296</v>
      </c>
      <c r="C53" s="33" t="s">
        <v>1289</v>
      </c>
      <c r="D53" s="14">
        <v>128090</v>
      </c>
      <c r="E53" s="15">
        <v>630.78</v>
      </c>
      <c r="F53" s="16">
        <v>7.0000000000000001E-3</v>
      </c>
      <c r="G53" s="16"/>
    </row>
    <row r="54" spans="1:7" x14ac:dyDescent="0.25">
      <c r="A54" s="13" t="s">
        <v>1534</v>
      </c>
      <c r="B54" s="33" t="s">
        <v>1535</v>
      </c>
      <c r="C54" s="33" t="s">
        <v>1414</v>
      </c>
      <c r="D54" s="14">
        <v>21233</v>
      </c>
      <c r="E54" s="15">
        <v>630.51</v>
      </c>
      <c r="F54" s="16">
        <v>7.0000000000000001E-3</v>
      </c>
      <c r="G54" s="16"/>
    </row>
    <row r="55" spans="1:7" x14ac:dyDescent="0.25">
      <c r="A55" s="13" t="s">
        <v>1234</v>
      </c>
      <c r="B55" s="33" t="s">
        <v>1235</v>
      </c>
      <c r="C55" s="33" t="s">
        <v>1236</v>
      </c>
      <c r="D55" s="14">
        <v>2035</v>
      </c>
      <c r="E55" s="15">
        <v>618.51</v>
      </c>
      <c r="F55" s="16">
        <v>6.8999999999999999E-3</v>
      </c>
      <c r="G55" s="16"/>
    </row>
    <row r="56" spans="1:7" x14ac:dyDescent="0.25">
      <c r="A56" s="13" t="s">
        <v>1870</v>
      </c>
      <c r="B56" s="33" t="s">
        <v>1871</v>
      </c>
      <c r="C56" s="33" t="s">
        <v>1423</v>
      </c>
      <c r="D56" s="14">
        <v>29670</v>
      </c>
      <c r="E56" s="15">
        <v>617.04999999999995</v>
      </c>
      <c r="F56" s="16">
        <v>6.8999999999999999E-3</v>
      </c>
      <c r="G56" s="16"/>
    </row>
    <row r="57" spans="1:7" x14ac:dyDescent="0.25">
      <c r="A57" s="13" t="s">
        <v>1372</v>
      </c>
      <c r="B57" s="33" t="s">
        <v>1373</v>
      </c>
      <c r="C57" s="33" t="s">
        <v>1374</v>
      </c>
      <c r="D57" s="14">
        <v>112199</v>
      </c>
      <c r="E57" s="15">
        <v>616.92999999999995</v>
      </c>
      <c r="F57" s="16">
        <v>6.8999999999999999E-3</v>
      </c>
      <c r="G57" s="16"/>
    </row>
    <row r="58" spans="1:7" x14ac:dyDescent="0.25">
      <c r="A58" s="13" t="s">
        <v>1791</v>
      </c>
      <c r="B58" s="33" t="s">
        <v>1792</v>
      </c>
      <c r="C58" s="33" t="s">
        <v>1192</v>
      </c>
      <c r="D58" s="14">
        <v>107714</v>
      </c>
      <c r="E58" s="15">
        <v>611.28</v>
      </c>
      <c r="F58" s="16">
        <v>6.7999999999999996E-3</v>
      </c>
      <c r="G58" s="16"/>
    </row>
    <row r="59" spans="1:7" x14ac:dyDescent="0.25">
      <c r="A59" s="13" t="s">
        <v>1366</v>
      </c>
      <c r="B59" s="33" t="s">
        <v>1367</v>
      </c>
      <c r="C59" s="33" t="s">
        <v>1368</v>
      </c>
      <c r="D59" s="14">
        <v>233956</v>
      </c>
      <c r="E59" s="15">
        <v>608.64</v>
      </c>
      <c r="F59" s="16">
        <v>6.7999999999999996E-3</v>
      </c>
      <c r="G59" s="16"/>
    </row>
    <row r="60" spans="1:7" x14ac:dyDescent="0.25">
      <c r="A60" s="13" t="s">
        <v>1447</v>
      </c>
      <c r="B60" s="33" t="s">
        <v>1448</v>
      </c>
      <c r="C60" s="33" t="s">
        <v>1423</v>
      </c>
      <c r="D60" s="14">
        <v>15104</v>
      </c>
      <c r="E60" s="15">
        <v>586.67999999999995</v>
      </c>
      <c r="F60" s="16">
        <v>6.4999999999999997E-3</v>
      </c>
      <c r="G60" s="16"/>
    </row>
    <row r="61" spans="1:7" x14ac:dyDescent="0.25">
      <c r="A61" s="13" t="s">
        <v>1408</v>
      </c>
      <c r="B61" s="33" t="s">
        <v>1409</v>
      </c>
      <c r="C61" s="33" t="s">
        <v>1250</v>
      </c>
      <c r="D61" s="14">
        <v>20000</v>
      </c>
      <c r="E61" s="15">
        <v>576.24</v>
      </c>
      <c r="F61" s="16">
        <v>6.4000000000000003E-3</v>
      </c>
      <c r="G61" s="16"/>
    </row>
    <row r="62" spans="1:7" x14ac:dyDescent="0.25">
      <c r="A62" s="13" t="s">
        <v>1872</v>
      </c>
      <c r="B62" s="33" t="s">
        <v>1873</v>
      </c>
      <c r="C62" s="33" t="s">
        <v>1189</v>
      </c>
      <c r="D62" s="14">
        <v>25985</v>
      </c>
      <c r="E62" s="15">
        <v>556.01</v>
      </c>
      <c r="F62" s="16">
        <v>6.1999999999999998E-3</v>
      </c>
      <c r="G62" s="16"/>
    </row>
    <row r="63" spans="1:7" x14ac:dyDescent="0.25">
      <c r="A63" s="13" t="s">
        <v>1339</v>
      </c>
      <c r="B63" s="33" t="s">
        <v>1340</v>
      </c>
      <c r="C63" s="33" t="s">
        <v>1195</v>
      </c>
      <c r="D63" s="14">
        <v>123695</v>
      </c>
      <c r="E63" s="15">
        <v>540.24</v>
      </c>
      <c r="F63" s="16">
        <v>6.0000000000000001E-3</v>
      </c>
      <c r="G63" s="16"/>
    </row>
    <row r="64" spans="1:7" x14ac:dyDescent="0.25">
      <c r="A64" s="13" t="s">
        <v>1328</v>
      </c>
      <c r="B64" s="33" t="s">
        <v>1329</v>
      </c>
      <c r="C64" s="33" t="s">
        <v>1236</v>
      </c>
      <c r="D64" s="14">
        <v>355965</v>
      </c>
      <c r="E64" s="15">
        <v>538.4</v>
      </c>
      <c r="F64" s="16">
        <v>6.0000000000000001E-3</v>
      </c>
      <c r="G64" s="16"/>
    </row>
    <row r="65" spans="1:7" x14ac:dyDescent="0.25">
      <c r="A65" s="13" t="s">
        <v>1199</v>
      </c>
      <c r="B65" s="33" t="s">
        <v>1200</v>
      </c>
      <c r="C65" s="33" t="s">
        <v>1201</v>
      </c>
      <c r="D65" s="14">
        <v>15100</v>
      </c>
      <c r="E65" s="15">
        <v>536.25</v>
      </c>
      <c r="F65" s="16">
        <v>6.0000000000000001E-3</v>
      </c>
      <c r="G65" s="16"/>
    </row>
    <row r="66" spans="1:7" x14ac:dyDescent="0.25">
      <c r="A66" s="13" t="s">
        <v>1253</v>
      </c>
      <c r="B66" s="33" t="s">
        <v>1254</v>
      </c>
      <c r="C66" s="33" t="s">
        <v>1189</v>
      </c>
      <c r="D66" s="14">
        <v>11113</v>
      </c>
      <c r="E66" s="15">
        <v>534.59</v>
      </c>
      <c r="F66" s="16">
        <v>6.0000000000000001E-3</v>
      </c>
      <c r="G66" s="16"/>
    </row>
    <row r="67" spans="1:7" x14ac:dyDescent="0.25">
      <c r="A67" s="13" t="s">
        <v>1202</v>
      </c>
      <c r="B67" s="33" t="s">
        <v>1203</v>
      </c>
      <c r="C67" s="33" t="s">
        <v>1204</v>
      </c>
      <c r="D67" s="14">
        <v>7384</v>
      </c>
      <c r="E67" s="15">
        <v>514.51</v>
      </c>
      <c r="F67" s="16">
        <v>5.7000000000000002E-3</v>
      </c>
      <c r="G67" s="16"/>
    </row>
    <row r="68" spans="1:7" x14ac:dyDescent="0.25">
      <c r="A68" s="13" t="s">
        <v>1348</v>
      </c>
      <c r="B68" s="33" t="s">
        <v>1349</v>
      </c>
      <c r="C68" s="33" t="s">
        <v>1350</v>
      </c>
      <c r="D68" s="14">
        <v>50236</v>
      </c>
      <c r="E68" s="15">
        <v>512.58000000000004</v>
      </c>
      <c r="F68" s="16">
        <v>5.7000000000000002E-3</v>
      </c>
      <c r="G68" s="16"/>
    </row>
    <row r="69" spans="1:7" x14ac:dyDescent="0.25">
      <c r="A69" s="13" t="s">
        <v>1783</v>
      </c>
      <c r="B69" s="33" t="s">
        <v>1784</v>
      </c>
      <c r="C69" s="33" t="s">
        <v>1236</v>
      </c>
      <c r="D69" s="14">
        <v>59871</v>
      </c>
      <c r="E69" s="15">
        <v>509.05</v>
      </c>
      <c r="F69" s="16">
        <v>5.7000000000000002E-3</v>
      </c>
      <c r="G69" s="16"/>
    </row>
    <row r="70" spans="1:7" x14ac:dyDescent="0.25">
      <c r="A70" s="13" t="s">
        <v>1498</v>
      </c>
      <c r="B70" s="33" t="s">
        <v>1499</v>
      </c>
      <c r="C70" s="33" t="s">
        <v>1289</v>
      </c>
      <c r="D70" s="14">
        <v>21566</v>
      </c>
      <c r="E70" s="15">
        <v>507.67</v>
      </c>
      <c r="F70" s="16">
        <v>5.7000000000000002E-3</v>
      </c>
      <c r="G70" s="16"/>
    </row>
    <row r="71" spans="1:7" x14ac:dyDescent="0.25">
      <c r="A71" s="13" t="s">
        <v>1324</v>
      </c>
      <c r="B71" s="33" t="s">
        <v>1325</v>
      </c>
      <c r="C71" s="33" t="s">
        <v>1181</v>
      </c>
      <c r="D71" s="14">
        <v>9518</v>
      </c>
      <c r="E71" s="15">
        <v>487.28</v>
      </c>
      <c r="F71" s="16">
        <v>5.4000000000000003E-3</v>
      </c>
      <c r="G71" s="16"/>
    </row>
    <row r="72" spans="1:7" x14ac:dyDescent="0.25">
      <c r="A72" s="13" t="s">
        <v>1244</v>
      </c>
      <c r="B72" s="33" t="s">
        <v>1245</v>
      </c>
      <c r="C72" s="33" t="s">
        <v>1189</v>
      </c>
      <c r="D72" s="14">
        <v>45605</v>
      </c>
      <c r="E72" s="15">
        <v>456.12</v>
      </c>
      <c r="F72" s="16">
        <v>5.1000000000000004E-3</v>
      </c>
      <c r="G72" s="16"/>
    </row>
    <row r="73" spans="1:7" x14ac:dyDescent="0.25">
      <c r="A73" s="13" t="s">
        <v>1222</v>
      </c>
      <c r="B73" s="33" t="s">
        <v>1223</v>
      </c>
      <c r="C73" s="33" t="s">
        <v>1189</v>
      </c>
      <c r="D73" s="14">
        <v>7778</v>
      </c>
      <c r="E73" s="15">
        <v>450.49</v>
      </c>
      <c r="F73" s="16">
        <v>5.0000000000000001E-3</v>
      </c>
      <c r="G73" s="16"/>
    </row>
    <row r="74" spans="1:7" x14ac:dyDescent="0.25">
      <c r="A74" s="13" t="s">
        <v>1205</v>
      </c>
      <c r="B74" s="33" t="s">
        <v>1206</v>
      </c>
      <c r="C74" s="33" t="s">
        <v>1207</v>
      </c>
      <c r="D74" s="14">
        <v>170000</v>
      </c>
      <c r="E74" s="15">
        <v>449.4</v>
      </c>
      <c r="F74" s="16">
        <v>5.0000000000000001E-3</v>
      </c>
      <c r="G74" s="16"/>
    </row>
    <row r="75" spans="1:7" x14ac:dyDescent="0.25">
      <c r="A75" s="13" t="s">
        <v>1874</v>
      </c>
      <c r="B75" s="33" t="s">
        <v>1875</v>
      </c>
      <c r="C75" s="33" t="s">
        <v>1184</v>
      </c>
      <c r="D75" s="14">
        <v>43862</v>
      </c>
      <c r="E75" s="15">
        <v>448.88</v>
      </c>
      <c r="F75" s="16">
        <v>5.0000000000000001E-3</v>
      </c>
      <c r="G75" s="16"/>
    </row>
    <row r="76" spans="1:7" x14ac:dyDescent="0.25">
      <c r="A76" s="13" t="s">
        <v>1404</v>
      </c>
      <c r="B76" s="33" t="s">
        <v>1405</v>
      </c>
      <c r="C76" s="33" t="s">
        <v>1181</v>
      </c>
      <c r="D76" s="14">
        <v>9446</v>
      </c>
      <c r="E76" s="15">
        <v>447.12</v>
      </c>
      <c r="F76" s="16">
        <v>5.0000000000000001E-3</v>
      </c>
      <c r="G76" s="16"/>
    </row>
    <row r="77" spans="1:7" x14ac:dyDescent="0.25">
      <c r="A77" s="13" t="s">
        <v>1353</v>
      </c>
      <c r="B77" s="33" t="s">
        <v>1354</v>
      </c>
      <c r="C77" s="33" t="s">
        <v>1189</v>
      </c>
      <c r="D77" s="14">
        <v>37695</v>
      </c>
      <c r="E77" s="15">
        <v>446.95</v>
      </c>
      <c r="F77" s="16">
        <v>5.0000000000000001E-3</v>
      </c>
      <c r="G77" s="16"/>
    </row>
    <row r="78" spans="1:7" x14ac:dyDescent="0.25">
      <c r="A78" s="13" t="s">
        <v>1255</v>
      </c>
      <c r="B78" s="33" t="s">
        <v>1256</v>
      </c>
      <c r="C78" s="33" t="s">
        <v>1189</v>
      </c>
      <c r="D78" s="14">
        <v>1711</v>
      </c>
      <c r="E78" s="15">
        <v>442.94</v>
      </c>
      <c r="F78" s="16">
        <v>4.8999999999999998E-3</v>
      </c>
      <c r="G78" s="16"/>
    </row>
    <row r="79" spans="1:7" x14ac:dyDescent="0.25">
      <c r="A79" s="13" t="s">
        <v>1224</v>
      </c>
      <c r="B79" s="33" t="s">
        <v>1225</v>
      </c>
      <c r="C79" s="33" t="s">
        <v>1226</v>
      </c>
      <c r="D79" s="14">
        <v>8547</v>
      </c>
      <c r="E79" s="15">
        <v>442.72</v>
      </c>
      <c r="F79" s="16">
        <v>4.8999999999999998E-3</v>
      </c>
      <c r="G79" s="16"/>
    </row>
    <row r="80" spans="1:7" x14ac:dyDescent="0.25">
      <c r="A80" s="13" t="s">
        <v>1530</v>
      </c>
      <c r="B80" s="33" t="s">
        <v>1531</v>
      </c>
      <c r="C80" s="33" t="s">
        <v>1350</v>
      </c>
      <c r="D80" s="14">
        <v>75177</v>
      </c>
      <c r="E80" s="15">
        <v>419.04</v>
      </c>
      <c r="F80" s="16">
        <v>4.7000000000000002E-3</v>
      </c>
      <c r="G80" s="16"/>
    </row>
    <row r="81" spans="1:7" x14ac:dyDescent="0.25">
      <c r="A81" s="13" t="s">
        <v>1282</v>
      </c>
      <c r="B81" s="33" t="s">
        <v>1283</v>
      </c>
      <c r="C81" s="33" t="s">
        <v>1192</v>
      </c>
      <c r="D81" s="14">
        <v>314942</v>
      </c>
      <c r="E81" s="15">
        <v>407.69</v>
      </c>
      <c r="F81" s="16">
        <v>4.5999999999999999E-3</v>
      </c>
      <c r="G81" s="16"/>
    </row>
    <row r="82" spans="1:7" x14ac:dyDescent="0.25">
      <c r="A82" s="13" t="s">
        <v>1277</v>
      </c>
      <c r="B82" s="33" t="s">
        <v>1278</v>
      </c>
      <c r="C82" s="33" t="s">
        <v>1279</v>
      </c>
      <c r="D82" s="14">
        <v>250000</v>
      </c>
      <c r="E82" s="15">
        <v>396.25</v>
      </c>
      <c r="F82" s="16">
        <v>4.4000000000000003E-3</v>
      </c>
      <c r="G82" s="16"/>
    </row>
    <row r="83" spans="1:7" x14ac:dyDescent="0.25">
      <c r="A83" s="13" t="s">
        <v>1248</v>
      </c>
      <c r="B83" s="33" t="s">
        <v>1249</v>
      </c>
      <c r="C83" s="33" t="s">
        <v>1250</v>
      </c>
      <c r="D83" s="14">
        <v>11681</v>
      </c>
      <c r="E83" s="15">
        <v>378.69</v>
      </c>
      <c r="F83" s="16">
        <v>4.1999999999999997E-3</v>
      </c>
      <c r="G83" s="16"/>
    </row>
    <row r="84" spans="1:7" x14ac:dyDescent="0.25">
      <c r="A84" s="13" t="s">
        <v>1822</v>
      </c>
      <c r="B84" s="33" t="s">
        <v>1823</v>
      </c>
      <c r="C84" s="33" t="s">
        <v>1365</v>
      </c>
      <c r="D84" s="14">
        <v>62461</v>
      </c>
      <c r="E84" s="15">
        <v>325.33</v>
      </c>
      <c r="F84" s="16">
        <v>3.5999999999999999E-3</v>
      </c>
      <c r="G84" s="16"/>
    </row>
    <row r="85" spans="1:7" x14ac:dyDescent="0.25">
      <c r="A85" s="13" t="s">
        <v>1876</v>
      </c>
      <c r="B85" s="33" t="s">
        <v>1877</v>
      </c>
      <c r="C85" s="33" t="s">
        <v>1250</v>
      </c>
      <c r="D85" s="14">
        <v>12952</v>
      </c>
      <c r="E85" s="15">
        <v>247.03</v>
      </c>
      <c r="F85" s="16">
        <v>2.8E-3</v>
      </c>
      <c r="G85" s="16"/>
    </row>
    <row r="86" spans="1:7" x14ac:dyDescent="0.25">
      <c r="A86" s="13" t="s">
        <v>1818</v>
      </c>
      <c r="B86" s="33" t="s">
        <v>1819</v>
      </c>
      <c r="C86" s="33" t="s">
        <v>1350</v>
      </c>
      <c r="D86" s="14">
        <v>3743</v>
      </c>
      <c r="E86" s="15">
        <v>52.7</v>
      </c>
      <c r="F86" s="16">
        <v>5.9999999999999995E-4</v>
      </c>
      <c r="G86" s="16"/>
    </row>
    <row r="87" spans="1:7" x14ac:dyDescent="0.25">
      <c r="A87" s="13" t="s">
        <v>1878</v>
      </c>
      <c r="B87" s="33" t="s">
        <v>1879</v>
      </c>
      <c r="C87" s="33" t="s">
        <v>1350</v>
      </c>
      <c r="D87" s="14">
        <v>29499</v>
      </c>
      <c r="E87" s="15">
        <v>49.5</v>
      </c>
      <c r="F87" s="16">
        <v>5.9999999999999995E-4</v>
      </c>
      <c r="G87" s="16"/>
    </row>
    <row r="88" spans="1:7" x14ac:dyDescent="0.25">
      <c r="A88" s="13" t="s">
        <v>1828</v>
      </c>
      <c r="B88" s="33" t="s">
        <v>1829</v>
      </c>
      <c r="C88" s="33" t="s">
        <v>1221</v>
      </c>
      <c r="D88" s="14">
        <v>12376</v>
      </c>
      <c r="E88" s="15">
        <v>22.38</v>
      </c>
      <c r="F88" s="16">
        <v>2.0000000000000001E-4</v>
      </c>
      <c r="G88" s="16"/>
    </row>
    <row r="89" spans="1:7" x14ac:dyDescent="0.25">
      <c r="A89" s="13" t="s">
        <v>1542</v>
      </c>
      <c r="B89" s="33" t="s">
        <v>1543</v>
      </c>
      <c r="C89" s="33" t="s">
        <v>1189</v>
      </c>
      <c r="D89" s="14">
        <v>22</v>
      </c>
      <c r="E89" s="15">
        <v>0.35</v>
      </c>
      <c r="F89" s="16">
        <v>0</v>
      </c>
      <c r="G89" s="16"/>
    </row>
    <row r="90" spans="1:7" x14ac:dyDescent="0.25">
      <c r="A90" s="17" t="s">
        <v>124</v>
      </c>
      <c r="B90" s="34"/>
      <c r="C90" s="34"/>
      <c r="D90" s="20"/>
      <c r="E90" s="37">
        <v>87501.66</v>
      </c>
      <c r="F90" s="38">
        <v>0.97629999999999995</v>
      </c>
      <c r="G90" s="23"/>
    </row>
    <row r="91" spans="1:7" x14ac:dyDescent="0.25">
      <c r="A91" s="17" t="s">
        <v>1257</v>
      </c>
      <c r="B91" s="33"/>
      <c r="C91" s="33"/>
      <c r="D91" s="14"/>
      <c r="E91" s="15"/>
      <c r="F91" s="16"/>
      <c r="G91" s="16"/>
    </row>
    <row r="92" spans="1:7" x14ac:dyDescent="0.25">
      <c r="A92" s="17" t="s">
        <v>124</v>
      </c>
      <c r="B92" s="33"/>
      <c r="C92" s="33"/>
      <c r="D92" s="14"/>
      <c r="E92" s="39" t="s">
        <v>121</v>
      </c>
      <c r="F92" s="40" t="s">
        <v>121</v>
      </c>
      <c r="G92" s="16"/>
    </row>
    <row r="93" spans="1:7" x14ac:dyDescent="0.25">
      <c r="A93" s="24" t="s">
        <v>131</v>
      </c>
      <c r="B93" s="35"/>
      <c r="C93" s="35"/>
      <c r="D93" s="25"/>
      <c r="E93" s="30">
        <v>87501.66</v>
      </c>
      <c r="F93" s="31">
        <v>0.97629999999999995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7" t="s">
        <v>1565</v>
      </c>
      <c r="B95" s="33"/>
      <c r="C95" s="33"/>
      <c r="D95" s="14"/>
      <c r="E95" s="15"/>
      <c r="F95" s="16"/>
      <c r="G95" s="16"/>
    </row>
    <row r="96" spans="1:7" x14ac:dyDescent="0.25">
      <c r="A96" s="17" t="s">
        <v>1566</v>
      </c>
      <c r="B96" s="33"/>
      <c r="C96" s="33"/>
      <c r="D96" s="14"/>
      <c r="E96" s="15"/>
      <c r="F96" s="16"/>
      <c r="G96" s="16"/>
    </row>
    <row r="97" spans="1:7" x14ac:dyDescent="0.25">
      <c r="A97" s="13" t="s">
        <v>1880</v>
      </c>
      <c r="B97" s="33"/>
      <c r="C97" s="33" t="s">
        <v>1840</v>
      </c>
      <c r="D97" s="14">
        <v>1500</v>
      </c>
      <c r="E97" s="15">
        <v>740.29</v>
      </c>
      <c r="F97" s="16">
        <v>8.2629999999999995E-3</v>
      </c>
      <c r="G97" s="16"/>
    </row>
    <row r="98" spans="1:7" x14ac:dyDescent="0.25">
      <c r="A98" s="13" t="s">
        <v>1881</v>
      </c>
      <c r="B98" s="33"/>
      <c r="C98" s="33" t="s">
        <v>1250</v>
      </c>
      <c r="D98" s="14">
        <v>25000</v>
      </c>
      <c r="E98" s="15">
        <v>469.53</v>
      </c>
      <c r="F98" s="16">
        <v>5.241E-3</v>
      </c>
      <c r="G98" s="16"/>
    </row>
    <row r="99" spans="1:7" x14ac:dyDescent="0.25">
      <c r="A99" s="13" t="s">
        <v>1579</v>
      </c>
      <c r="B99" s="33"/>
      <c r="C99" s="33" t="s">
        <v>1189</v>
      </c>
      <c r="D99" s="14">
        <v>23800</v>
      </c>
      <c r="E99" s="15">
        <v>380.05</v>
      </c>
      <c r="F99" s="16">
        <v>4.2420000000000001E-3</v>
      </c>
      <c r="G99" s="16"/>
    </row>
    <row r="100" spans="1:7" x14ac:dyDescent="0.25">
      <c r="A100" s="13" t="s">
        <v>1839</v>
      </c>
      <c r="B100" s="33"/>
      <c r="C100" s="33" t="s">
        <v>1840</v>
      </c>
      <c r="D100" s="14">
        <v>500</v>
      </c>
      <c r="E100" s="15">
        <v>113.5</v>
      </c>
      <c r="F100" s="16">
        <v>1.2669999999999999E-3</v>
      </c>
      <c r="G100" s="16"/>
    </row>
    <row r="101" spans="1:7" x14ac:dyDescent="0.25">
      <c r="A101" s="17" t="s">
        <v>124</v>
      </c>
      <c r="B101" s="34"/>
      <c r="C101" s="34"/>
      <c r="D101" s="20"/>
      <c r="E101" s="37">
        <v>1703.37</v>
      </c>
      <c r="F101" s="38">
        <v>1.9012999999999999E-2</v>
      </c>
      <c r="G101" s="23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24" t="s">
        <v>131</v>
      </c>
      <c r="B105" s="35"/>
      <c r="C105" s="35"/>
      <c r="D105" s="25"/>
      <c r="E105" s="21">
        <v>1703.37</v>
      </c>
      <c r="F105" s="22">
        <v>1.9012999999999999E-2</v>
      </c>
      <c r="G105" s="23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7" t="s">
        <v>132</v>
      </c>
      <c r="B107" s="33"/>
      <c r="C107" s="33"/>
      <c r="D107" s="14"/>
      <c r="E107" s="15"/>
      <c r="F107" s="16"/>
      <c r="G107" s="16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7" t="s">
        <v>133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1882</v>
      </c>
      <c r="B110" s="33" t="s">
        <v>1883</v>
      </c>
      <c r="C110" s="33" t="s">
        <v>128</v>
      </c>
      <c r="D110" s="14">
        <v>200000</v>
      </c>
      <c r="E110" s="15">
        <v>196.96</v>
      </c>
      <c r="F110" s="16">
        <v>2.2000000000000001E-3</v>
      </c>
      <c r="G110" s="16">
        <v>6.8717E-2</v>
      </c>
    </row>
    <row r="111" spans="1:7" x14ac:dyDescent="0.25">
      <c r="A111" s="17" t="s">
        <v>124</v>
      </c>
      <c r="B111" s="34"/>
      <c r="C111" s="34"/>
      <c r="D111" s="20"/>
      <c r="E111" s="37">
        <v>196.96</v>
      </c>
      <c r="F111" s="38">
        <v>2.2000000000000001E-3</v>
      </c>
      <c r="G111" s="23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24" t="s">
        <v>131</v>
      </c>
      <c r="B113" s="35"/>
      <c r="C113" s="35"/>
      <c r="D113" s="25"/>
      <c r="E113" s="21">
        <v>196.96</v>
      </c>
      <c r="F113" s="22">
        <v>2.2000000000000001E-3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17" t="s">
        <v>176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177</v>
      </c>
      <c r="B117" s="33"/>
      <c r="C117" s="33"/>
      <c r="D117" s="14"/>
      <c r="E117" s="15">
        <v>2061.87</v>
      </c>
      <c r="F117" s="16">
        <v>2.3E-2</v>
      </c>
      <c r="G117" s="16">
        <v>6.6588999999999995E-2</v>
      </c>
    </row>
    <row r="118" spans="1:7" x14ac:dyDescent="0.25">
      <c r="A118" s="17" t="s">
        <v>124</v>
      </c>
      <c r="B118" s="34"/>
      <c r="C118" s="34"/>
      <c r="D118" s="20"/>
      <c r="E118" s="37">
        <v>2061.87</v>
      </c>
      <c r="F118" s="38">
        <v>2.3E-2</v>
      </c>
      <c r="G118" s="23"/>
    </row>
    <row r="119" spans="1:7" x14ac:dyDescent="0.25">
      <c r="A119" s="13"/>
      <c r="B119" s="33"/>
      <c r="C119" s="33"/>
      <c r="D119" s="14"/>
      <c r="E119" s="15"/>
      <c r="F119" s="16"/>
      <c r="G119" s="16"/>
    </row>
    <row r="120" spans="1:7" x14ac:dyDescent="0.25">
      <c r="A120" s="24" t="s">
        <v>131</v>
      </c>
      <c r="B120" s="35"/>
      <c r="C120" s="35"/>
      <c r="D120" s="25"/>
      <c r="E120" s="21">
        <v>2061.87</v>
      </c>
      <c r="F120" s="22">
        <v>2.3E-2</v>
      </c>
      <c r="G120" s="23"/>
    </row>
    <row r="121" spans="1:7" x14ac:dyDescent="0.25">
      <c r="A121" s="13" t="s">
        <v>178</v>
      </c>
      <c r="B121" s="33"/>
      <c r="C121" s="33"/>
      <c r="D121" s="14"/>
      <c r="E121" s="15">
        <v>0.37615880000000002</v>
      </c>
      <c r="F121" s="16">
        <v>3.9999999999999998E-6</v>
      </c>
      <c r="G121" s="16"/>
    </row>
    <row r="122" spans="1:7" x14ac:dyDescent="0.25">
      <c r="A122" s="13" t="s">
        <v>179</v>
      </c>
      <c r="B122" s="33"/>
      <c r="C122" s="33"/>
      <c r="D122" s="14"/>
      <c r="E122" s="26">
        <v>-179.5461588</v>
      </c>
      <c r="F122" s="27">
        <v>-1.5039999999999999E-3</v>
      </c>
      <c r="G122" s="16">
        <v>6.6588999999999995E-2</v>
      </c>
    </row>
    <row r="123" spans="1:7" x14ac:dyDescent="0.25">
      <c r="A123" s="28" t="s">
        <v>180</v>
      </c>
      <c r="B123" s="36"/>
      <c r="C123" s="36"/>
      <c r="D123" s="29"/>
      <c r="E123" s="30">
        <v>89581.32</v>
      </c>
      <c r="F123" s="31">
        <v>1</v>
      </c>
      <c r="G123" s="31"/>
    </row>
    <row r="125" spans="1:7" x14ac:dyDescent="0.25">
      <c r="A125" s="1" t="s">
        <v>1772</v>
      </c>
    </row>
    <row r="128" spans="1:7" x14ac:dyDescent="0.25">
      <c r="A128" s="1" t="s">
        <v>183</v>
      </c>
    </row>
    <row r="129" spans="1:5" x14ac:dyDescent="0.25">
      <c r="A129" s="47" t="s">
        <v>184</v>
      </c>
      <c r="B129" s="3" t="s">
        <v>121</v>
      </c>
    </row>
    <row r="130" spans="1:5" x14ac:dyDescent="0.25">
      <c r="A130" t="s">
        <v>185</v>
      </c>
    </row>
    <row r="131" spans="1:5" x14ac:dyDescent="0.25">
      <c r="A131" t="s">
        <v>186</v>
      </c>
      <c r="B131" t="s">
        <v>187</v>
      </c>
      <c r="C131" t="s">
        <v>187</v>
      </c>
    </row>
    <row r="132" spans="1:5" x14ac:dyDescent="0.25">
      <c r="B132" s="48">
        <v>45412</v>
      </c>
      <c r="C132" s="48">
        <v>45443</v>
      </c>
    </row>
    <row r="133" spans="1:5" x14ac:dyDescent="0.25">
      <c r="A133" t="s">
        <v>191</v>
      </c>
      <c r="B133">
        <v>86.29</v>
      </c>
      <c r="C133">
        <v>86.6</v>
      </c>
      <c r="E133" s="2"/>
    </row>
    <row r="134" spans="1:5" x14ac:dyDescent="0.25">
      <c r="A134" t="s">
        <v>192</v>
      </c>
      <c r="B134">
        <v>36.89</v>
      </c>
      <c r="C134">
        <v>37.020000000000003</v>
      </c>
      <c r="E134" s="2"/>
    </row>
    <row r="135" spans="1:5" x14ac:dyDescent="0.25">
      <c r="A135" t="s">
        <v>1884</v>
      </c>
      <c r="B135">
        <v>77.05</v>
      </c>
      <c r="C135">
        <v>77.22</v>
      </c>
      <c r="E135" s="2"/>
    </row>
    <row r="136" spans="1:5" x14ac:dyDescent="0.25">
      <c r="A136" t="s">
        <v>1885</v>
      </c>
      <c r="B136">
        <v>77.959999999999994</v>
      </c>
      <c r="C136">
        <v>78.14</v>
      </c>
      <c r="E136" s="2"/>
    </row>
    <row r="137" spans="1:5" x14ac:dyDescent="0.25">
      <c r="A137" t="s">
        <v>1886</v>
      </c>
      <c r="B137">
        <v>76.040000000000006</v>
      </c>
      <c r="C137">
        <v>76.209999999999994</v>
      </c>
      <c r="E137" s="2"/>
    </row>
    <row r="138" spans="1:5" x14ac:dyDescent="0.25">
      <c r="A138" t="s">
        <v>1887</v>
      </c>
      <c r="B138">
        <v>62.15</v>
      </c>
      <c r="C138">
        <v>62.29</v>
      </c>
      <c r="E138" s="2"/>
    </row>
    <row r="139" spans="1:5" x14ac:dyDescent="0.25">
      <c r="A139" t="s">
        <v>672</v>
      </c>
      <c r="B139">
        <v>76.58</v>
      </c>
      <c r="C139">
        <v>76.75</v>
      </c>
      <c r="E139" s="2"/>
    </row>
    <row r="140" spans="1:5" x14ac:dyDescent="0.25">
      <c r="A140" t="s">
        <v>673</v>
      </c>
      <c r="B140">
        <v>27.02</v>
      </c>
      <c r="C140">
        <v>27.08</v>
      </c>
      <c r="E140" s="2"/>
    </row>
    <row r="141" spans="1:5" x14ac:dyDescent="0.25">
      <c r="E141" s="2"/>
    </row>
    <row r="142" spans="1:5" x14ac:dyDescent="0.25">
      <c r="A142" t="s">
        <v>202</v>
      </c>
      <c r="B142" s="3" t="s">
        <v>121</v>
      </c>
    </row>
    <row r="143" spans="1:5" x14ac:dyDescent="0.25">
      <c r="A143" t="s">
        <v>203</v>
      </c>
      <c r="B143" s="3" t="s">
        <v>121</v>
      </c>
    </row>
    <row r="144" spans="1:5" ht="29.1" customHeight="1" x14ac:dyDescent="0.25">
      <c r="A144" s="47" t="s">
        <v>204</v>
      </c>
      <c r="B144" s="3" t="s">
        <v>121</v>
      </c>
    </row>
    <row r="145" spans="1:4" ht="29.1" customHeight="1" x14ac:dyDescent="0.25">
      <c r="A145" s="47" t="s">
        <v>205</v>
      </c>
      <c r="B145" s="3" t="s">
        <v>121</v>
      </c>
    </row>
    <row r="146" spans="1:4" x14ac:dyDescent="0.25">
      <c r="A146" t="s">
        <v>1259</v>
      </c>
      <c r="B146" s="49">
        <v>1.459816</v>
      </c>
    </row>
    <row r="147" spans="1:4" ht="43.5" customHeight="1" x14ac:dyDescent="0.25">
      <c r="A147" s="47" t="s">
        <v>207</v>
      </c>
      <c r="B147" s="3">
        <v>1703.3640499999999</v>
      </c>
    </row>
    <row r="148" spans="1:4" ht="29.1" customHeight="1" x14ac:dyDescent="0.25">
      <c r="A148" s="47" t="s">
        <v>208</v>
      </c>
      <c r="B148" s="3" t="s">
        <v>121</v>
      </c>
    </row>
    <row r="149" spans="1:4" ht="29.1" customHeight="1" x14ac:dyDescent="0.25">
      <c r="A149" s="47" t="s">
        <v>209</v>
      </c>
      <c r="B149" s="3" t="s">
        <v>121</v>
      </c>
    </row>
    <row r="150" spans="1:4" x14ac:dyDescent="0.25">
      <c r="A150" t="s">
        <v>210</v>
      </c>
      <c r="B150" s="3" t="s">
        <v>121</v>
      </c>
    </row>
    <row r="151" spans="1:4" x14ac:dyDescent="0.25">
      <c r="A151" t="s">
        <v>211</v>
      </c>
      <c r="B151" s="3" t="s">
        <v>121</v>
      </c>
    </row>
    <row r="153" spans="1:4" ht="69.95" customHeight="1" x14ac:dyDescent="0.25">
      <c r="A153" s="73" t="s">
        <v>221</v>
      </c>
      <c r="B153" s="73" t="s">
        <v>222</v>
      </c>
      <c r="C153" s="73" t="s">
        <v>5</v>
      </c>
      <c r="D153" s="73" t="s">
        <v>6</v>
      </c>
    </row>
    <row r="154" spans="1:4" ht="69.95" customHeight="1" x14ac:dyDescent="0.25">
      <c r="A154" s="73" t="s">
        <v>1888</v>
      </c>
      <c r="B154" s="73"/>
      <c r="C154" s="73" t="s">
        <v>55</v>
      </c>
      <c r="D15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16"/>
  <sheetViews>
    <sheetView showGridLines="0" workbookViewId="0">
      <pane ySplit="4" topLeftCell="A105" activePane="bottomLeft" state="frozen"/>
      <selection pane="bottomLeft" activeCell="A108" sqref="A10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1889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1890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793720</v>
      </c>
      <c r="E8" s="15">
        <v>12156.22</v>
      </c>
      <c r="F8" s="16">
        <v>6.54E-2</v>
      </c>
      <c r="G8" s="16"/>
    </row>
    <row r="9" spans="1:8" x14ac:dyDescent="0.25">
      <c r="A9" s="13" t="s">
        <v>1190</v>
      </c>
      <c r="B9" s="33" t="s">
        <v>1191</v>
      </c>
      <c r="C9" s="33" t="s">
        <v>1192</v>
      </c>
      <c r="D9" s="14">
        <v>838640</v>
      </c>
      <c r="E9" s="15">
        <v>9401.57</v>
      </c>
      <c r="F9" s="16">
        <v>5.0500000000000003E-2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248743</v>
      </c>
      <c r="E10" s="15">
        <v>9127.1299999999992</v>
      </c>
      <c r="F10" s="16">
        <v>4.9099999999999998E-2</v>
      </c>
      <c r="G10" s="16"/>
    </row>
    <row r="11" spans="1:8" x14ac:dyDescent="0.25">
      <c r="A11" s="13" t="s">
        <v>1265</v>
      </c>
      <c r="B11" s="33" t="s">
        <v>1266</v>
      </c>
      <c r="C11" s="33" t="s">
        <v>1218</v>
      </c>
      <c r="D11" s="14">
        <v>230044</v>
      </c>
      <c r="E11" s="15">
        <v>6581.1</v>
      </c>
      <c r="F11" s="16">
        <v>3.5400000000000001E-2</v>
      </c>
      <c r="G11" s="16"/>
    </row>
    <row r="12" spans="1:8" x14ac:dyDescent="0.25">
      <c r="A12" s="13" t="s">
        <v>1524</v>
      </c>
      <c r="B12" s="33" t="s">
        <v>1525</v>
      </c>
      <c r="C12" s="33" t="s">
        <v>1204</v>
      </c>
      <c r="D12" s="14">
        <v>62870</v>
      </c>
      <c r="E12" s="15">
        <v>5229.5</v>
      </c>
      <c r="F12" s="16">
        <v>2.81E-2</v>
      </c>
      <c r="G12" s="16"/>
    </row>
    <row r="13" spans="1:8" x14ac:dyDescent="0.25">
      <c r="A13" s="13" t="s">
        <v>1193</v>
      </c>
      <c r="B13" s="33" t="s">
        <v>1194</v>
      </c>
      <c r="C13" s="33" t="s">
        <v>1195</v>
      </c>
      <c r="D13" s="14">
        <v>1407951</v>
      </c>
      <c r="E13" s="15">
        <v>5054.54</v>
      </c>
      <c r="F13" s="16">
        <v>2.7199999999999998E-2</v>
      </c>
      <c r="G13" s="16"/>
    </row>
    <row r="14" spans="1:8" x14ac:dyDescent="0.25">
      <c r="A14" s="13" t="s">
        <v>1308</v>
      </c>
      <c r="B14" s="33" t="s">
        <v>1309</v>
      </c>
      <c r="C14" s="33" t="s">
        <v>1274</v>
      </c>
      <c r="D14" s="14">
        <v>1672085</v>
      </c>
      <c r="E14" s="15">
        <v>4948.54</v>
      </c>
      <c r="F14" s="16">
        <v>2.6599999999999999E-2</v>
      </c>
      <c r="G14" s="16"/>
    </row>
    <row r="15" spans="1:8" x14ac:dyDescent="0.25">
      <c r="A15" s="13" t="s">
        <v>1199</v>
      </c>
      <c r="B15" s="33" t="s">
        <v>1200</v>
      </c>
      <c r="C15" s="33" t="s">
        <v>1201</v>
      </c>
      <c r="D15" s="14">
        <v>129684</v>
      </c>
      <c r="E15" s="15">
        <v>4605.47</v>
      </c>
      <c r="F15" s="16">
        <v>2.4799999999999999E-2</v>
      </c>
      <c r="G15" s="16"/>
    </row>
    <row r="16" spans="1:8" x14ac:dyDescent="0.25">
      <c r="A16" s="13" t="s">
        <v>1275</v>
      </c>
      <c r="B16" s="33" t="s">
        <v>1276</v>
      </c>
      <c r="C16" s="33" t="s">
        <v>1192</v>
      </c>
      <c r="D16" s="14">
        <v>554095</v>
      </c>
      <c r="E16" s="15">
        <v>4600.93</v>
      </c>
      <c r="F16" s="16">
        <v>2.47E-2</v>
      </c>
      <c r="G16" s="16"/>
    </row>
    <row r="17" spans="1:7" x14ac:dyDescent="0.25">
      <c r="A17" s="13" t="s">
        <v>1208</v>
      </c>
      <c r="B17" s="33" t="s">
        <v>1209</v>
      </c>
      <c r="C17" s="33" t="s">
        <v>1210</v>
      </c>
      <c r="D17" s="14">
        <v>929009</v>
      </c>
      <c r="E17" s="15">
        <v>4563.29</v>
      </c>
      <c r="F17" s="16">
        <v>2.4500000000000001E-2</v>
      </c>
      <c r="G17" s="16"/>
    </row>
    <row r="18" spans="1:7" x14ac:dyDescent="0.25">
      <c r="A18" s="13" t="s">
        <v>1232</v>
      </c>
      <c r="B18" s="33" t="s">
        <v>1233</v>
      </c>
      <c r="C18" s="33" t="s">
        <v>1221</v>
      </c>
      <c r="D18" s="14">
        <v>39455</v>
      </c>
      <c r="E18" s="15">
        <v>3912.16</v>
      </c>
      <c r="F18" s="16">
        <v>2.1000000000000001E-2</v>
      </c>
      <c r="G18" s="16"/>
    </row>
    <row r="19" spans="1:7" x14ac:dyDescent="0.25">
      <c r="A19" s="13" t="s">
        <v>1182</v>
      </c>
      <c r="B19" s="33" t="s">
        <v>1183</v>
      </c>
      <c r="C19" s="33" t="s">
        <v>1184</v>
      </c>
      <c r="D19" s="14">
        <v>271887</v>
      </c>
      <c r="E19" s="15">
        <v>3732.33</v>
      </c>
      <c r="F19" s="16">
        <v>2.01E-2</v>
      </c>
      <c r="G19" s="16"/>
    </row>
    <row r="20" spans="1:7" x14ac:dyDescent="0.25">
      <c r="A20" s="13" t="s">
        <v>1251</v>
      </c>
      <c r="B20" s="33" t="s">
        <v>1252</v>
      </c>
      <c r="C20" s="33" t="s">
        <v>1192</v>
      </c>
      <c r="D20" s="14">
        <v>301063</v>
      </c>
      <c r="E20" s="15">
        <v>3498.8</v>
      </c>
      <c r="F20" s="16">
        <v>1.8800000000000001E-2</v>
      </c>
      <c r="G20" s="16"/>
    </row>
    <row r="21" spans="1:7" x14ac:dyDescent="0.25">
      <c r="A21" s="13" t="s">
        <v>1432</v>
      </c>
      <c r="B21" s="33" t="s">
        <v>1433</v>
      </c>
      <c r="C21" s="33" t="s">
        <v>1434</v>
      </c>
      <c r="D21" s="14">
        <v>76548</v>
      </c>
      <c r="E21" s="15">
        <v>3489.94</v>
      </c>
      <c r="F21" s="16">
        <v>1.8800000000000001E-2</v>
      </c>
      <c r="G21" s="16"/>
    </row>
    <row r="22" spans="1:7" x14ac:dyDescent="0.25">
      <c r="A22" s="13" t="s">
        <v>1328</v>
      </c>
      <c r="B22" s="33" t="s">
        <v>1329</v>
      </c>
      <c r="C22" s="33" t="s">
        <v>1236</v>
      </c>
      <c r="D22" s="14">
        <v>2291603</v>
      </c>
      <c r="E22" s="15">
        <v>3466.05</v>
      </c>
      <c r="F22" s="16">
        <v>1.8599999999999998E-2</v>
      </c>
      <c r="G22" s="16"/>
    </row>
    <row r="23" spans="1:7" x14ac:dyDescent="0.25">
      <c r="A23" s="13" t="s">
        <v>1179</v>
      </c>
      <c r="B23" s="33" t="s">
        <v>1180</v>
      </c>
      <c r="C23" s="33" t="s">
        <v>1181</v>
      </c>
      <c r="D23" s="14">
        <v>37052</v>
      </c>
      <c r="E23" s="15">
        <v>3366.08</v>
      </c>
      <c r="F23" s="16">
        <v>1.8100000000000002E-2</v>
      </c>
      <c r="G23" s="16"/>
    </row>
    <row r="24" spans="1:7" x14ac:dyDescent="0.25">
      <c r="A24" s="13" t="s">
        <v>1187</v>
      </c>
      <c r="B24" s="33" t="s">
        <v>1188</v>
      </c>
      <c r="C24" s="33" t="s">
        <v>1189</v>
      </c>
      <c r="D24" s="14">
        <v>221213</v>
      </c>
      <c r="E24" s="15">
        <v>3229.27</v>
      </c>
      <c r="F24" s="16">
        <v>1.7399999999999999E-2</v>
      </c>
      <c r="G24" s="16"/>
    </row>
    <row r="25" spans="1:7" x14ac:dyDescent="0.25">
      <c r="A25" s="13" t="s">
        <v>1891</v>
      </c>
      <c r="B25" s="33" t="s">
        <v>1892</v>
      </c>
      <c r="C25" s="33" t="s">
        <v>1195</v>
      </c>
      <c r="D25" s="14">
        <v>526388</v>
      </c>
      <c r="E25" s="15">
        <v>3226.76</v>
      </c>
      <c r="F25" s="16">
        <v>1.7299999999999999E-2</v>
      </c>
      <c r="G25" s="16"/>
    </row>
    <row r="26" spans="1:7" x14ac:dyDescent="0.25">
      <c r="A26" s="13" t="s">
        <v>1518</v>
      </c>
      <c r="B26" s="33" t="s">
        <v>1519</v>
      </c>
      <c r="C26" s="33" t="s">
        <v>1323</v>
      </c>
      <c r="D26" s="14">
        <v>112178</v>
      </c>
      <c r="E26" s="15">
        <v>3117.09</v>
      </c>
      <c r="F26" s="16">
        <v>1.6799999999999999E-2</v>
      </c>
      <c r="G26" s="16"/>
    </row>
    <row r="27" spans="1:7" x14ac:dyDescent="0.25">
      <c r="A27" s="13" t="s">
        <v>1458</v>
      </c>
      <c r="B27" s="33" t="s">
        <v>1459</v>
      </c>
      <c r="C27" s="33" t="s">
        <v>1305</v>
      </c>
      <c r="D27" s="14">
        <v>91358</v>
      </c>
      <c r="E27" s="15">
        <v>3115.76</v>
      </c>
      <c r="F27" s="16">
        <v>1.6799999999999999E-2</v>
      </c>
      <c r="G27" s="16"/>
    </row>
    <row r="28" spans="1:7" x14ac:dyDescent="0.25">
      <c r="A28" s="13" t="s">
        <v>1893</v>
      </c>
      <c r="B28" s="33" t="s">
        <v>1894</v>
      </c>
      <c r="C28" s="33" t="s">
        <v>1201</v>
      </c>
      <c r="D28" s="14">
        <v>74046</v>
      </c>
      <c r="E28" s="15">
        <v>3035.74</v>
      </c>
      <c r="F28" s="16">
        <v>1.6299999999999999E-2</v>
      </c>
      <c r="G28" s="16"/>
    </row>
    <row r="29" spans="1:7" x14ac:dyDescent="0.25">
      <c r="A29" s="13" t="s">
        <v>1297</v>
      </c>
      <c r="B29" s="33" t="s">
        <v>1298</v>
      </c>
      <c r="C29" s="33" t="s">
        <v>1181</v>
      </c>
      <c r="D29" s="14">
        <v>323280</v>
      </c>
      <c r="E29" s="15">
        <v>2983.87</v>
      </c>
      <c r="F29" s="16">
        <v>1.6E-2</v>
      </c>
      <c r="G29" s="16"/>
    </row>
    <row r="30" spans="1:7" x14ac:dyDescent="0.25">
      <c r="A30" s="13" t="s">
        <v>1557</v>
      </c>
      <c r="B30" s="33" t="s">
        <v>1558</v>
      </c>
      <c r="C30" s="33" t="s">
        <v>1279</v>
      </c>
      <c r="D30" s="14">
        <v>288255</v>
      </c>
      <c r="E30" s="15">
        <v>2963.69</v>
      </c>
      <c r="F30" s="16">
        <v>1.5900000000000001E-2</v>
      </c>
      <c r="G30" s="16"/>
    </row>
    <row r="31" spans="1:7" x14ac:dyDescent="0.25">
      <c r="A31" s="13" t="s">
        <v>1332</v>
      </c>
      <c r="B31" s="33" t="s">
        <v>1333</v>
      </c>
      <c r="C31" s="33" t="s">
        <v>1250</v>
      </c>
      <c r="D31" s="14">
        <v>31124</v>
      </c>
      <c r="E31" s="15">
        <v>2924.52</v>
      </c>
      <c r="F31" s="16">
        <v>1.5699999999999999E-2</v>
      </c>
      <c r="G31" s="16"/>
    </row>
    <row r="32" spans="1:7" x14ac:dyDescent="0.25">
      <c r="A32" s="13" t="s">
        <v>1895</v>
      </c>
      <c r="B32" s="33" t="s">
        <v>1896</v>
      </c>
      <c r="C32" s="33" t="s">
        <v>1274</v>
      </c>
      <c r="D32" s="14">
        <v>179106</v>
      </c>
      <c r="E32" s="15">
        <v>2789.31</v>
      </c>
      <c r="F32" s="16">
        <v>1.4999999999999999E-2</v>
      </c>
      <c r="G32" s="16"/>
    </row>
    <row r="33" spans="1:7" x14ac:dyDescent="0.25">
      <c r="A33" s="13" t="s">
        <v>1355</v>
      </c>
      <c r="B33" s="33" t="s">
        <v>1356</v>
      </c>
      <c r="C33" s="33" t="s">
        <v>1305</v>
      </c>
      <c r="D33" s="14">
        <v>74736</v>
      </c>
      <c r="E33" s="15">
        <v>2743.52</v>
      </c>
      <c r="F33" s="16">
        <v>1.4800000000000001E-2</v>
      </c>
      <c r="G33" s="16"/>
    </row>
    <row r="34" spans="1:7" x14ac:dyDescent="0.25">
      <c r="A34" s="13" t="s">
        <v>1781</v>
      </c>
      <c r="B34" s="33" t="s">
        <v>1782</v>
      </c>
      <c r="C34" s="33" t="s">
        <v>1434</v>
      </c>
      <c r="D34" s="14">
        <v>1483936</v>
      </c>
      <c r="E34" s="15">
        <v>2658.47</v>
      </c>
      <c r="F34" s="16">
        <v>1.43E-2</v>
      </c>
      <c r="G34" s="16"/>
    </row>
    <row r="35" spans="1:7" x14ac:dyDescent="0.25">
      <c r="A35" s="13" t="s">
        <v>1330</v>
      </c>
      <c r="B35" s="33" t="s">
        <v>1331</v>
      </c>
      <c r="C35" s="33" t="s">
        <v>1292</v>
      </c>
      <c r="D35" s="14">
        <v>385573</v>
      </c>
      <c r="E35" s="15">
        <v>2657.95</v>
      </c>
      <c r="F35" s="16">
        <v>1.43E-2</v>
      </c>
      <c r="G35" s="16"/>
    </row>
    <row r="36" spans="1:7" x14ac:dyDescent="0.25">
      <c r="A36" s="13" t="s">
        <v>1445</v>
      </c>
      <c r="B36" s="33" t="s">
        <v>1446</v>
      </c>
      <c r="C36" s="33" t="s">
        <v>1289</v>
      </c>
      <c r="D36" s="14">
        <v>201150</v>
      </c>
      <c r="E36" s="15">
        <v>2496.4699999999998</v>
      </c>
      <c r="F36" s="16">
        <v>1.34E-2</v>
      </c>
      <c r="G36" s="16"/>
    </row>
    <row r="37" spans="1:7" x14ac:dyDescent="0.25">
      <c r="A37" s="13" t="s">
        <v>1406</v>
      </c>
      <c r="B37" s="33" t="s">
        <v>1407</v>
      </c>
      <c r="C37" s="33" t="s">
        <v>1305</v>
      </c>
      <c r="D37" s="14">
        <v>176872</v>
      </c>
      <c r="E37" s="15">
        <v>2488.41</v>
      </c>
      <c r="F37" s="16">
        <v>1.34E-2</v>
      </c>
      <c r="G37" s="16"/>
    </row>
    <row r="38" spans="1:7" x14ac:dyDescent="0.25">
      <c r="A38" s="13" t="s">
        <v>1808</v>
      </c>
      <c r="B38" s="33" t="s">
        <v>1809</v>
      </c>
      <c r="C38" s="33" t="s">
        <v>1289</v>
      </c>
      <c r="D38" s="14">
        <v>53072</v>
      </c>
      <c r="E38" s="15">
        <v>2275.4899999999998</v>
      </c>
      <c r="F38" s="16">
        <v>1.2200000000000001E-2</v>
      </c>
      <c r="G38" s="16"/>
    </row>
    <row r="39" spans="1:7" x14ac:dyDescent="0.25">
      <c r="A39" s="13" t="s">
        <v>1799</v>
      </c>
      <c r="B39" s="33" t="s">
        <v>1800</v>
      </c>
      <c r="C39" s="33" t="s">
        <v>1801</v>
      </c>
      <c r="D39" s="14">
        <v>174795</v>
      </c>
      <c r="E39" s="15">
        <v>2262.5500000000002</v>
      </c>
      <c r="F39" s="16">
        <v>1.2200000000000001E-2</v>
      </c>
      <c r="G39" s="16"/>
    </row>
    <row r="40" spans="1:7" x14ac:dyDescent="0.25">
      <c r="A40" s="13" t="s">
        <v>1383</v>
      </c>
      <c r="B40" s="33" t="s">
        <v>1384</v>
      </c>
      <c r="C40" s="33" t="s">
        <v>1250</v>
      </c>
      <c r="D40" s="14">
        <v>166200</v>
      </c>
      <c r="E40" s="15">
        <v>2259.8200000000002</v>
      </c>
      <c r="F40" s="16">
        <v>1.2200000000000001E-2</v>
      </c>
      <c r="G40" s="16"/>
    </row>
    <row r="41" spans="1:7" x14ac:dyDescent="0.25">
      <c r="A41" s="13" t="s">
        <v>1387</v>
      </c>
      <c r="B41" s="33" t="s">
        <v>1388</v>
      </c>
      <c r="C41" s="33" t="s">
        <v>1181</v>
      </c>
      <c r="D41" s="14">
        <v>90153</v>
      </c>
      <c r="E41" s="15">
        <v>2259.46</v>
      </c>
      <c r="F41" s="16">
        <v>1.21E-2</v>
      </c>
      <c r="G41" s="16"/>
    </row>
    <row r="42" spans="1:7" x14ac:dyDescent="0.25">
      <c r="A42" s="13" t="s">
        <v>1211</v>
      </c>
      <c r="B42" s="33" t="s">
        <v>1212</v>
      </c>
      <c r="C42" s="33" t="s">
        <v>1181</v>
      </c>
      <c r="D42" s="14">
        <v>103178</v>
      </c>
      <c r="E42" s="15">
        <v>2248.5100000000002</v>
      </c>
      <c r="F42" s="16">
        <v>1.21E-2</v>
      </c>
      <c r="G42" s="16"/>
    </row>
    <row r="43" spans="1:7" x14ac:dyDescent="0.25">
      <c r="A43" s="13" t="s">
        <v>1366</v>
      </c>
      <c r="B43" s="33" t="s">
        <v>1367</v>
      </c>
      <c r="C43" s="33" t="s">
        <v>1368</v>
      </c>
      <c r="D43" s="14">
        <v>860677</v>
      </c>
      <c r="E43" s="15">
        <v>2239.0500000000002</v>
      </c>
      <c r="F43" s="16">
        <v>1.2E-2</v>
      </c>
      <c r="G43" s="16"/>
    </row>
    <row r="44" spans="1:7" x14ac:dyDescent="0.25">
      <c r="A44" s="13" t="s">
        <v>1498</v>
      </c>
      <c r="B44" s="33" t="s">
        <v>1499</v>
      </c>
      <c r="C44" s="33" t="s">
        <v>1289</v>
      </c>
      <c r="D44" s="14">
        <v>93638</v>
      </c>
      <c r="E44" s="15">
        <v>2204.29</v>
      </c>
      <c r="F44" s="16">
        <v>1.1900000000000001E-2</v>
      </c>
      <c r="G44" s="16"/>
    </row>
    <row r="45" spans="1:7" x14ac:dyDescent="0.25">
      <c r="A45" s="13" t="s">
        <v>1303</v>
      </c>
      <c r="B45" s="33" t="s">
        <v>1304</v>
      </c>
      <c r="C45" s="33" t="s">
        <v>1305</v>
      </c>
      <c r="D45" s="14">
        <v>162017</v>
      </c>
      <c r="E45" s="15">
        <v>2145.27</v>
      </c>
      <c r="F45" s="16">
        <v>1.15E-2</v>
      </c>
      <c r="G45" s="16"/>
    </row>
    <row r="46" spans="1:7" x14ac:dyDescent="0.25">
      <c r="A46" s="13" t="s">
        <v>1295</v>
      </c>
      <c r="B46" s="33" t="s">
        <v>1296</v>
      </c>
      <c r="C46" s="33" t="s">
        <v>1289</v>
      </c>
      <c r="D46" s="14">
        <v>394152</v>
      </c>
      <c r="E46" s="15">
        <v>1941</v>
      </c>
      <c r="F46" s="16">
        <v>1.04E-2</v>
      </c>
      <c r="G46" s="16"/>
    </row>
    <row r="47" spans="1:7" x14ac:dyDescent="0.25">
      <c r="A47" s="13" t="s">
        <v>1393</v>
      </c>
      <c r="B47" s="33" t="s">
        <v>1394</v>
      </c>
      <c r="C47" s="33" t="s">
        <v>1305</v>
      </c>
      <c r="D47" s="14">
        <v>38781</v>
      </c>
      <c r="E47" s="15">
        <v>1927.8</v>
      </c>
      <c r="F47" s="16">
        <v>1.04E-2</v>
      </c>
      <c r="G47" s="16"/>
    </row>
    <row r="48" spans="1:7" x14ac:dyDescent="0.25">
      <c r="A48" s="13" t="s">
        <v>1897</v>
      </c>
      <c r="B48" s="33" t="s">
        <v>1898</v>
      </c>
      <c r="C48" s="33" t="s">
        <v>1189</v>
      </c>
      <c r="D48" s="14">
        <v>108084</v>
      </c>
      <c r="E48" s="15">
        <v>1915.14</v>
      </c>
      <c r="F48" s="16">
        <v>1.03E-2</v>
      </c>
      <c r="G48" s="16"/>
    </row>
    <row r="49" spans="1:7" x14ac:dyDescent="0.25">
      <c r="A49" s="13" t="s">
        <v>1899</v>
      </c>
      <c r="B49" s="33" t="s">
        <v>1900</v>
      </c>
      <c r="C49" s="33" t="s">
        <v>1226</v>
      </c>
      <c r="D49" s="14">
        <v>320214</v>
      </c>
      <c r="E49" s="15">
        <v>1901.59</v>
      </c>
      <c r="F49" s="16">
        <v>1.0200000000000001E-2</v>
      </c>
      <c r="G49" s="16"/>
    </row>
    <row r="50" spans="1:7" x14ac:dyDescent="0.25">
      <c r="A50" s="13" t="s">
        <v>1312</v>
      </c>
      <c r="B50" s="33" t="s">
        <v>1313</v>
      </c>
      <c r="C50" s="33" t="s">
        <v>1289</v>
      </c>
      <c r="D50" s="14">
        <v>26928</v>
      </c>
      <c r="E50" s="15">
        <v>1803.56</v>
      </c>
      <c r="F50" s="16">
        <v>9.7000000000000003E-3</v>
      </c>
      <c r="G50" s="16"/>
    </row>
    <row r="51" spans="1:7" x14ac:dyDescent="0.25">
      <c r="A51" s="13" t="s">
        <v>1299</v>
      </c>
      <c r="B51" s="33" t="s">
        <v>1300</v>
      </c>
      <c r="C51" s="33" t="s">
        <v>1192</v>
      </c>
      <c r="D51" s="14">
        <v>122012</v>
      </c>
      <c r="E51" s="15">
        <v>1783.63</v>
      </c>
      <c r="F51" s="16">
        <v>9.5999999999999992E-3</v>
      </c>
      <c r="G51" s="16"/>
    </row>
    <row r="52" spans="1:7" x14ac:dyDescent="0.25">
      <c r="A52" s="13" t="s">
        <v>1248</v>
      </c>
      <c r="B52" s="33" t="s">
        <v>1249</v>
      </c>
      <c r="C52" s="33" t="s">
        <v>1250</v>
      </c>
      <c r="D52" s="14">
        <v>53844</v>
      </c>
      <c r="E52" s="15">
        <v>1745.57</v>
      </c>
      <c r="F52" s="16">
        <v>9.4000000000000004E-3</v>
      </c>
      <c r="G52" s="16"/>
    </row>
    <row r="53" spans="1:7" x14ac:dyDescent="0.25">
      <c r="A53" s="13" t="s">
        <v>1901</v>
      </c>
      <c r="B53" s="33" t="s">
        <v>1902</v>
      </c>
      <c r="C53" s="33" t="s">
        <v>1548</v>
      </c>
      <c r="D53" s="14">
        <v>110099</v>
      </c>
      <c r="E53" s="15">
        <v>1735.71</v>
      </c>
      <c r="F53" s="16">
        <v>9.2999999999999992E-3</v>
      </c>
      <c r="G53" s="16"/>
    </row>
    <row r="54" spans="1:7" x14ac:dyDescent="0.25">
      <c r="A54" s="13" t="s">
        <v>1785</v>
      </c>
      <c r="B54" s="33" t="s">
        <v>1786</v>
      </c>
      <c r="C54" s="33" t="s">
        <v>1250</v>
      </c>
      <c r="D54" s="14">
        <v>134944</v>
      </c>
      <c r="E54" s="15">
        <v>1626.48</v>
      </c>
      <c r="F54" s="16">
        <v>8.6999999999999994E-3</v>
      </c>
      <c r="G54" s="16"/>
    </row>
    <row r="55" spans="1:7" x14ac:dyDescent="0.25">
      <c r="A55" s="13" t="s">
        <v>1301</v>
      </c>
      <c r="B55" s="33" t="s">
        <v>1302</v>
      </c>
      <c r="C55" s="33" t="s">
        <v>1189</v>
      </c>
      <c r="D55" s="14">
        <v>110223</v>
      </c>
      <c r="E55" s="15">
        <v>1595.15</v>
      </c>
      <c r="F55" s="16">
        <v>8.6E-3</v>
      </c>
      <c r="G55" s="16"/>
    </row>
    <row r="56" spans="1:7" x14ac:dyDescent="0.25">
      <c r="A56" s="13" t="s">
        <v>1185</v>
      </c>
      <c r="B56" s="33" t="s">
        <v>1186</v>
      </c>
      <c r="C56" s="33" t="s">
        <v>1181</v>
      </c>
      <c r="D56" s="14">
        <v>12255</v>
      </c>
      <c r="E56" s="15">
        <v>1519.53</v>
      </c>
      <c r="F56" s="16">
        <v>8.2000000000000007E-3</v>
      </c>
      <c r="G56" s="16"/>
    </row>
    <row r="57" spans="1:7" x14ac:dyDescent="0.25">
      <c r="A57" s="13" t="s">
        <v>1224</v>
      </c>
      <c r="B57" s="33" t="s">
        <v>1225</v>
      </c>
      <c r="C57" s="33" t="s">
        <v>1226</v>
      </c>
      <c r="D57" s="14">
        <v>27351</v>
      </c>
      <c r="E57" s="15">
        <v>1416.73</v>
      </c>
      <c r="F57" s="16">
        <v>7.6E-3</v>
      </c>
      <c r="G57" s="16"/>
    </row>
    <row r="58" spans="1:7" x14ac:dyDescent="0.25">
      <c r="A58" s="13" t="s">
        <v>1441</v>
      </c>
      <c r="B58" s="33" t="s">
        <v>1442</v>
      </c>
      <c r="C58" s="33" t="s">
        <v>1215</v>
      </c>
      <c r="D58" s="14">
        <v>255029</v>
      </c>
      <c r="E58" s="15">
        <v>1390.16</v>
      </c>
      <c r="F58" s="16">
        <v>7.4999999999999997E-3</v>
      </c>
      <c r="G58" s="16"/>
    </row>
    <row r="59" spans="1:7" x14ac:dyDescent="0.25">
      <c r="A59" s="13" t="s">
        <v>1227</v>
      </c>
      <c r="B59" s="33" t="s">
        <v>1228</v>
      </c>
      <c r="C59" s="33" t="s">
        <v>1226</v>
      </c>
      <c r="D59" s="14">
        <v>56960</v>
      </c>
      <c r="E59" s="15">
        <v>1341.35</v>
      </c>
      <c r="F59" s="16">
        <v>7.1999999999999998E-3</v>
      </c>
      <c r="G59" s="16"/>
    </row>
    <row r="60" spans="1:7" x14ac:dyDescent="0.25">
      <c r="A60" s="13" t="s">
        <v>1903</v>
      </c>
      <c r="B60" s="33" t="s">
        <v>1904</v>
      </c>
      <c r="C60" s="33" t="s">
        <v>1192</v>
      </c>
      <c r="D60" s="14">
        <v>655550</v>
      </c>
      <c r="E60" s="15">
        <v>1292.0899999999999</v>
      </c>
      <c r="F60" s="16">
        <v>6.8999999999999999E-3</v>
      </c>
      <c r="G60" s="16"/>
    </row>
    <row r="61" spans="1:7" x14ac:dyDescent="0.25">
      <c r="A61" s="13" t="s">
        <v>1316</v>
      </c>
      <c r="B61" s="33" t="s">
        <v>1317</v>
      </c>
      <c r="C61" s="33" t="s">
        <v>1192</v>
      </c>
      <c r="D61" s="14">
        <v>770961</v>
      </c>
      <c r="E61" s="15">
        <v>1249.3399999999999</v>
      </c>
      <c r="F61" s="16">
        <v>6.7000000000000002E-3</v>
      </c>
      <c r="G61" s="16"/>
    </row>
    <row r="62" spans="1:7" x14ac:dyDescent="0.25">
      <c r="A62" s="13" t="s">
        <v>1280</v>
      </c>
      <c r="B62" s="33" t="s">
        <v>1281</v>
      </c>
      <c r="C62" s="33" t="s">
        <v>1184</v>
      </c>
      <c r="D62" s="14">
        <v>8107929</v>
      </c>
      <c r="E62" s="15">
        <v>1236.46</v>
      </c>
      <c r="F62" s="16">
        <v>6.6E-3</v>
      </c>
      <c r="G62" s="16"/>
    </row>
    <row r="63" spans="1:7" x14ac:dyDescent="0.25">
      <c r="A63" s="13" t="s">
        <v>1905</v>
      </c>
      <c r="B63" s="33" t="s">
        <v>1906</v>
      </c>
      <c r="C63" s="33" t="s">
        <v>1201</v>
      </c>
      <c r="D63" s="14">
        <v>79075</v>
      </c>
      <c r="E63" s="15">
        <v>1190</v>
      </c>
      <c r="F63" s="16">
        <v>6.4000000000000003E-3</v>
      </c>
      <c r="G63" s="16"/>
    </row>
    <row r="64" spans="1:7" x14ac:dyDescent="0.25">
      <c r="A64" s="13" t="s">
        <v>1907</v>
      </c>
      <c r="B64" s="33" t="s">
        <v>1908</v>
      </c>
      <c r="C64" s="33" t="s">
        <v>1867</v>
      </c>
      <c r="D64" s="14">
        <v>36503</v>
      </c>
      <c r="E64" s="15">
        <v>1162.27</v>
      </c>
      <c r="F64" s="16">
        <v>6.1999999999999998E-3</v>
      </c>
      <c r="G64" s="16"/>
    </row>
    <row r="65" spans="1:7" x14ac:dyDescent="0.25">
      <c r="A65" s="13" t="s">
        <v>1791</v>
      </c>
      <c r="B65" s="33" t="s">
        <v>1792</v>
      </c>
      <c r="C65" s="33" t="s">
        <v>1192</v>
      </c>
      <c r="D65" s="14">
        <v>200506</v>
      </c>
      <c r="E65" s="15">
        <v>1137.8699999999999</v>
      </c>
      <c r="F65" s="16">
        <v>6.1000000000000004E-3</v>
      </c>
      <c r="G65" s="16"/>
    </row>
    <row r="66" spans="1:7" x14ac:dyDescent="0.25">
      <c r="A66" s="13" t="s">
        <v>1909</v>
      </c>
      <c r="B66" s="33" t="s">
        <v>1910</v>
      </c>
      <c r="C66" s="33" t="s">
        <v>1867</v>
      </c>
      <c r="D66" s="14">
        <v>80100</v>
      </c>
      <c r="E66" s="15">
        <v>1133.98</v>
      </c>
      <c r="F66" s="16">
        <v>6.1000000000000004E-3</v>
      </c>
      <c r="G66" s="16"/>
    </row>
    <row r="67" spans="1:7" x14ac:dyDescent="0.25">
      <c r="A67" s="13" t="s">
        <v>1911</v>
      </c>
      <c r="B67" s="33" t="s">
        <v>1912</v>
      </c>
      <c r="C67" s="33" t="s">
        <v>1236</v>
      </c>
      <c r="D67" s="14">
        <v>44770</v>
      </c>
      <c r="E67" s="15">
        <v>993.36</v>
      </c>
      <c r="F67" s="16">
        <v>5.3E-3</v>
      </c>
      <c r="G67" s="16"/>
    </row>
    <row r="68" spans="1:7" x14ac:dyDescent="0.25">
      <c r="A68" s="13" t="s">
        <v>1913</v>
      </c>
      <c r="B68" s="33" t="s">
        <v>1914</v>
      </c>
      <c r="C68" s="33" t="s">
        <v>1198</v>
      </c>
      <c r="D68" s="14">
        <v>20612</v>
      </c>
      <c r="E68" s="15">
        <v>955.17</v>
      </c>
      <c r="F68" s="16">
        <v>5.1000000000000004E-3</v>
      </c>
      <c r="G68" s="16"/>
    </row>
    <row r="69" spans="1:7" x14ac:dyDescent="0.25">
      <c r="A69" s="13" t="s">
        <v>1381</v>
      </c>
      <c r="B69" s="33" t="s">
        <v>1382</v>
      </c>
      <c r="C69" s="33" t="s">
        <v>1305</v>
      </c>
      <c r="D69" s="14">
        <v>71299</v>
      </c>
      <c r="E69" s="15">
        <v>875.87</v>
      </c>
      <c r="F69" s="16">
        <v>4.7000000000000002E-3</v>
      </c>
      <c r="G69" s="16"/>
    </row>
    <row r="70" spans="1:7" x14ac:dyDescent="0.25">
      <c r="A70" s="13" t="s">
        <v>1306</v>
      </c>
      <c r="B70" s="33" t="s">
        <v>1307</v>
      </c>
      <c r="C70" s="33" t="s">
        <v>1184</v>
      </c>
      <c r="D70" s="14">
        <v>247859</v>
      </c>
      <c r="E70" s="15">
        <v>862.92</v>
      </c>
      <c r="F70" s="16">
        <v>4.5999999999999999E-3</v>
      </c>
      <c r="G70" s="16"/>
    </row>
    <row r="71" spans="1:7" x14ac:dyDescent="0.25">
      <c r="A71" s="13" t="s">
        <v>1553</v>
      </c>
      <c r="B71" s="33" t="s">
        <v>1554</v>
      </c>
      <c r="C71" s="33" t="s">
        <v>1434</v>
      </c>
      <c r="D71" s="14">
        <v>14411</v>
      </c>
      <c r="E71" s="15">
        <v>821.01</v>
      </c>
      <c r="F71" s="16">
        <v>4.4000000000000003E-3</v>
      </c>
      <c r="G71" s="16"/>
    </row>
    <row r="72" spans="1:7" x14ac:dyDescent="0.25">
      <c r="A72" s="13" t="s">
        <v>1377</v>
      </c>
      <c r="B72" s="33" t="s">
        <v>1378</v>
      </c>
      <c r="C72" s="33" t="s">
        <v>1231</v>
      </c>
      <c r="D72" s="14">
        <v>29315</v>
      </c>
      <c r="E72" s="15">
        <v>682.76</v>
      </c>
      <c r="F72" s="16">
        <v>3.7000000000000002E-3</v>
      </c>
      <c r="G72" s="16"/>
    </row>
    <row r="73" spans="1:7" x14ac:dyDescent="0.25">
      <c r="A73" s="13" t="s">
        <v>1412</v>
      </c>
      <c r="B73" s="33" t="s">
        <v>1413</v>
      </c>
      <c r="C73" s="33" t="s">
        <v>1414</v>
      </c>
      <c r="D73" s="14">
        <v>90072</v>
      </c>
      <c r="E73" s="15">
        <v>550.92999999999995</v>
      </c>
      <c r="F73" s="16">
        <v>3.0000000000000001E-3</v>
      </c>
      <c r="G73" s="16"/>
    </row>
    <row r="74" spans="1:7" x14ac:dyDescent="0.25">
      <c r="A74" s="13" t="s">
        <v>1915</v>
      </c>
      <c r="B74" s="33" t="s">
        <v>1916</v>
      </c>
      <c r="C74" s="33" t="s">
        <v>1305</v>
      </c>
      <c r="D74" s="14">
        <v>87855</v>
      </c>
      <c r="E74" s="15">
        <v>536</v>
      </c>
      <c r="F74" s="16">
        <v>2.8999999999999998E-3</v>
      </c>
      <c r="G74" s="16"/>
    </row>
    <row r="75" spans="1:7" x14ac:dyDescent="0.25">
      <c r="A75" s="13" t="s">
        <v>1917</v>
      </c>
      <c r="B75" s="33" t="s">
        <v>1918</v>
      </c>
      <c r="C75" s="33" t="s">
        <v>1350</v>
      </c>
      <c r="D75" s="14">
        <v>63131</v>
      </c>
      <c r="E75" s="15">
        <v>495.2</v>
      </c>
      <c r="F75" s="16">
        <v>2.7000000000000001E-3</v>
      </c>
      <c r="G75" s="16"/>
    </row>
    <row r="76" spans="1:7" x14ac:dyDescent="0.25">
      <c r="A76" s="17" t="s">
        <v>124</v>
      </c>
      <c r="B76" s="34"/>
      <c r="C76" s="34"/>
      <c r="D76" s="20"/>
      <c r="E76" s="37">
        <v>184877.55</v>
      </c>
      <c r="F76" s="38">
        <v>0.99380000000000002</v>
      </c>
      <c r="G76" s="23"/>
    </row>
    <row r="77" spans="1:7" x14ac:dyDescent="0.25">
      <c r="A77" s="17" t="s">
        <v>1257</v>
      </c>
      <c r="B77" s="33"/>
      <c r="C77" s="33"/>
      <c r="D77" s="14"/>
      <c r="E77" s="15"/>
      <c r="F77" s="16"/>
      <c r="G77" s="16"/>
    </row>
    <row r="78" spans="1:7" x14ac:dyDescent="0.25">
      <c r="A78" s="17" t="s">
        <v>124</v>
      </c>
      <c r="B78" s="33"/>
      <c r="C78" s="33"/>
      <c r="D78" s="14"/>
      <c r="E78" s="39" t="s">
        <v>121</v>
      </c>
      <c r="F78" s="40" t="s">
        <v>121</v>
      </c>
      <c r="G78" s="16"/>
    </row>
    <row r="79" spans="1:7" x14ac:dyDescent="0.25">
      <c r="A79" s="24" t="s">
        <v>131</v>
      </c>
      <c r="B79" s="35"/>
      <c r="C79" s="35"/>
      <c r="D79" s="25"/>
      <c r="E79" s="30">
        <v>184877.55</v>
      </c>
      <c r="F79" s="31">
        <v>0.99380000000000002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7" t="s">
        <v>176</v>
      </c>
      <c r="B82" s="33"/>
      <c r="C82" s="33"/>
      <c r="D82" s="14"/>
      <c r="E82" s="15"/>
      <c r="F82" s="16"/>
      <c r="G82" s="16"/>
    </row>
    <row r="83" spans="1:7" x14ac:dyDescent="0.25">
      <c r="A83" s="13" t="s">
        <v>177</v>
      </c>
      <c r="B83" s="33"/>
      <c r="C83" s="33"/>
      <c r="D83" s="14"/>
      <c r="E83" s="15">
        <v>2850.44</v>
      </c>
      <c r="F83" s="16">
        <v>1.5299999999999999E-2</v>
      </c>
      <c r="G83" s="16">
        <v>6.6588999999999995E-2</v>
      </c>
    </row>
    <row r="84" spans="1:7" x14ac:dyDescent="0.25">
      <c r="A84" s="17" t="s">
        <v>124</v>
      </c>
      <c r="B84" s="34"/>
      <c r="C84" s="34"/>
      <c r="D84" s="20"/>
      <c r="E84" s="37">
        <v>2850.44</v>
      </c>
      <c r="F84" s="38">
        <v>1.5299999999999999E-2</v>
      </c>
      <c r="G84" s="23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24" t="s">
        <v>131</v>
      </c>
      <c r="B86" s="35"/>
      <c r="C86" s="35"/>
      <c r="D86" s="25"/>
      <c r="E86" s="21">
        <v>2850.44</v>
      </c>
      <c r="F86" s="22">
        <v>1.5299999999999999E-2</v>
      </c>
      <c r="G86" s="23"/>
    </row>
    <row r="87" spans="1:7" x14ac:dyDescent="0.25">
      <c r="A87" s="13" t="s">
        <v>178</v>
      </c>
      <c r="B87" s="33"/>
      <c r="C87" s="33"/>
      <c r="D87" s="14"/>
      <c r="E87" s="15">
        <v>0.52002179999999998</v>
      </c>
      <c r="F87" s="16">
        <v>1.9999999999999999E-6</v>
      </c>
      <c r="G87" s="16"/>
    </row>
    <row r="88" spans="1:7" x14ac:dyDescent="0.25">
      <c r="A88" s="13" t="s">
        <v>179</v>
      </c>
      <c r="B88" s="33"/>
      <c r="C88" s="33"/>
      <c r="D88" s="14"/>
      <c r="E88" s="26">
        <v>-1740.2800218</v>
      </c>
      <c r="F88" s="27">
        <v>-9.1020000000000007E-3</v>
      </c>
      <c r="G88" s="16">
        <v>6.6588999999999995E-2</v>
      </c>
    </row>
    <row r="89" spans="1:7" x14ac:dyDescent="0.25">
      <c r="A89" s="28" t="s">
        <v>180</v>
      </c>
      <c r="B89" s="36"/>
      <c r="C89" s="36"/>
      <c r="D89" s="29"/>
      <c r="E89" s="30">
        <v>185988.23</v>
      </c>
      <c r="F89" s="31">
        <v>1</v>
      </c>
      <c r="G89" s="31"/>
    </row>
    <row r="94" spans="1:7" x14ac:dyDescent="0.25">
      <c r="A94" s="1" t="s">
        <v>183</v>
      </c>
    </row>
    <row r="95" spans="1:7" x14ac:dyDescent="0.25">
      <c r="A95" s="47" t="s">
        <v>184</v>
      </c>
      <c r="B95" s="3" t="s">
        <v>121</v>
      </c>
    </row>
    <row r="96" spans="1:7" x14ac:dyDescent="0.25">
      <c r="A96" t="s">
        <v>185</v>
      </c>
    </row>
    <row r="97" spans="1:5" x14ac:dyDescent="0.25">
      <c r="A97" t="s">
        <v>186</v>
      </c>
      <c r="B97" t="s">
        <v>187</v>
      </c>
      <c r="C97" t="s">
        <v>187</v>
      </c>
    </row>
    <row r="98" spans="1:5" x14ac:dyDescent="0.25">
      <c r="B98" s="48">
        <v>45412</v>
      </c>
      <c r="C98" s="48">
        <v>45443</v>
      </c>
    </row>
    <row r="99" spans="1:5" x14ac:dyDescent="0.25">
      <c r="A99" t="s">
        <v>191</v>
      </c>
      <c r="B99">
        <v>37.890999999999998</v>
      </c>
      <c r="C99">
        <v>38.841000000000001</v>
      </c>
      <c r="E99" s="2"/>
    </row>
    <row r="100" spans="1:5" x14ac:dyDescent="0.25">
      <c r="A100" t="s">
        <v>192</v>
      </c>
      <c r="B100">
        <v>31.109000000000002</v>
      </c>
      <c r="C100">
        <v>31.888999999999999</v>
      </c>
      <c r="E100" s="2"/>
    </row>
    <row r="101" spans="1:5" x14ac:dyDescent="0.25">
      <c r="A101" t="s">
        <v>672</v>
      </c>
      <c r="B101">
        <v>33.371000000000002</v>
      </c>
      <c r="C101">
        <v>34.161999999999999</v>
      </c>
      <c r="E101" s="2"/>
    </row>
    <row r="102" spans="1:5" x14ac:dyDescent="0.25">
      <c r="A102" t="s">
        <v>673</v>
      </c>
      <c r="B102">
        <v>27.401</v>
      </c>
      <c r="C102">
        <v>28.05</v>
      </c>
      <c r="E102" s="2"/>
    </row>
    <row r="103" spans="1:5" x14ac:dyDescent="0.25">
      <c r="E103" s="2"/>
    </row>
    <row r="104" spans="1:5" x14ac:dyDescent="0.25">
      <c r="A104" t="s">
        <v>202</v>
      </c>
      <c r="B104" s="3" t="s">
        <v>121</v>
      </c>
    </row>
    <row r="105" spans="1:5" x14ac:dyDescent="0.25">
      <c r="A105" t="s">
        <v>203</v>
      </c>
      <c r="B105" s="3" t="s">
        <v>121</v>
      </c>
    </row>
    <row r="106" spans="1:5" ht="29.1" customHeight="1" x14ac:dyDescent="0.25">
      <c r="A106" s="47" t="s">
        <v>204</v>
      </c>
      <c r="B106" s="3" t="s">
        <v>121</v>
      </c>
    </row>
    <row r="107" spans="1:5" ht="29.1" customHeight="1" x14ac:dyDescent="0.25">
      <c r="A107" s="47" t="s">
        <v>205</v>
      </c>
      <c r="B107" s="3" t="s">
        <v>121</v>
      </c>
    </row>
    <row r="108" spans="1:5" x14ac:dyDescent="0.25">
      <c r="A108" t="s">
        <v>1259</v>
      </c>
      <c r="B108" s="49">
        <v>0.43537199999999998</v>
      </c>
    </row>
    <row r="109" spans="1:5" ht="43.5" customHeight="1" x14ac:dyDescent="0.25">
      <c r="A109" s="47" t="s">
        <v>207</v>
      </c>
      <c r="B109" s="3" t="s">
        <v>121</v>
      </c>
    </row>
    <row r="110" spans="1:5" ht="29.1" customHeight="1" x14ac:dyDescent="0.25">
      <c r="A110" s="47" t="s">
        <v>208</v>
      </c>
      <c r="B110" s="3" t="s">
        <v>121</v>
      </c>
    </row>
    <row r="111" spans="1:5" ht="29.1" customHeight="1" x14ac:dyDescent="0.25">
      <c r="A111" s="47" t="s">
        <v>209</v>
      </c>
      <c r="B111" s="3" t="s">
        <v>121</v>
      </c>
    </row>
    <row r="112" spans="1:5" x14ac:dyDescent="0.25">
      <c r="A112" t="s">
        <v>210</v>
      </c>
      <c r="B112" s="3" t="s">
        <v>121</v>
      </c>
    </row>
    <row r="113" spans="1:4" x14ac:dyDescent="0.25">
      <c r="A113" t="s">
        <v>211</v>
      </c>
      <c r="B113" s="3" t="s">
        <v>121</v>
      </c>
    </row>
    <row r="115" spans="1:4" ht="69.95" customHeight="1" x14ac:dyDescent="0.25">
      <c r="A115" s="73" t="s">
        <v>221</v>
      </c>
      <c r="B115" s="73" t="s">
        <v>222</v>
      </c>
      <c r="C115" s="73" t="s">
        <v>5</v>
      </c>
      <c r="D115" s="73" t="s">
        <v>6</v>
      </c>
    </row>
    <row r="116" spans="1:4" ht="69.95" customHeight="1" x14ac:dyDescent="0.25">
      <c r="A116" s="73" t="s">
        <v>1919</v>
      </c>
      <c r="B116" s="73"/>
      <c r="C116" s="73" t="s">
        <v>57</v>
      </c>
      <c r="D11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2"/>
  <sheetViews>
    <sheetView showGridLines="0" workbookViewId="0">
      <pane ySplit="4" topLeftCell="A121" activePane="bottomLeft" state="frozen"/>
      <selection pane="bottomLeft" activeCell="H129" sqref="H12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1920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1921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132882</v>
      </c>
      <c r="E8" s="15">
        <v>2035.15</v>
      </c>
      <c r="F8" s="16">
        <v>5.8000000000000003E-2</v>
      </c>
      <c r="G8" s="16"/>
    </row>
    <row r="9" spans="1:8" x14ac:dyDescent="0.25">
      <c r="A9" s="13" t="s">
        <v>1196</v>
      </c>
      <c r="B9" s="33" t="s">
        <v>1197</v>
      </c>
      <c r="C9" s="33" t="s">
        <v>1198</v>
      </c>
      <c r="D9" s="14">
        <v>51257</v>
      </c>
      <c r="E9" s="15">
        <v>1880.77</v>
      </c>
      <c r="F9" s="16">
        <v>5.3600000000000002E-2</v>
      </c>
      <c r="G9" s="16"/>
    </row>
    <row r="10" spans="1:8" x14ac:dyDescent="0.25">
      <c r="A10" s="13" t="s">
        <v>1190</v>
      </c>
      <c r="B10" s="33" t="s">
        <v>1191</v>
      </c>
      <c r="C10" s="33" t="s">
        <v>1192</v>
      </c>
      <c r="D10" s="14">
        <v>163216</v>
      </c>
      <c r="E10" s="15">
        <v>1829.73</v>
      </c>
      <c r="F10" s="16">
        <v>5.2200000000000003E-2</v>
      </c>
      <c r="G10" s="16"/>
    </row>
    <row r="11" spans="1:8" x14ac:dyDescent="0.25">
      <c r="A11" s="13" t="s">
        <v>1265</v>
      </c>
      <c r="B11" s="33" t="s">
        <v>1266</v>
      </c>
      <c r="C11" s="33" t="s">
        <v>1218</v>
      </c>
      <c r="D11" s="14">
        <v>54330</v>
      </c>
      <c r="E11" s="15">
        <v>1554.27</v>
      </c>
      <c r="F11" s="16">
        <v>4.4299999999999999E-2</v>
      </c>
      <c r="G11" s="16"/>
    </row>
    <row r="12" spans="1:8" x14ac:dyDescent="0.25">
      <c r="A12" s="13" t="s">
        <v>1275</v>
      </c>
      <c r="B12" s="33" t="s">
        <v>1276</v>
      </c>
      <c r="C12" s="33" t="s">
        <v>1192</v>
      </c>
      <c r="D12" s="14">
        <v>149214</v>
      </c>
      <c r="E12" s="15">
        <v>1239</v>
      </c>
      <c r="F12" s="16">
        <v>3.5299999999999998E-2</v>
      </c>
      <c r="G12" s="16"/>
    </row>
    <row r="13" spans="1:8" x14ac:dyDescent="0.25">
      <c r="A13" s="13" t="s">
        <v>1432</v>
      </c>
      <c r="B13" s="33" t="s">
        <v>1433</v>
      </c>
      <c r="C13" s="33" t="s">
        <v>1434</v>
      </c>
      <c r="D13" s="14">
        <v>22899</v>
      </c>
      <c r="E13" s="15">
        <v>1044</v>
      </c>
      <c r="F13" s="16">
        <v>2.98E-2</v>
      </c>
      <c r="G13" s="16"/>
    </row>
    <row r="14" spans="1:8" x14ac:dyDescent="0.25">
      <c r="A14" s="13" t="s">
        <v>1251</v>
      </c>
      <c r="B14" s="33" t="s">
        <v>1252</v>
      </c>
      <c r="C14" s="33" t="s">
        <v>1192</v>
      </c>
      <c r="D14" s="14">
        <v>78106</v>
      </c>
      <c r="E14" s="15">
        <v>907.71</v>
      </c>
      <c r="F14" s="16">
        <v>2.5899999999999999E-2</v>
      </c>
      <c r="G14" s="16"/>
    </row>
    <row r="15" spans="1:8" x14ac:dyDescent="0.25">
      <c r="A15" s="13" t="s">
        <v>1182</v>
      </c>
      <c r="B15" s="33" t="s">
        <v>1183</v>
      </c>
      <c r="C15" s="33" t="s">
        <v>1184</v>
      </c>
      <c r="D15" s="14">
        <v>61438</v>
      </c>
      <c r="E15" s="15">
        <v>843.39</v>
      </c>
      <c r="F15" s="16">
        <v>2.41E-2</v>
      </c>
      <c r="G15" s="16"/>
    </row>
    <row r="16" spans="1:8" x14ac:dyDescent="0.25">
      <c r="A16" s="13" t="s">
        <v>1406</v>
      </c>
      <c r="B16" s="33" t="s">
        <v>1407</v>
      </c>
      <c r="C16" s="33" t="s">
        <v>1305</v>
      </c>
      <c r="D16" s="14">
        <v>57943</v>
      </c>
      <c r="E16" s="15">
        <v>815.2</v>
      </c>
      <c r="F16" s="16">
        <v>2.3300000000000001E-2</v>
      </c>
      <c r="G16" s="16"/>
    </row>
    <row r="17" spans="1:7" x14ac:dyDescent="0.25">
      <c r="A17" s="13" t="s">
        <v>1232</v>
      </c>
      <c r="B17" s="33" t="s">
        <v>1233</v>
      </c>
      <c r="C17" s="33" t="s">
        <v>1221</v>
      </c>
      <c r="D17" s="14">
        <v>7910</v>
      </c>
      <c r="E17" s="15">
        <v>784.32</v>
      </c>
      <c r="F17" s="16">
        <v>2.24E-2</v>
      </c>
      <c r="G17" s="16"/>
    </row>
    <row r="18" spans="1:7" x14ac:dyDescent="0.25">
      <c r="A18" s="13" t="s">
        <v>1308</v>
      </c>
      <c r="B18" s="33" t="s">
        <v>1309</v>
      </c>
      <c r="C18" s="33" t="s">
        <v>1274</v>
      </c>
      <c r="D18" s="14">
        <v>260125</v>
      </c>
      <c r="E18" s="15">
        <v>769.84</v>
      </c>
      <c r="F18" s="16">
        <v>2.1999999999999999E-2</v>
      </c>
      <c r="G18" s="16"/>
    </row>
    <row r="19" spans="1:7" x14ac:dyDescent="0.25">
      <c r="A19" s="13" t="s">
        <v>1187</v>
      </c>
      <c r="B19" s="33" t="s">
        <v>1188</v>
      </c>
      <c r="C19" s="33" t="s">
        <v>1189</v>
      </c>
      <c r="D19" s="14">
        <v>50230</v>
      </c>
      <c r="E19" s="15">
        <v>733.26</v>
      </c>
      <c r="F19" s="16">
        <v>2.0899999999999998E-2</v>
      </c>
      <c r="G19" s="16"/>
    </row>
    <row r="20" spans="1:7" x14ac:dyDescent="0.25">
      <c r="A20" s="13" t="s">
        <v>1328</v>
      </c>
      <c r="B20" s="33" t="s">
        <v>1329</v>
      </c>
      <c r="C20" s="33" t="s">
        <v>1236</v>
      </c>
      <c r="D20" s="14">
        <v>449586</v>
      </c>
      <c r="E20" s="15">
        <v>680</v>
      </c>
      <c r="F20" s="16">
        <v>1.9400000000000001E-2</v>
      </c>
      <c r="G20" s="16"/>
    </row>
    <row r="21" spans="1:7" x14ac:dyDescent="0.25">
      <c r="A21" s="13" t="s">
        <v>1355</v>
      </c>
      <c r="B21" s="33" t="s">
        <v>1356</v>
      </c>
      <c r="C21" s="33" t="s">
        <v>1305</v>
      </c>
      <c r="D21" s="14">
        <v>18428</v>
      </c>
      <c r="E21" s="15">
        <v>676.48</v>
      </c>
      <c r="F21" s="16">
        <v>1.9300000000000001E-2</v>
      </c>
      <c r="G21" s="16"/>
    </row>
    <row r="22" spans="1:7" x14ac:dyDescent="0.25">
      <c r="A22" s="13" t="s">
        <v>1193</v>
      </c>
      <c r="B22" s="33" t="s">
        <v>1194</v>
      </c>
      <c r="C22" s="33" t="s">
        <v>1195</v>
      </c>
      <c r="D22" s="14">
        <v>183670</v>
      </c>
      <c r="E22" s="15">
        <v>659.38</v>
      </c>
      <c r="F22" s="16">
        <v>1.8800000000000001E-2</v>
      </c>
      <c r="G22" s="16"/>
    </row>
    <row r="23" spans="1:7" x14ac:dyDescent="0.25">
      <c r="A23" s="13" t="s">
        <v>1229</v>
      </c>
      <c r="B23" s="33" t="s">
        <v>1230</v>
      </c>
      <c r="C23" s="33" t="s">
        <v>1231</v>
      </c>
      <c r="D23" s="14">
        <v>150799</v>
      </c>
      <c r="E23" s="15">
        <v>643.08000000000004</v>
      </c>
      <c r="F23" s="16">
        <v>1.83E-2</v>
      </c>
      <c r="G23" s="16"/>
    </row>
    <row r="24" spans="1:7" x14ac:dyDescent="0.25">
      <c r="A24" s="13" t="s">
        <v>1524</v>
      </c>
      <c r="B24" s="33" t="s">
        <v>1525</v>
      </c>
      <c r="C24" s="33" t="s">
        <v>1204</v>
      </c>
      <c r="D24" s="14">
        <v>7290</v>
      </c>
      <c r="E24" s="15">
        <v>606.38</v>
      </c>
      <c r="F24" s="16">
        <v>1.7299999999999999E-2</v>
      </c>
      <c r="G24" s="16"/>
    </row>
    <row r="25" spans="1:7" x14ac:dyDescent="0.25">
      <c r="A25" s="13" t="s">
        <v>1199</v>
      </c>
      <c r="B25" s="33" t="s">
        <v>1200</v>
      </c>
      <c r="C25" s="33" t="s">
        <v>1201</v>
      </c>
      <c r="D25" s="14">
        <v>16816</v>
      </c>
      <c r="E25" s="15">
        <v>597.19000000000005</v>
      </c>
      <c r="F25" s="16">
        <v>1.7000000000000001E-2</v>
      </c>
      <c r="G25" s="16"/>
    </row>
    <row r="26" spans="1:7" x14ac:dyDescent="0.25">
      <c r="A26" s="13" t="s">
        <v>1301</v>
      </c>
      <c r="B26" s="33" t="s">
        <v>1302</v>
      </c>
      <c r="C26" s="33" t="s">
        <v>1189</v>
      </c>
      <c r="D26" s="14">
        <v>35069</v>
      </c>
      <c r="E26" s="15">
        <v>507.52</v>
      </c>
      <c r="F26" s="16">
        <v>1.4500000000000001E-2</v>
      </c>
      <c r="G26" s="16"/>
    </row>
    <row r="27" spans="1:7" x14ac:dyDescent="0.25">
      <c r="A27" s="13" t="s">
        <v>1299</v>
      </c>
      <c r="B27" s="33" t="s">
        <v>1300</v>
      </c>
      <c r="C27" s="33" t="s">
        <v>1192</v>
      </c>
      <c r="D27" s="14">
        <v>34433</v>
      </c>
      <c r="E27" s="15">
        <v>503.36</v>
      </c>
      <c r="F27" s="16">
        <v>1.44E-2</v>
      </c>
      <c r="G27" s="16"/>
    </row>
    <row r="28" spans="1:7" x14ac:dyDescent="0.25">
      <c r="A28" s="13" t="s">
        <v>1330</v>
      </c>
      <c r="B28" s="33" t="s">
        <v>1331</v>
      </c>
      <c r="C28" s="33" t="s">
        <v>1292</v>
      </c>
      <c r="D28" s="14">
        <v>69524</v>
      </c>
      <c r="E28" s="15">
        <v>479.26</v>
      </c>
      <c r="F28" s="16">
        <v>1.37E-2</v>
      </c>
      <c r="G28" s="16"/>
    </row>
    <row r="29" spans="1:7" x14ac:dyDescent="0.25">
      <c r="A29" s="13" t="s">
        <v>1387</v>
      </c>
      <c r="B29" s="33" t="s">
        <v>1388</v>
      </c>
      <c r="C29" s="33" t="s">
        <v>1181</v>
      </c>
      <c r="D29" s="14">
        <v>17931</v>
      </c>
      <c r="E29" s="15">
        <v>449.4</v>
      </c>
      <c r="F29" s="16">
        <v>1.2800000000000001E-2</v>
      </c>
      <c r="G29" s="16"/>
    </row>
    <row r="30" spans="1:7" x14ac:dyDescent="0.25">
      <c r="A30" s="13" t="s">
        <v>1899</v>
      </c>
      <c r="B30" s="33" t="s">
        <v>1900</v>
      </c>
      <c r="C30" s="33" t="s">
        <v>1226</v>
      </c>
      <c r="D30" s="14">
        <v>74140</v>
      </c>
      <c r="E30" s="15">
        <v>440.28</v>
      </c>
      <c r="F30" s="16">
        <v>1.26E-2</v>
      </c>
      <c r="G30" s="16"/>
    </row>
    <row r="31" spans="1:7" x14ac:dyDescent="0.25">
      <c r="A31" s="13" t="s">
        <v>1297</v>
      </c>
      <c r="B31" s="33" t="s">
        <v>1298</v>
      </c>
      <c r="C31" s="33" t="s">
        <v>1181</v>
      </c>
      <c r="D31" s="14">
        <v>46177</v>
      </c>
      <c r="E31" s="15">
        <v>426.21</v>
      </c>
      <c r="F31" s="16">
        <v>1.2200000000000001E-2</v>
      </c>
      <c r="G31" s="16"/>
    </row>
    <row r="32" spans="1:7" x14ac:dyDescent="0.25">
      <c r="A32" s="13" t="s">
        <v>1458</v>
      </c>
      <c r="B32" s="33" t="s">
        <v>1459</v>
      </c>
      <c r="C32" s="33" t="s">
        <v>1305</v>
      </c>
      <c r="D32" s="14">
        <v>12084</v>
      </c>
      <c r="E32" s="15">
        <v>412.12</v>
      </c>
      <c r="F32" s="16">
        <v>1.18E-2</v>
      </c>
      <c r="G32" s="16"/>
    </row>
    <row r="33" spans="1:7" x14ac:dyDescent="0.25">
      <c r="A33" s="13" t="s">
        <v>1909</v>
      </c>
      <c r="B33" s="33" t="s">
        <v>1910</v>
      </c>
      <c r="C33" s="33" t="s">
        <v>1867</v>
      </c>
      <c r="D33" s="14">
        <v>28377</v>
      </c>
      <c r="E33" s="15">
        <v>401.73</v>
      </c>
      <c r="F33" s="16">
        <v>1.15E-2</v>
      </c>
      <c r="G33" s="16"/>
    </row>
    <row r="34" spans="1:7" x14ac:dyDescent="0.25">
      <c r="A34" s="13" t="s">
        <v>1895</v>
      </c>
      <c r="B34" s="33" t="s">
        <v>1896</v>
      </c>
      <c r="C34" s="33" t="s">
        <v>1274</v>
      </c>
      <c r="D34" s="14">
        <v>25334</v>
      </c>
      <c r="E34" s="15">
        <v>394.54</v>
      </c>
      <c r="F34" s="16">
        <v>1.1299999999999999E-2</v>
      </c>
      <c r="G34" s="16"/>
    </row>
    <row r="35" spans="1:7" x14ac:dyDescent="0.25">
      <c r="A35" s="13" t="s">
        <v>1208</v>
      </c>
      <c r="B35" s="33" t="s">
        <v>1209</v>
      </c>
      <c r="C35" s="33" t="s">
        <v>1210</v>
      </c>
      <c r="D35" s="14">
        <v>79989</v>
      </c>
      <c r="E35" s="15">
        <v>392.91</v>
      </c>
      <c r="F35" s="16">
        <v>1.12E-2</v>
      </c>
      <c r="G35" s="16"/>
    </row>
    <row r="36" spans="1:7" x14ac:dyDescent="0.25">
      <c r="A36" s="13" t="s">
        <v>1185</v>
      </c>
      <c r="B36" s="33" t="s">
        <v>1186</v>
      </c>
      <c r="C36" s="33" t="s">
        <v>1181</v>
      </c>
      <c r="D36" s="14">
        <v>3114</v>
      </c>
      <c r="E36" s="15">
        <v>386.11</v>
      </c>
      <c r="F36" s="16">
        <v>1.0999999999999999E-2</v>
      </c>
      <c r="G36" s="16"/>
    </row>
    <row r="37" spans="1:7" x14ac:dyDescent="0.25">
      <c r="A37" s="13" t="s">
        <v>1897</v>
      </c>
      <c r="B37" s="33" t="s">
        <v>1898</v>
      </c>
      <c r="C37" s="33" t="s">
        <v>1189</v>
      </c>
      <c r="D37" s="14">
        <v>20896</v>
      </c>
      <c r="E37" s="15">
        <v>370.26</v>
      </c>
      <c r="F37" s="16">
        <v>1.06E-2</v>
      </c>
      <c r="G37" s="16"/>
    </row>
    <row r="38" spans="1:7" x14ac:dyDescent="0.25">
      <c r="A38" s="13" t="s">
        <v>1377</v>
      </c>
      <c r="B38" s="33" t="s">
        <v>1378</v>
      </c>
      <c r="C38" s="33" t="s">
        <v>1231</v>
      </c>
      <c r="D38" s="14">
        <v>15887</v>
      </c>
      <c r="E38" s="15">
        <v>370.02</v>
      </c>
      <c r="F38" s="16">
        <v>1.06E-2</v>
      </c>
      <c r="G38" s="16"/>
    </row>
    <row r="39" spans="1:7" x14ac:dyDescent="0.25">
      <c r="A39" s="13" t="s">
        <v>1270</v>
      </c>
      <c r="B39" s="33" t="s">
        <v>1271</v>
      </c>
      <c r="C39" s="33" t="s">
        <v>1192</v>
      </c>
      <c r="D39" s="14">
        <v>138501</v>
      </c>
      <c r="E39" s="15">
        <v>366.89</v>
      </c>
      <c r="F39" s="16">
        <v>1.0500000000000001E-2</v>
      </c>
      <c r="G39" s="16"/>
    </row>
    <row r="40" spans="1:7" x14ac:dyDescent="0.25">
      <c r="A40" s="13" t="s">
        <v>1797</v>
      </c>
      <c r="B40" s="33" t="s">
        <v>1798</v>
      </c>
      <c r="C40" s="33" t="s">
        <v>1423</v>
      </c>
      <c r="D40" s="14">
        <v>13579</v>
      </c>
      <c r="E40" s="15">
        <v>365.8</v>
      </c>
      <c r="F40" s="16">
        <v>1.04E-2</v>
      </c>
      <c r="G40" s="16"/>
    </row>
    <row r="41" spans="1:7" x14ac:dyDescent="0.25">
      <c r="A41" s="13" t="s">
        <v>1445</v>
      </c>
      <c r="B41" s="33" t="s">
        <v>1446</v>
      </c>
      <c r="C41" s="33" t="s">
        <v>1289</v>
      </c>
      <c r="D41" s="14">
        <v>29328</v>
      </c>
      <c r="E41" s="15">
        <v>363.99</v>
      </c>
      <c r="F41" s="16">
        <v>1.04E-2</v>
      </c>
      <c r="G41" s="16"/>
    </row>
    <row r="42" spans="1:7" x14ac:dyDescent="0.25">
      <c r="A42" s="13" t="s">
        <v>1799</v>
      </c>
      <c r="B42" s="33" t="s">
        <v>1800</v>
      </c>
      <c r="C42" s="33" t="s">
        <v>1801</v>
      </c>
      <c r="D42" s="14">
        <v>26469</v>
      </c>
      <c r="E42" s="15">
        <v>342.61</v>
      </c>
      <c r="F42" s="16">
        <v>9.7999999999999997E-3</v>
      </c>
      <c r="G42" s="16"/>
    </row>
    <row r="43" spans="1:7" x14ac:dyDescent="0.25">
      <c r="A43" s="13" t="s">
        <v>1498</v>
      </c>
      <c r="B43" s="33" t="s">
        <v>1499</v>
      </c>
      <c r="C43" s="33" t="s">
        <v>1289</v>
      </c>
      <c r="D43" s="14">
        <v>14419</v>
      </c>
      <c r="E43" s="15">
        <v>339.43</v>
      </c>
      <c r="F43" s="16">
        <v>9.7000000000000003E-3</v>
      </c>
      <c r="G43" s="16"/>
    </row>
    <row r="44" spans="1:7" x14ac:dyDescent="0.25">
      <c r="A44" s="13" t="s">
        <v>1903</v>
      </c>
      <c r="B44" s="33" t="s">
        <v>1904</v>
      </c>
      <c r="C44" s="33" t="s">
        <v>1192</v>
      </c>
      <c r="D44" s="14">
        <v>171645</v>
      </c>
      <c r="E44" s="15">
        <v>338.31</v>
      </c>
      <c r="F44" s="16">
        <v>9.5999999999999992E-3</v>
      </c>
      <c r="G44" s="16"/>
    </row>
    <row r="45" spans="1:7" x14ac:dyDescent="0.25">
      <c r="A45" s="13" t="s">
        <v>1791</v>
      </c>
      <c r="B45" s="33" t="s">
        <v>1792</v>
      </c>
      <c r="C45" s="33" t="s">
        <v>1192</v>
      </c>
      <c r="D45" s="14">
        <v>56714</v>
      </c>
      <c r="E45" s="15">
        <v>321.85000000000002</v>
      </c>
      <c r="F45" s="16">
        <v>9.1999999999999998E-3</v>
      </c>
      <c r="G45" s="16"/>
    </row>
    <row r="46" spans="1:7" x14ac:dyDescent="0.25">
      <c r="A46" s="13" t="s">
        <v>1865</v>
      </c>
      <c r="B46" s="33" t="s">
        <v>1866</v>
      </c>
      <c r="C46" s="33" t="s">
        <v>1867</v>
      </c>
      <c r="D46" s="14">
        <v>30195</v>
      </c>
      <c r="E46" s="15">
        <v>304.55</v>
      </c>
      <c r="F46" s="16">
        <v>8.6999999999999994E-3</v>
      </c>
      <c r="G46" s="16"/>
    </row>
    <row r="47" spans="1:7" x14ac:dyDescent="0.25">
      <c r="A47" s="13" t="s">
        <v>1381</v>
      </c>
      <c r="B47" s="33" t="s">
        <v>1382</v>
      </c>
      <c r="C47" s="33" t="s">
        <v>1305</v>
      </c>
      <c r="D47" s="14">
        <v>24169</v>
      </c>
      <c r="E47" s="15">
        <v>296.89999999999998</v>
      </c>
      <c r="F47" s="16">
        <v>8.5000000000000006E-3</v>
      </c>
      <c r="G47" s="16"/>
    </row>
    <row r="48" spans="1:7" x14ac:dyDescent="0.25">
      <c r="A48" s="13" t="s">
        <v>1777</v>
      </c>
      <c r="B48" s="33" t="s">
        <v>1778</v>
      </c>
      <c r="C48" s="33" t="s">
        <v>1323</v>
      </c>
      <c r="D48" s="14">
        <v>23092</v>
      </c>
      <c r="E48" s="15">
        <v>296.41000000000003</v>
      </c>
      <c r="F48" s="16">
        <v>8.5000000000000006E-3</v>
      </c>
      <c r="G48" s="16"/>
    </row>
    <row r="49" spans="1:7" x14ac:dyDescent="0.25">
      <c r="A49" s="13" t="s">
        <v>1893</v>
      </c>
      <c r="B49" s="33" t="s">
        <v>1894</v>
      </c>
      <c r="C49" s="33" t="s">
        <v>1201</v>
      </c>
      <c r="D49" s="14">
        <v>6787</v>
      </c>
      <c r="E49" s="15">
        <v>278.25</v>
      </c>
      <c r="F49" s="16">
        <v>7.9000000000000008E-3</v>
      </c>
      <c r="G49" s="16"/>
    </row>
    <row r="50" spans="1:7" x14ac:dyDescent="0.25">
      <c r="A50" s="13" t="s">
        <v>1783</v>
      </c>
      <c r="B50" s="33" t="s">
        <v>1784</v>
      </c>
      <c r="C50" s="33" t="s">
        <v>1236</v>
      </c>
      <c r="D50" s="14">
        <v>32483</v>
      </c>
      <c r="E50" s="15">
        <v>276.19</v>
      </c>
      <c r="F50" s="16">
        <v>7.9000000000000008E-3</v>
      </c>
      <c r="G50" s="16"/>
    </row>
    <row r="51" spans="1:7" x14ac:dyDescent="0.25">
      <c r="A51" s="13" t="s">
        <v>1417</v>
      </c>
      <c r="B51" s="33" t="s">
        <v>1418</v>
      </c>
      <c r="C51" s="33" t="s">
        <v>1305</v>
      </c>
      <c r="D51" s="14">
        <v>12086</v>
      </c>
      <c r="E51" s="15">
        <v>276.06</v>
      </c>
      <c r="F51" s="16">
        <v>7.9000000000000008E-3</v>
      </c>
      <c r="G51" s="16"/>
    </row>
    <row r="52" spans="1:7" x14ac:dyDescent="0.25">
      <c r="A52" s="13" t="s">
        <v>1915</v>
      </c>
      <c r="B52" s="33" t="s">
        <v>1916</v>
      </c>
      <c r="C52" s="33" t="s">
        <v>1305</v>
      </c>
      <c r="D52" s="14">
        <v>43046</v>
      </c>
      <c r="E52" s="15">
        <v>262.62</v>
      </c>
      <c r="F52" s="16">
        <v>7.4999999999999997E-3</v>
      </c>
      <c r="G52" s="16"/>
    </row>
    <row r="53" spans="1:7" x14ac:dyDescent="0.25">
      <c r="A53" s="13" t="s">
        <v>1211</v>
      </c>
      <c r="B53" s="33" t="s">
        <v>1212</v>
      </c>
      <c r="C53" s="33" t="s">
        <v>1181</v>
      </c>
      <c r="D53" s="14">
        <v>12028</v>
      </c>
      <c r="E53" s="15">
        <v>262.12</v>
      </c>
      <c r="F53" s="16">
        <v>7.4999999999999997E-3</v>
      </c>
      <c r="G53" s="16"/>
    </row>
    <row r="54" spans="1:7" x14ac:dyDescent="0.25">
      <c r="A54" s="13" t="s">
        <v>1383</v>
      </c>
      <c r="B54" s="33" t="s">
        <v>1384</v>
      </c>
      <c r="C54" s="33" t="s">
        <v>1250</v>
      </c>
      <c r="D54" s="14">
        <v>19098</v>
      </c>
      <c r="E54" s="15">
        <v>259.68</v>
      </c>
      <c r="F54" s="16">
        <v>7.4000000000000003E-3</v>
      </c>
      <c r="G54" s="16"/>
    </row>
    <row r="55" spans="1:7" x14ac:dyDescent="0.25">
      <c r="A55" s="13" t="s">
        <v>1922</v>
      </c>
      <c r="B55" s="33" t="s">
        <v>1923</v>
      </c>
      <c r="C55" s="33" t="s">
        <v>1189</v>
      </c>
      <c r="D55" s="14">
        <v>17540</v>
      </c>
      <c r="E55" s="15">
        <v>256.7</v>
      </c>
      <c r="F55" s="16">
        <v>7.3000000000000001E-3</v>
      </c>
      <c r="G55" s="16"/>
    </row>
    <row r="56" spans="1:7" x14ac:dyDescent="0.25">
      <c r="A56" s="13" t="s">
        <v>1557</v>
      </c>
      <c r="B56" s="33" t="s">
        <v>1558</v>
      </c>
      <c r="C56" s="33" t="s">
        <v>1279</v>
      </c>
      <c r="D56" s="14">
        <v>24703</v>
      </c>
      <c r="E56" s="15">
        <v>253.98</v>
      </c>
      <c r="F56" s="16">
        <v>7.1999999999999998E-3</v>
      </c>
      <c r="G56" s="16"/>
    </row>
    <row r="57" spans="1:7" x14ac:dyDescent="0.25">
      <c r="A57" s="13" t="s">
        <v>1441</v>
      </c>
      <c r="B57" s="33" t="s">
        <v>1442</v>
      </c>
      <c r="C57" s="33" t="s">
        <v>1215</v>
      </c>
      <c r="D57" s="14">
        <v>43853</v>
      </c>
      <c r="E57" s="15">
        <v>239.04</v>
      </c>
      <c r="F57" s="16">
        <v>6.7999999999999996E-3</v>
      </c>
      <c r="G57" s="16"/>
    </row>
    <row r="58" spans="1:7" x14ac:dyDescent="0.25">
      <c r="A58" s="13" t="s">
        <v>1393</v>
      </c>
      <c r="B58" s="33" t="s">
        <v>1394</v>
      </c>
      <c r="C58" s="33" t="s">
        <v>1305</v>
      </c>
      <c r="D58" s="14">
        <v>4726</v>
      </c>
      <c r="E58" s="15">
        <v>234.93</v>
      </c>
      <c r="F58" s="16">
        <v>6.7000000000000002E-3</v>
      </c>
      <c r="G58" s="16"/>
    </row>
    <row r="59" spans="1:7" x14ac:dyDescent="0.25">
      <c r="A59" s="13" t="s">
        <v>1924</v>
      </c>
      <c r="B59" s="33" t="s">
        <v>1925</v>
      </c>
      <c r="C59" s="33" t="s">
        <v>1289</v>
      </c>
      <c r="D59" s="14">
        <v>39480</v>
      </c>
      <c r="E59" s="15">
        <v>231.39</v>
      </c>
      <c r="F59" s="16">
        <v>6.6E-3</v>
      </c>
      <c r="G59" s="16"/>
    </row>
    <row r="60" spans="1:7" x14ac:dyDescent="0.25">
      <c r="A60" s="13" t="s">
        <v>1379</v>
      </c>
      <c r="B60" s="33" t="s">
        <v>1380</v>
      </c>
      <c r="C60" s="33" t="s">
        <v>1374</v>
      </c>
      <c r="D60" s="14">
        <v>16311</v>
      </c>
      <c r="E60" s="15">
        <v>226.14</v>
      </c>
      <c r="F60" s="16">
        <v>6.4000000000000003E-3</v>
      </c>
      <c r="G60" s="16"/>
    </row>
    <row r="61" spans="1:7" x14ac:dyDescent="0.25">
      <c r="A61" s="13" t="s">
        <v>1518</v>
      </c>
      <c r="B61" s="33" t="s">
        <v>1519</v>
      </c>
      <c r="C61" s="33" t="s">
        <v>1323</v>
      </c>
      <c r="D61" s="14">
        <v>8018</v>
      </c>
      <c r="E61" s="15">
        <v>222.8</v>
      </c>
      <c r="F61" s="16">
        <v>6.4000000000000003E-3</v>
      </c>
      <c r="G61" s="16"/>
    </row>
    <row r="62" spans="1:7" x14ac:dyDescent="0.25">
      <c r="A62" s="13" t="s">
        <v>1528</v>
      </c>
      <c r="B62" s="33" t="s">
        <v>1529</v>
      </c>
      <c r="C62" s="33" t="s">
        <v>1201</v>
      </c>
      <c r="D62" s="14">
        <v>10465</v>
      </c>
      <c r="E62" s="15">
        <v>219.44</v>
      </c>
      <c r="F62" s="16">
        <v>6.3E-3</v>
      </c>
      <c r="G62" s="16"/>
    </row>
    <row r="63" spans="1:7" x14ac:dyDescent="0.25">
      <c r="A63" s="13" t="s">
        <v>1312</v>
      </c>
      <c r="B63" s="33" t="s">
        <v>1313</v>
      </c>
      <c r="C63" s="33" t="s">
        <v>1289</v>
      </c>
      <c r="D63" s="14">
        <v>3123</v>
      </c>
      <c r="E63" s="15">
        <v>209.17</v>
      </c>
      <c r="F63" s="16">
        <v>6.0000000000000001E-3</v>
      </c>
      <c r="G63" s="16"/>
    </row>
    <row r="64" spans="1:7" x14ac:dyDescent="0.25">
      <c r="A64" s="13" t="s">
        <v>1248</v>
      </c>
      <c r="B64" s="33" t="s">
        <v>1249</v>
      </c>
      <c r="C64" s="33" t="s">
        <v>1250</v>
      </c>
      <c r="D64" s="14">
        <v>6110</v>
      </c>
      <c r="E64" s="15">
        <v>198.08</v>
      </c>
      <c r="F64" s="16">
        <v>5.5999999999999999E-3</v>
      </c>
      <c r="G64" s="16"/>
    </row>
    <row r="65" spans="1:7" x14ac:dyDescent="0.25">
      <c r="A65" s="13" t="s">
        <v>1785</v>
      </c>
      <c r="B65" s="33" t="s">
        <v>1786</v>
      </c>
      <c r="C65" s="33" t="s">
        <v>1250</v>
      </c>
      <c r="D65" s="14">
        <v>16242</v>
      </c>
      <c r="E65" s="15">
        <v>195.76</v>
      </c>
      <c r="F65" s="16">
        <v>5.5999999999999999E-3</v>
      </c>
      <c r="G65" s="16"/>
    </row>
    <row r="66" spans="1:7" x14ac:dyDescent="0.25">
      <c r="A66" s="13" t="s">
        <v>1804</v>
      </c>
      <c r="B66" s="33" t="s">
        <v>1805</v>
      </c>
      <c r="C66" s="33" t="s">
        <v>1289</v>
      </c>
      <c r="D66" s="14">
        <v>14785</v>
      </c>
      <c r="E66" s="15">
        <v>195.73</v>
      </c>
      <c r="F66" s="16">
        <v>5.5999999999999999E-3</v>
      </c>
      <c r="G66" s="16"/>
    </row>
    <row r="67" spans="1:7" x14ac:dyDescent="0.25">
      <c r="A67" s="13" t="s">
        <v>1426</v>
      </c>
      <c r="B67" s="33" t="s">
        <v>1427</v>
      </c>
      <c r="C67" s="33" t="s">
        <v>1236</v>
      </c>
      <c r="D67" s="14">
        <v>6413</v>
      </c>
      <c r="E67" s="15">
        <v>195.6</v>
      </c>
      <c r="F67" s="16">
        <v>5.5999999999999999E-3</v>
      </c>
      <c r="G67" s="16"/>
    </row>
    <row r="68" spans="1:7" x14ac:dyDescent="0.25">
      <c r="A68" s="13" t="s">
        <v>1179</v>
      </c>
      <c r="B68" s="33" t="s">
        <v>1180</v>
      </c>
      <c r="C68" s="33" t="s">
        <v>1181</v>
      </c>
      <c r="D68" s="14">
        <v>2131</v>
      </c>
      <c r="E68" s="15">
        <v>193.6</v>
      </c>
      <c r="F68" s="16">
        <v>5.4999999999999997E-3</v>
      </c>
      <c r="G68" s="16"/>
    </row>
    <row r="69" spans="1:7" x14ac:dyDescent="0.25">
      <c r="A69" s="13" t="s">
        <v>1303</v>
      </c>
      <c r="B69" s="33" t="s">
        <v>1304</v>
      </c>
      <c r="C69" s="33" t="s">
        <v>1305</v>
      </c>
      <c r="D69" s="14">
        <v>13746</v>
      </c>
      <c r="E69" s="15">
        <v>182.01</v>
      </c>
      <c r="F69" s="16">
        <v>5.1999999999999998E-3</v>
      </c>
      <c r="G69" s="16"/>
    </row>
    <row r="70" spans="1:7" x14ac:dyDescent="0.25">
      <c r="A70" s="13" t="s">
        <v>1913</v>
      </c>
      <c r="B70" s="33" t="s">
        <v>1914</v>
      </c>
      <c r="C70" s="33" t="s">
        <v>1198</v>
      </c>
      <c r="D70" s="14">
        <v>3865</v>
      </c>
      <c r="E70" s="15">
        <v>179.11</v>
      </c>
      <c r="F70" s="16">
        <v>5.1000000000000004E-3</v>
      </c>
      <c r="G70" s="16"/>
    </row>
    <row r="71" spans="1:7" x14ac:dyDescent="0.25">
      <c r="A71" s="13" t="s">
        <v>1926</v>
      </c>
      <c r="B71" s="33" t="s">
        <v>1927</v>
      </c>
      <c r="C71" s="33" t="s">
        <v>1289</v>
      </c>
      <c r="D71" s="14">
        <v>49507</v>
      </c>
      <c r="E71" s="15">
        <v>170.48</v>
      </c>
      <c r="F71" s="16">
        <v>4.8999999999999998E-3</v>
      </c>
      <c r="G71" s="16"/>
    </row>
    <row r="72" spans="1:7" x14ac:dyDescent="0.25">
      <c r="A72" s="13" t="s">
        <v>1928</v>
      </c>
      <c r="B72" s="33" t="s">
        <v>1929</v>
      </c>
      <c r="C72" s="33" t="s">
        <v>1289</v>
      </c>
      <c r="D72" s="14">
        <v>20850</v>
      </c>
      <c r="E72" s="15">
        <v>157.69999999999999</v>
      </c>
      <c r="F72" s="16">
        <v>4.4999999999999997E-3</v>
      </c>
      <c r="G72" s="16"/>
    </row>
    <row r="73" spans="1:7" x14ac:dyDescent="0.25">
      <c r="A73" s="13" t="s">
        <v>1540</v>
      </c>
      <c r="B73" s="33" t="s">
        <v>1541</v>
      </c>
      <c r="C73" s="33" t="s">
        <v>1403</v>
      </c>
      <c r="D73" s="14">
        <v>4212</v>
      </c>
      <c r="E73" s="15">
        <v>149.09</v>
      </c>
      <c r="F73" s="16">
        <v>4.3E-3</v>
      </c>
      <c r="G73" s="16"/>
    </row>
    <row r="74" spans="1:7" x14ac:dyDescent="0.25">
      <c r="A74" s="13" t="s">
        <v>1930</v>
      </c>
      <c r="B74" s="33" t="s">
        <v>1931</v>
      </c>
      <c r="C74" s="33" t="s">
        <v>1192</v>
      </c>
      <c r="D74" s="14">
        <v>93083</v>
      </c>
      <c r="E74" s="15">
        <v>149.07</v>
      </c>
      <c r="F74" s="16">
        <v>4.3E-3</v>
      </c>
      <c r="G74" s="16"/>
    </row>
    <row r="75" spans="1:7" x14ac:dyDescent="0.25">
      <c r="A75" s="13" t="s">
        <v>1389</v>
      </c>
      <c r="B75" s="33" t="s">
        <v>1390</v>
      </c>
      <c r="C75" s="33" t="s">
        <v>1192</v>
      </c>
      <c r="D75" s="14">
        <v>120705</v>
      </c>
      <c r="E75" s="15">
        <v>142.43</v>
      </c>
      <c r="F75" s="16">
        <v>4.1000000000000003E-3</v>
      </c>
      <c r="G75" s="16"/>
    </row>
    <row r="76" spans="1:7" x14ac:dyDescent="0.25">
      <c r="A76" s="13" t="s">
        <v>1905</v>
      </c>
      <c r="B76" s="33" t="s">
        <v>1906</v>
      </c>
      <c r="C76" s="33" t="s">
        <v>1201</v>
      </c>
      <c r="D76" s="14">
        <v>9269</v>
      </c>
      <c r="E76" s="15">
        <v>139.49</v>
      </c>
      <c r="F76" s="16">
        <v>4.0000000000000001E-3</v>
      </c>
      <c r="G76" s="16"/>
    </row>
    <row r="77" spans="1:7" x14ac:dyDescent="0.25">
      <c r="A77" s="13" t="s">
        <v>1932</v>
      </c>
      <c r="B77" s="33" t="s">
        <v>1933</v>
      </c>
      <c r="C77" s="33" t="s">
        <v>1289</v>
      </c>
      <c r="D77" s="14">
        <v>52021</v>
      </c>
      <c r="E77" s="15">
        <v>139.21</v>
      </c>
      <c r="F77" s="16">
        <v>4.0000000000000001E-3</v>
      </c>
      <c r="G77" s="16"/>
    </row>
    <row r="78" spans="1:7" x14ac:dyDescent="0.25">
      <c r="A78" s="13" t="s">
        <v>1802</v>
      </c>
      <c r="B78" s="33" t="s">
        <v>1803</v>
      </c>
      <c r="C78" s="33" t="s">
        <v>1323</v>
      </c>
      <c r="D78" s="14">
        <v>4276</v>
      </c>
      <c r="E78" s="15">
        <v>132.54</v>
      </c>
      <c r="F78" s="16">
        <v>3.8E-3</v>
      </c>
      <c r="G78" s="16"/>
    </row>
    <row r="79" spans="1:7" x14ac:dyDescent="0.25">
      <c r="A79" s="13" t="s">
        <v>1316</v>
      </c>
      <c r="B79" s="33" t="s">
        <v>1317</v>
      </c>
      <c r="C79" s="33" t="s">
        <v>1192</v>
      </c>
      <c r="D79" s="14">
        <v>79577</v>
      </c>
      <c r="E79" s="15">
        <v>128.94999999999999</v>
      </c>
      <c r="F79" s="16">
        <v>3.7000000000000002E-3</v>
      </c>
      <c r="G79" s="16"/>
    </row>
    <row r="80" spans="1:7" x14ac:dyDescent="0.25">
      <c r="A80" s="13" t="s">
        <v>1891</v>
      </c>
      <c r="B80" s="33" t="s">
        <v>1892</v>
      </c>
      <c r="C80" s="33" t="s">
        <v>1195</v>
      </c>
      <c r="D80" s="14">
        <v>19002</v>
      </c>
      <c r="E80" s="15">
        <v>116.48</v>
      </c>
      <c r="F80" s="16">
        <v>3.3E-3</v>
      </c>
      <c r="G80" s="16"/>
    </row>
    <row r="81" spans="1:7" x14ac:dyDescent="0.25">
      <c r="A81" s="13" t="s">
        <v>1934</v>
      </c>
      <c r="B81" s="33" t="s">
        <v>1935</v>
      </c>
      <c r="C81" s="33" t="s">
        <v>1289</v>
      </c>
      <c r="D81" s="14">
        <v>14109</v>
      </c>
      <c r="E81" s="15">
        <v>115.4</v>
      </c>
      <c r="F81" s="16">
        <v>3.3E-3</v>
      </c>
      <c r="G81" s="16"/>
    </row>
    <row r="82" spans="1:7" x14ac:dyDescent="0.25">
      <c r="A82" s="13" t="s">
        <v>1936</v>
      </c>
      <c r="B82" s="33" t="s">
        <v>1937</v>
      </c>
      <c r="C82" s="33" t="s">
        <v>1192</v>
      </c>
      <c r="D82" s="14">
        <v>116585</v>
      </c>
      <c r="E82" s="15">
        <v>107.96</v>
      </c>
      <c r="F82" s="16">
        <v>3.0999999999999999E-3</v>
      </c>
      <c r="G82" s="16"/>
    </row>
    <row r="83" spans="1:7" x14ac:dyDescent="0.25">
      <c r="A83" s="13" t="s">
        <v>1295</v>
      </c>
      <c r="B83" s="33" t="s">
        <v>1296</v>
      </c>
      <c r="C83" s="33" t="s">
        <v>1289</v>
      </c>
      <c r="D83" s="14">
        <v>19966</v>
      </c>
      <c r="E83" s="15">
        <v>98.32</v>
      </c>
      <c r="F83" s="16">
        <v>2.8E-3</v>
      </c>
      <c r="G83" s="16"/>
    </row>
    <row r="84" spans="1:7" x14ac:dyDescent="0.25">
      <c r="A84" s="13" t="s">
        <v>1901</v>
      </c>
      <c r="B84" s="33" t="s">
        <v>1902</v>
      </c>
      <c r="C84" s="33" t="s">
        <v>1548</v>
      </c>
      <c r="D84" s="14">
        <v>6122</v>
      </c>
      <c r="E84" s="15">
        <v>96.51</v>
      </c>
      <c r="F84" s="16">
        <v>2.8E-3</v>
      </c>
      <c r="G84" s="16"/>
    </row>
    <row r="85" spans="1:7" x14ac:dyDescent="0.25">
      <c r="A85" s="13" t="s">
        <v>1938</v>
      </c>
      <c r="B85" s="33" t="s">
        <v>1939</v>
      </c>
      <c r="C85" s="33" t="s">
        <v>1189</v>
      </c>
      <c r="D85" s="14">
        <v>3973</v>
      </c>
      <c r="E85" s="15">
        <v>92.7</v>
      </c>
      <c r="F85" s="16">
        <v>2.5999999999999999E-3</v>
      </c>
      <c r="G85" s="16"/>
    </row>
    <row r="86" spans="1:7" x14ac:dyDescent="0.25">
      <c r="A86" s="13" t="s">
        <v>1793</v>
      </c>
      <c r="B86" s="33" t="s">
        <v>1794</v>
      </c>
      <c r="C86" s="33" t="s">
        <v>1365</v>
      </c>
      <c r="D86" s="14">
        <v>12016</v>
      </c>
      <c r="E86" s="15">
        <v>90.34</v>
      </c>
      <c r="F86" s="16">
        <v>2.5999999999999999E-3</v>
      </c>
      <c r="G86" s="16"/>
    </row>
    <row r="87" spans="1:7" x14ac:dyDescent="0.25">
      <c r="A87" s="13" t="s">
        <v>1287</v>
      </c>
      <c r="B87" s="33" t="s">
        <v>1288</v>
      </c>
      <c r="C87" s="33" t="s">
        <v>1289</v>
      </c>
      <c r="D87" s="14">
        <v>16599</v>
      </c>
      <c r="E87" s="15">
        <v>89.26</v>
      </c>
      <c r="F87" s="16">
        <v>2.5000000000000001E-3</v>
      </c>
      <c r="G87" s="16"/>
    </row>
    <row r="88" spans="1:7" x14ac:dyDescent="0.25">
      <c r="A88" s="13" t="s">
        <v>1940</v>
      </c>
      <c r="B88" s="33" t="s">
        <v>1941</v>
      </c>
      <c r="C88" s="33" t="s">
        <v>1198</v>
      </c>
      <c r="D88" s="14">
        <v>11214</v>
      </c>
      <c r="E88" s="15">
        <v>82.82</v>
      </c>
      <c r="F88" s="16">
        <v>2.3999999999999998E-3</v>
      </c>
      <c r="G88" s="16"/>
    </row>
    <row r="89" spans="1:7" x14ac:dyDescent="0.25">
      <c r="A89" s="13" t="s">
        <v>1942</v>
      </c>
      <c r="B89" s="33" t="s">
        <v>1943</v>
      </c>
      <c r="C89" s="33" t="s">
        <v>1207</v>
      </c>
      <c r="D89" s="14">
        <v>12850</v>
      </c>
      <c r="E89" s="15">
        <v>81.69</v>
      </c>
      <c r="F89" s="16">
        <v>2.3E-3</v>
      </c>
      <c r="G89" s="16"/>
    </row>
    <row r="90" spans="1:7" x14ac:dyDescent="0.25">
      <c r="A90" s="13" t="s">
        <v>1544</v>
      </c>
      <c r="B90" s="33" t="s">
        <v>1545</v>
      </c>
      <c r="C90" s="33" t="s">
        <v>1289</v>
      </c>
      <c r="D90" s="14">
        <v>6247</v>
      </c>
      <c r="E90" s="15">
        <v>45.43</v>
      </c>
      <c r="F90" s="16">
        <v>1.2999999999999999E-3</v>
      </c>
      <c r="G90" s="16"/>
    </row>
    <row r="91" spans="1:7" x14ac:dyDescent="0.25">
      <c r="A91" s="13" t="s">
        <v>1818</v>
      </c>
      <c r="B91" s="33" t="s">
        <v>1819</v>
      </c>
      <c r="C91" s="33" t="s">
        <v>1350</v>
      </c>
      <c r="D91" s="14">
        <v>674</v>
      </c>
      <c r="E91" s="15">
        <v>9.49</v>
      </c>
      <c r="F91" s="16">
        <v>2.9999999999999997E-4</v>
      </c>
      <c r="G91" s="16"/>
    </row>
    <row r="92" spans="1:7" x14ac:dyDescent="0.25">
      <c r="A92" s="17" t="s">
        <v>124</v>
      </c>
      <c r="B92" s="34"/>
      <c r="C92" s="34"/>
      <c r="D92" s="20"/>
      <c r="E92" s="37">
        <v>34553.370000000003</v>
      </c>
      <c r="F92" s="38">
        <v>0.98629999999999995</v>
      </c>
      <c r="G92" s="23"/>
    </row>
    <row r="93" spans="1:7" x14ac:dyDescent="0.25">
      <c r="A93" s="17" t="s">
        <v>1257</v>
      </c>
      <c r="B93" s="33"/>
      <c r="C93" s="33"/>
      <c r="D93" s="14"/>
      <c r="E93" s="15"/>
      <c r="F93" s="16"/>
      <c r="G93" s="16"/>
    </row>
    <row r="94" spans="1:7" x14ac:dyDescent="0.25">
      <c r="A94" s="17" t="s">
        <v>124</v>
      </c>
      <c r="B94" s="33"/>
      <c r="C94" s="33"/>
      <c r="D94" s="14"/>
      <c r="E94" s="39" t="s">
        <v>121</v>
      </c>
      <c r="F94" s="40" t="s">
        <v>121</v>
      </c>
      <c r="G94" s="16"/>
    </row>
    <row r="95" spans="1:7" x14ac:dyDescent="0.25">
      <c r="A95" s="24" t="s">
        <v>131</v>
      </c>
      <c r="B95" s="35"/>
      <c r="C95" s="35"/>
      <c r="D95" s="25"/>
      <c r="E95" s="30">
        <v>34553.370000000003</v>
      </c>
      <c r="F95" s="31">
        <v>0.98629999999999995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176</v>
      </c>
      <c r="B98" s="33"/>
      <c r="C98" s="33"/>
      <c r="D98" s="14"/>
      <c r="E98" s="15"/>
      <c r="F98" s="16"/>
      <c r="G98" s="16"/>
    </row>
    <row r="99" spans="1:7" x14ac:dyDescent="0.25">
      <c r="A99" s="13" t="s">
        <v>177</v>
      </c>
      <c r="B99" s="33"/>
      <c r="C99" s="33"/>
      <c r="D99" s="14"/>
      <c r="E99" s="15">
        <v>474.74</v>
      </c>
      <c r="F99" s="16">
        <v>1.35E-2</v>
      </c>
      <c r="G99" s="16">
        <v>6.6588999999999995E-2</v>
      </c>
    </row>
    <row r="100" spans="1:7" x14ac:dyDescent="0.25">
      <c r="A100" s="17" t="s">
        <v>124</v>
      </c>
      <c r="B100" s="34"/>
      <c r="C100" s="34"/>
      <c r="D100" s="20"/>
      <c r="E100" s="37">
        <v>474.74</v>
      </c>
      <c r="F100" s="38">
        <v>1.35E-2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131</v>
      </c>
      <c r="B102" s="35"/>
      <c r="C102" s="35"/>
      <c r="D102" s="25"/>
      <c r="E102" s="21">
        <v>474.74</v>
      </c>
      <c r="F102" s="22">
        <v>1.35E-2</v>
      </c>
      <c r="G102" s="23"/>
    </row>
    <row r="103" spans="1:7" x14ac:dyDescent="0.25">
      <c r="A103" s="13" t="s">
        <v>178</v>
      </c>
      <c r="B103" s="33"/>
      <c r="C103" s="33"/>
      <c r="D103" s="14"/>
      <c r="E103" s="15">
        <v>8.6609500000000006E-2</v>
      </c>
      <c r="F103" s="16">
        <v>1.9999999999999999E-6</v>
      </c>
      <c r="G103" s="16"/>
    </row>
    <row r="104" spans="1:7" x14ac:dyDescent="0.25">
      <c r="A104" s="13" t="s">
        <v>179</v>
      </c>
      <c r="B104" s="33"/>
      <c r="C104" s="33"/>
      <c r="D104" s="14"/>
      <c r="E104" s="15">
        <v>33.783390500000003</v>
      </c>
      <c r="F104" s="16">
        <v>1.9799999999999999E-4</v>
      </c>
      <c r="G104" s="16">
        <v>6.6588999999999995E-2</v>
      </c>
    </row>
    <row r="105" spans="1:7" x14ac:dyDescent="0.25">
      <c r="A105" s="28" t="s">
        <v>180</v>
      </c>
      <c r="B105" s="36"/>
      <c r="C105" s="36"/>
      <c r="D105" s="29"/>
      <c r="E105" s="30">
        <v>35061.980000000003</v>
      </c>
      <c r="F105" s="31">
        <v>1</v>
      </c>
      <c r="G105" s="31"/>
    </row>
    <row r="110" spans="1:7" x14ac:dyDescent="0.25">
      <c r="A110" s="1" t="s">
        <v>183</v>
      </c>
    </row>
    <row r="111" spans="1:7" x14ac:dyDescent="0.25">
      <c r="A111" s="47" t="s">
        <v>184</v>
      </c>
      <c r="B111" s="3" t="s">
        <v>121</v>
      </c>
    </row>
    <row r="112" spans="1:7" x14ac:dyDescent="0.25">
      <c r="A112" t="s">
        <v>185</v>
      </c>
    </row>
    <row r="113" spans="1:5" x14ac:dyDescent="0.25">
      <c r="A113" t="s">
        <v>186</v>
      </c>
      <c r="B113" t="s">
        <v>187</v>
      </c>
      <c r="C113" t="s">
        <v>187</v>
      </c>
    </row>
    <row r="114" spans="1:5" x14ac:dyDescent="0.25">
      <c r="B114" s="48">
        <v>45412</v>
      </c>
      <c r="C114" s="48">
        <v>45443</v>
      </c>
    </row>
    <row r="115" spans="1:5" x14ac:dyDescent="0.25">
      <c r="A115" t="s">
        <v>191</v>
      </c>
      <c r="B115">
        <v>113.3</v>
      </c>
      <c r="C115">
        <v>115.45</v>
      </c>
      <c r="E115" s="2"/>
    </row>
    <row r="116" spans="1:5" x14ac:dyDescent="0.25">
      <c r="A116" t="s">
        <v>192</v>
      </c>
      <c r="B116">
        <v>38.31</v>
      </c>
      <c r="C116">
        <v>39.04</v>
      </c>
      <c r="E116" s="2"/>
    </row>
    <row r="117" spans="1:5" x14ac:dyDescent="0.25">
      <c r="A117" t="s">
        <v>672</v>
      </c>
      <c r="B117">
        <v>97.72</v>
      </c>
      <c r="C117">
        <v>99.43</v>
      </c>
      <c r="E117" s="2"/>
    </row>
    <row r="118" spans="1:5" x14ac:dyDescent="0.25">
      <c r="A118" t="s">
        <v>673</v>
      </c>
      <c r="B118">
        <v>26.16</v>
      </c>
      <c r="C118">
        <v>26.61</v>
      </c>
      <c r="E118" s="2"/>
    </row>
    <row r="119" spans="1:5" x14ac:dyDescent="0.25">
      <c r="E119" s="2"/>
    </row>
    <row r="120" spans="1:5" x14ac:dyDescent="0.25">
      <c r="A120" t="s">
        <v>202</v>
      </c>
      <c r="B120" s="3" t="s">
        <v>121</v>
      </c>
    </row>
    <row r="121" spans="1:5" x14ac:dyDescent="0.25">
      <c r="A121" t="s">
        <v>203</v>
      </c>
      <c r="B121" s="3" t="s">
        <v>121</v>
      </c>
    </row>
    <row r="122" spans="1:5" ht="29.1" customHeight="1" x14ac:dyDescent="0.25">
      <c r="A122" s="47" t="s">
        <v>204</v>
      </c>
      <c r="B122" s="3" t="s">
        <v>121</v>
      </c>
    </row>
    <row r="123" spans="1:5" ht="29.1" customHeight="1" x14ac:dyDescent="0.25">
      <c r="A123" s="47" t="s">
        <v>205</v>
      </c>
      <c r="B123" s="3" t="s">
        <v>121</v>
      </c>
    </row>
    <row r="124" spans="1:5" x14ac:dyDescent="0.25">
      <c r="A124" t="s">
        <v>1259</v>
      </c>
      <c r="B124" s="49">
        <v>0.26228600000000002</v>
      </c>
    </row>
    <row r="125" spans="1:5" ht="43.5" customHeight="1" x14ac:dyDescent="0.25">
      <c r="A125" s="47" t="s">
        <v>207</v>
      </c>
      <c r="B125" s="3" t="s">
        <v>121</v>
      </c>
    </row>
    <row r="126" spans="1:5" ht="29.1" customHeight="1" x14ac:dyDescent="0.25">
      <c r="A126" s="47" t="s">
        <v>208</v>
      </c>
      <c r="B126" s="3" t="s">
        <v>121</v>
      </c>
    </row>
    <row r="127" spans="1:5" ht="29.1" customHeight="1" x14ac:dyDescent="0.25">
      <c r="A127" s="47" t="s">
        <v>209</v>
      </c>
      <c r="B127" s="3" t="s">
        <v>121</v>
      </c>
    </row>
    <row r="128" spans="1:5" x14ac:dyDescent="0.25">
      <c r="A128" t="s">
        <v>210</v>
      </c>
      <c r="B128" s="3" t="s">
        <v>121</v>
      </c>
    </row>
    <row r="129" spans="1:4" x14ac:dyDescent="0.25">
      <c r="A129" t="s">
        <v>211</v>
      </c>
      <c r="B129" s="3" t="s">
        <v>121</v>
      </c>
    </row>
    <row r="131" spans="1:4" ht="69.95" customHeight="1" x14ac:dyDescent="0.25">
      <c r="A131" s="73" t="s">
        <v>221</v>
      </c>
      <c r="B131" s="73" t="s">
        <v>222</v>
      </c>
      <c r="C131" s="73" t="s">
        <v>5</v>
      </c>
      <c r="D131" s="73" t="s">
        <v>6</v>
      </c>
    </row>
    <row r="132" spans="1:4" ht="69.95" customHeight="1" x14ac:dyDescent="0.25">
      <c r="A132" s="73" t="s">
        <v>1944</v>
      </c>
      <c r="B132" s="73"/>
      <c r="C132" s="73" t="s">
        <v>57</v>
      </c>
      <c r="D13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33"/>
  <sheetViews>
    <sheetView showGridLines="0" workbookViewId="0">
      <pane ySplit="4" topLeftCell="A122" activePane="bottomLeft" state="frozen"/>
      <selection pane="bottomLeft" activeCell="H130" sqref="H1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1945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1946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920644</v>
      </c>
      <c r="E8" s="15">
        <v>10320.879999999999</v>
      </c>
      <c r="F8" s="16">
        <v>3.39E-2</v>
      </c>
      <c r="G8" s="16"/>
    </row>
    <row r="9" spans="1:8" x14ac:dyDescent="0.25">
      <c r="A9" s="13" t="s">
        <v>1263</v>
      </c>
      <c r="B9" s="33" t="s">
        <v>1264</v>
      </c>
      <c r="C9" s="33" t="s">
        <v>1192</v>
      </c>
      <c r="D9" s="14">
        <v>578913</v>
      </c>
      <c r="E9" s="15">
        <v>8866.34</v>
      </c>
      <c r="F9" s="16">
        <v>2.9100000000000001E-2</v>
      </c>
      <c r="G9" s="16"/>
    </row>
    <row r="10" spans="1:8" x14ac:dyDescent="0.25">
      <c r="A10" s="13" t="s">
        <v>1275</v>
      </c>
      <c r="B10" s="33" t="s">
        <v>1276</v>
      </c>
      <c r="C10" s="33" t="s">
        <v>1192</v>
      </c>
      <c r="D10" s="14">
        <v>900747</v>
      </c>
      <c r="E10" s="15">
        <v>7479.35</v>
      </c>
      <c r="F10" s="16">
        <v>2.46E-2</v>
      </c>
      <c r="G10" s="16"/>
    </row>
    <row r="11" spans="1:8" x14ac:dyDescent="0.25">
      <c r="A11" s="13" t="s">
        <v>1265</v>
      </c>
      <c r="B11" s="33" t="s">
        <v>1266</v>
      </c>
      <c r="C11" s="33" t="s">
        <v>1218</v>
      </c>
      <c r="D11" s="14">
        <v>252142</v>
      </c>
      <c r="E11" s="15">
        <v>7213.28</v>
      </c>
      <c r="F11" s="16">
        <v>2.3699999999999999E-2</v>
      </c>
      <c r="G11" s="16"/>
    </row>
    <row r="12" spans="1:8" x14ac:dyDescent="0.25">
      <c r="A12" s="13" t="s">
        <v>1332</v>
      </c>
      <c r="B12" s="33" t="s">
        <v>1333</v>
      </c>
      <c r="C12" s="33" t="s">
        <v>1250</v>
      </c>
      <c r="D12" s="14">
        <v>76729</v>
      </c>
      <c r="E12" s="15">
        <v>7209.73</v>
      </c>
      <c r="F12" s="16">
        <v>2.3699999999999999E-2</v>
      </c>
      <c r="G12" s="16"/>
    </row>
    <row r="13" spans="1:8" x14ac:dyDescent="0.25">
      <c r="A13" s="13" t="s">
        <v>1196</v>
      </c>
      <c r="B13" s="33" t="s">
        <v>1197</v>
      </c>
      <c r="C13" s="33" t="s">
        <v>1198</v>
      </c>
      <c r="D13" s="14">
        <v>184666</v>
      </c>
      <c r="E13" s="15">
        <v>6775.95</v>
      </c>
      <c r="F13" s="16">
        <v>2.2200000000000001E-2</v>
      </c>
      <c r="G13" s="16"/>
    </row>
    <row r="14" spans="1:8" x14ac:dyDescent="0.25">
      <c r="A14" s="13" t="s">
        <v>1308</v>
      </c>
      <c r="B14" s="33" t="s">
        <v>1309</v>
      </c>
      <c r="C14" s="33" t="s">
        <v>1274</v>
      </c>
      <c r="D14" s="14">
        <v>2274040</v>
      </c>
      <c r="E14" s="15">
        <v>6730.02</v>
      </c>
      <c r="F14" s="16">
        <v>2.2100000000000002E-2</v>
      </c>
      <c r="G14" s="16"/>
    </row>
    <row r="15" spans="1:8" x14ac:dyDescent="0.25">
      <c r="A15" s="13" t="s">
        <v>1432</v>
      </c>
      <c r="B15" s="33" t="s">
        <v>1433</v>
      </c>
      <c r="C15" s="33" t="s">
        <v>1434</v>
      </c>
      <c r="D15" s="14">
        <v>129592</v>
      </c>
      <c r="E15" s="15">
        <v>5908.29</v>
      </c>
      <c r="F15" s="16">
        <v>1.9400000000000001E-2</v>
      </c>
      <c r="G15" s="16"/>
    </row>
    <row r="16" spans="1:8" x14ac:dyDescent="0.25">
      <c r="A16" s="13" t="s">
        <v>1316</v>
      </c>
      <c r="B16" s="33" t="s">
        <v>1317</v>
      </c>
      <c r="C16" s="33" t="s">
        <v>1192</v>
      </c>
      <c r="D16" s="14">
        <v>3623665</v>
      </c>
      <c r="E16" s="15">
        <v>5872.15</v>
      </c>
      <c r="F16" s="16">
        <v>1.9300000000000001E-2</v>
      </c>
      <c r="G16" s="16"/>
    </row>
    <row r="17" spans="1:7" x14ac:dyDescent="0.25">
      <c r="A17" s="13" t="s">
        <v>1208</v>
      </c>
      <c r="B17" s="33" t="s">
        <v>1209</v>
      </c>
      <c r="C17" s="33" t="s">
        <v>1210</v>
      </c>
      <c r="D17" s="14">
        <v>1194293</v>
      </c>
      <c r="E17" s="15">
        <v>5866.37</v>
      </c>
      <c r="F17" s="16">
        <v>1.9300000000000001E-2</v>
      </c>
      <c r="G17" s="16"/>
    </row>
    <row r="18" spans="1:7" x14ac:dyDescent="0.25">
      <c r="A18" s="13" t="s">
        <v>1947</v>
      </c>
      <c r="B18" s="33" t="s">
        <v>1948</v>
      </c>
      <c r="C18" s="33" t="s">
        <v>1204</v>
      </c>
      <c r="D18" s="14">
        <v>11923112</v>
      </c>
      <c r="E18" s="15">
        <v>5681.36</v>
      </c>
      <c r="F18" s="16">
        <v>1.8599999999999998E-2</v>
      </c>
      <c r="G18" s="16"/>
    </row>
    <row r="19" spans="1:7" x14ac:dyDescent="0.25">
      <c r="A19" s="13" t="s">
        <v>1328</v>
      </c>
      <c r="B19" s="33" t="s">
        <v>1329</v>
      </c>
      <c r="C19" s="33" t="s">
        <v>1236</v>
      </c>
      <c r="D19" s="14">
        <v>3749905</v>
      </c>
      <c r="E19" s="15">
        <v>5671.73</v>
      </c>
      <c r="F19" s="16">
        <v>1.8599999999999998E-2</v>
      </c>
      <c r="G19" s="16"/>
    </row>
    <row r="20" spans="1:7" x14ac:dyDescent="0.25">
      <c r="A20" s="13" t="s">
        <v>1182</v>
      </c>
      <c r="B20" s="33" t="s">
        <v>1183</v>
      </c>
      <c r="C20" s="33" t="s">
        <v>1184</v>
      </c>
      <c r="D20" s="14">
        <v>405093</v>
      </c>
      <c r="E20" s="15">
        <v>5560.91</v>
      </c>
      <c r="F20" s="16">
        <v>1.83E-2</v>
      </c>
      <c r="G20" s="16"/>
    </row>
    <row r="21" spans="1:7" x14ac:dyDescent="0.25">
      <c r="A21" s="13" t="s">
        <v>1557</v>
      </c>
      <c r="B21" s="33" t="s">
        <v>1558</v>
      </c>
      <c r="C21" s="33" t="s">
        <v>1279</v>
      </c>
      <c r="D21" s="14">
        <v>524168</v>
      </c>
      <c r="E21" s="15">
        <v>5389.23</v>
      </c>
      <c r="F21" s="16">
        <v>1.77E-2</v>
      </c>
      <c r="G21" s="16"/>
    </row>
    <row r="22" spans="1:7" x14ac:dyDescent="0.25">
      <c r="A22" s="13" t="s">
        <v>1458</v>
      </c>
      <c r="B22" s="33" t="s">
        <v>1459</v>
      </c>
      <c r="C22" s="33" t="s">
        <v>1305</v>
      </c>
      <c r="D22" s="14">
        <v>157926</v>
      </c>
      <c r="E22" s="15">
        <v>5386.07</v>
      </c>
      <c r="F22" s="16">
        <v>1.77E-2</v>
      </c>
      <c r="G22" s="16"/>
    </row>
    <row r="23" spans="1:7" x14ac:dyDescent="0.25">
      <c r="A23" s="13" t="s">
        <v>1229</v>
      </c>
      <c r="B23" s="33" t="s">
        <v>1230</v>
      </c>
      <c r="C23" s="33" t="s">
        <v>1231</v>
      </c>
      <c r="D23" s="14">
        <v>1216675</v>
      </c>
      <c r="E23" s="15">
        <v>5188.51</v>
      </c>
      <c r="F23" s="16">
        <v>1.7000000000000001E-2</v>
      </c>
      <c r="G23" s="16"/>
    </row>
    <row r="24" spans="1:7" x14ac:dyDescent="0.25">
      <c r="A24" s="13" t="s">
        <v>1199</v>
      </c>
      <c r="B24" s="33" t="s">
        <v>1200</v>
      </c>
      <c r="C24" s="33" t="s">
        <v>1201</v>
      </c>
      <c r="D24" s="14">
        <v>143278</v>
      </c>
      <c r="E24" s="15">
        <v>5088.2299999999996</v>
      </c>
      <c r="F24" s="16">
        <v>1.67E-2</v>
      </c>
      <c r="G24" s="16"/>
    </row>
    <row r="25" spans="1:7" x14ac:dyDescent="0.25">
      <c r="A25" s="13" t="s">
        <v>1791</v>
      </c>
      <c r="B25" s="33" t="s">
        <v>1792</v>
      </c>
      <c r="C25" s="33" t="s">
        <v>1192</v>
      </c>
      <c r="D25" s="14">
        <v>868132</v>
      </c>
      <c r="E25" s="15">
        <v>4926.6499999999996</v>
      </c>
      <c r="F25" s="16">
        <v>1.6199999999999999E-2</v>
      </c>
      <c r="G25" s="16"/>
    </row>
    <row r="26" spans="1:7" x14ac:dyDescent="0.25">
      <c r="A26" s="13" t="s">
        <v>1486</v>
      </c>
      <c r="B26" s="33" t="s">
        <v>1487</v>
      </c>
      <c r="C26" s="33" t="s">
        <v>1305</v>
      </c>
      <c r="D26" s="14">
        <v>800000</v>
      </c>
      <c r="E26" s="15">
        <v>4837.2</v>
      </c>
      <c r="F26" s="16">
        <v>1.5900000000000001E-2</v>
      </c>
      <c r="G26" s="16"/>
    </row>
    <row r="27" spans="1:7" x14ac:dyDescent="0.25">
      <c r="A27" s="13" t="s">
        <v>1781</v>
      </c>
      <c r="B27" s="33" t="s">
        <v>1782</v>
      </c>
      <c r="C27" s="33" t="s">
        <v>1434</v>
      </c>
      <c r="D27" s="14">
        <v>2655874</v>
      </c>
      <c r="E27" s="15">
        <v>4758</v>
      </c>
      <c r="F27" s="16">
        <v>1.5599999999999999E-2</v>
      </c>
      <c r="G27" s="16"/>
    </row>
    <row r="28" spans="1:7" x14ac:dyDescent="0.25">
      <c r="A28" s="13" t="s">
        <v>1783</v>
      </c>
      <c r="B28" s="33" t="s">
        <v>1784</v>
      </c>
      <c r="C28" s="33" t="s">
        <v>1236</v>
      </c>
      <c r="D28" s="14">
        <v>531885</v>
      </c>
      <c r="E28" s="15">
        <v>4522.3500000000004</v>
      </c>
      <c r="F28" s="16">
        <v>1.4800000000000001E-2</v>
      </c>
      <c r="G28" s="16"/>
    </row>
    <row r="29" spans="1:7" x14ac:dyDescent="0.25">
      <c r="A29" s="13" t="s">
        <v>1383</v>
      </c>
      <c r="B29" s="33" t="s">
        <v>1384</v>
      </c>
      <c r="C29" s="33" t="s">
        <v>1250</v>
      </c>
      <c r="D29" s="14">
        <v>323199</v>
      </c>
      <c r="E29" s="15">
        <v>4394.54</v>
      </c>
      <c r="F29" s="16">
        <v>1.44E-2</v>
      </c>
      <c r="G29" s="16"/>
    </row>
    <row r="30" spans="1:7" x14ac:dyDescent="0.25">
      <c r="A30" s="13" t="s">
        <v>1777</v>
      </c>
      <c r="B30" s="33" t="s">
        <v>1778</v>
      </c>
      <c r="C30" s="33" t="s">
        <v>1323</v>
      </c>
      <c r="D30" s="14">
        <v>334022</v>
      </c>
      <c r="E30" s="15">
        <v>4287.51</v>
      </c>
      <c r="F30" s="16">
        <v>1.41E-2</v>
      </c>
      <c r="G30" s="16"/>
    </row>
    <row r="31" spans="1:7" x14ac:dyDescent="0.25">
      <c r="A31" s="13" t="s">
        <v>1793</v>
      </c>
      <c r="B31" s="33" t="s">
        <v>1794</v>
      </c>
      <c r="C31" s="33" t="s">
        <v>1365</v>
      </c>
      <c r="D31" s="14">
        <v>565710</v>
      </c>
      <c r="E31" s="15">
        <v>4253.01</v>
      </c>
      <c r="F31" s="16">
        <v>1.4E-2</v>
      </c>
      <c r="G31" s="16"/>
    </row>
    <row r="32" spans="1:7" x14ac:dyDescent="0.25">
      <c r="A32" s="13" t="s">
        <v>1949</v>
      </c>
      <c r="B32" s="33" t="s">
        <v>1950</v>
      </c>
      <c r="C32" s="33" t="s">
        <v>1350</v>
      </c>
      <c r="D32" s="14">
        <v>843799</v>
      </c>
      <c r="E32" s="15">
        <v>4168.37</v>
      </c>
      <c r="F32" s="16">
        <v>1.37E-2</v>
      </c>
      <c r="G32" s="16"/>
    </row>
    <row r="33" spans="1:7" x14ac:dyDescent="0.25">
      <c r="A33" s="13" t="s">
        <v>1445</v>
      </c>
      <c r="B33" s="33" t="s">
        <v>1446</v>
      </c>
      <c r="C33" s="33" t="s">
        <v>1289</v>
      </c>
      <c r="D33" s="14">
        <v>331865</v>
      </c>
      <c r="E33" s="15">
        <v>4118.78</v>
      </c>
      <c r="F33" s="16">
        <v>1.35E-2</v>
      </c>
      <c r="G33" s="16"/>
    </row>
    <row r="34" spans="1:7" x14ac:dyDescent="0.25">
      <c r="A34" s="13" t="s">
        <v>1387</v>
      </c>
      <c r="B34" s="33" t="s">
        <v>1388</v>
      </c>
      <c r="C34" s="33" t="s">
        <v>1181</v>
      </c>
      <c r="D34" s="14">
        <v>161053</v>
      </c>
      <c r="E34" s="15">
        <v>4036.39</v>
      </c>
      <c r="F34" s="16">
        <v>1.32E-2</v>
      </c>
      <c r="G34" s="16"/>
    </row>
    <row r="35" spans="1:7" x14ac:dyDescent="0.25">
      <c r="A35" s="13" t="s">
        <v>1295</v>
      </c>
      <c r="B35" s="33" t="s">
        <v>1296</v>
      </c>
      <c r="C35" s="33" t="s">
        <v>1289</v>
      </c>
      <c r="D35" s="14">
        <v>810985</v>
      </c>
      <c r="E35" s="15">
        <v>3993.7</v>
      </c>
      <c r="F35" s="16">
        <v>1.3100000000000001E-2</v>
      </c>
      <c r="G35" s="16"/>
    </row>
    <row r="36" spans="1:7" x14ac:dyDescent="0.25">
      <c r="A36" s="13" t="s">
        <v>1297</v>
      </c>
      <c r="B36" s="33" t="s">
        <v>1298</v>
      </c>
      <c r="C36" s="33" t="s">
        <v>1181</v>
      </c>
      <c r="D36" s="14">
        <v>432487</v>
      </c>
      <c r="E36" s="15">
        <v>3991.86</v>
      </c>
      <c r="F36" s="16">
        <v>1.3100000000000001E-2</v>
      </c>
      <c r="G36" s="16"/>
    </row>
    <row r="37" spans="1:7" x14ac:dyDescent="0.25">
      <c r="A37" s="13" t="s">
        <v>1893</v>
      </c>
      <c r="B37" s="33" t="s">
        <v>1894</v>
      </c>
      <c r="C37" s="33" t="s">
        <v>1201</v>
      </c>
      <c r="D37" s="14">
        <v>96674</v>
      </c>
      <c r="E37" s="15">
        <v>3963.44</v>
      </c>
      <c r="F37" s="16">
        <v>1.2999999999999999E-2</v>
      </c>
      <c r="G37" s="16"/>
    </row>
    <row r="38" spans="1:7" x14ac:dyDescent="0.25">
      <c r="A38" s="13" t="s">
        <v>1187</v>
      </c>
      <c r="B38" s="33" t="s">
        <v>1188</v>
      </c>
      <c r="C38" s="33" t="s">
        <v>1189</v>
      </c>
      <c r="D38" s="14">
        <v>269488</v>
      </c>
      <c r="E38" s="15">
        <v>3933.99</v>
      </c>
      <c r="F38" s="16">
        <v>1.29E-2</v>
      </c>
      <c r="G38" s="16"/>
    </row>
    <row r="39" spans="1:7" x14ac:dyDescent="0.25">
      <c r="A39" s="13" t="s">
        <v>1330</v>
      </c>
      <c r="B39" s="33" t="s">
        <v>1331</v>
      </c>
      <c r="C39" s="33" t="s">
        <v>1292</v>
      </c>
      <c r="D39" s="14">
        <v>568237</v>
      </c>
      <c r="E39" s="15">
        <v>3917.14</v>
      </c>
      <c r="F39" s="16">
        <v>1.29E-2</v>
      </c>
      <c r="G39" s="16"/>
    </row>
    <row r="40" spans="1:7" x14ac:dyDescent="0.25">
      <c r="A40" s="13" t="s">
        <v>1544</v>
      </c>
      <c r="B40" s="33" t="s">
        <v>1545</v>
      </c>
      <c r="C40" s="33" t="s">
        <v>1289</v>
      </c>
      <c r="D40" s="14">
        <v>530924</v>
      </c>
      <c r="E40" s="15">
        <v>3860.88</v>
      </c>
      <c r="F40" s="16">
        <v>1.2699999999999999E-2</v>
      </c>
      <c r="G40" s="16"/>
    </row>
    <row r="41" spans="1:7" x14ac:dyDescent="0.25">
      <c r="A41" s="13" t="s">
        <v>1802</v>
      </c>
      <c r="B41" s="33" t="s">
        <v>1803</v>
      </c>
      <c r="C41" s="33" t="s">
        <v>1323</v>
      </c>
      <c r="D41" s="14">
        <v>121873</v>
      </c>
      <c r="E41" s="15">
        <v>3777.64</v>
      </c>
      <c r="F41" s="16">
        <v>1.24E-2</v>
      </c>
      <c r="G41" s="16"/>
    </row>
    <row r="42" spans="1:7" x14ac:dyDescent="0.25">
      <c r="A42" s="13" t="s">
        <v>1905</v>
      </c>
      <c r="B42" s="33" t="s">
        <v>1906</v>
      </c>
      <c r="C42" s="33" t="s">
        <v>1201</v>
      </c>
      <c r="D42" s="14">
        <v>241666</v>
      </c>
      <c r="E42" s="15">
        <v>3636.83</v>
      </c>
      <c r="F42" s="16">
        <v>1.1900000000000001E-2</v>
      </c>
      <c r="G42" s="16"/>
    </row>
    <row r="43" spans="1:7" x14ac:dyDescent="0.25">
      <c r="A43" s="13" t="s">
        <v>1951</v>
      </c>
      <c r="B43" s="33" t="s">
        <v>1952</v>
      </c>
      <c r="C43" s="33" t="s">
        <v>1236</v>
      </c>
      <c r="D43" s="14">
        <v>542402</v>
      </c>
      <c r="E43" s="15">
        <v>3531.58</v>
      </c>
      <c r="F43" s="16">
        <v>1.1599999999999999E-2</v>
      </c>
      <c r="G43" s="16"/>
    </row>
    <row r="44" spans="1:7" x14ac:dyDescent="0.25">
      <c r="A44" s="13" t="s">
        <v>1406</v>
      </c>
      <c r="B44" s="33" t="s">
        <v>1407</v>
      </c>
      <c r="C44" s="33" t="s">
        <v>1305</v>
      </c>
      <c r="D44" s="14">
        <v>250220</v>
      </c>
      <c r="E44" s="15">
        <v>3520.35</v>
      </c>
      <c r="F44" s="16">
        <v>1.1599999999999999E-2</v>
      </c>
      <c r="G44" s="16"/>
    </row>
    <row r="45" spans="1:7" x14ac:dyDescent="0.25">
      <c r="A45" s="13" t="s">
        <v>1953</v>
      </c>
      <c r="B45" s="33" t="s">
        <v>1954</v>
      </c>
      <c r="C45" s="33" t="s">
        <v>1201</v>
      </c>
      <c r="D45" s="14">
        <v>132680</v>
      </c>
      <c r="E45" s="15">
        <v>3400.32</v>
      </c>
      <c r="F45" s="16">
        <v>1.12E-2</v>
      </c>
      <c r="G45" s="16"/>
    </row>
    <row r="46" spans="1:7" x14ac:dyDescent="0.25">
      <c r="A46" s="13" t="s">
        <v>1232</v>
      </c>
      <c r="B46" s="33" t="s">
        <v>1233</v>
      </c>
      <c r="C46" s="33" t="s">
        <v>1221</v>
      </c>
      <c r="D46" s="14">
        <v>34098</v>
      </c>
      <c r="E46" s="15">
        <v>3380.99</v>
      </c>
      <c r="F46" s="16">
        <v>1.11E-2</v>
      </c>
      <c r="G46" s="16"/>
    </row>
    <row r="47" spans="1:7" x14ac:dyDescent="0.25">
      <c r="A47" s="13" t="s">
        <v>1193</v>
      </c>
      <c r="B47" s="33" t="s">
        <v>1194</v>
      </c>
      <c r="C47" s="33" t="s">
        <v>1195</v>
      </c>
      <c r="D47" s="14">
        <v>934370</v>
      </c>
      <c r="E47" s="15">
        <v>3354.39</v>
      </c>
      <c r="F47" s="16">
        <v>1.0999999999999999E-2</v>
      </c>
      <c r="G47" s="16"/>
    </row>
    <row r="48" spans="1:7" x14ac:dyDescent="0.25">
      <c r="A48" s="13" t="s">
        <v>1381</v>
      </c>
      <c r="B48" s="33" t="s">
        <v>1382</v>
      </c>
      <c r="C48" s="33" t="s">
        <v>1305</v>
      </c>
      <c r="D48" s="14">
        <v>270080</v>
      </c>
      <c r="E48" s="15">
        <v>3317.8</v>
      </c>
      <c r="F48" s="16">
        <v>1.09E-2</v>
      </c>
      <c r="G48" s="16"/>
    </row>
    <row r="49" spans="1:7" x14ac:dyDescent="0.25">
      <c r="A49" s="13" t="s">
        <v>1393</v>
      </c>
      <c r="B49" s="33" t="s">
        <v>1394</v>
      </c>
      <c r="C49" s="33" t="s">
        <v>1305</v>
      </c>
      <c r="D49" s="14">
        <v>65234</v>
      </c>
      <c r="E49" s="15">
        <v>3242.78</v>
      </c>
      <c r="F49" s="16">
        <v>1.06E-2</v>
      </c>
      <c r="G49" s="16"/>
    </row>
    <row r="50" spans="1:7" x14ac:dyDescent="0.25">
      <c r="A50" s="13" t="s">
        <v>1785</v>
      </c>
      <c r="B50" s="33" t="s">
        <v>1786</v>
      </c>
      <c r="C50" s="33" t="s">
        <v>1250</v>
      </c>
      <c r="D50" s="14">
        <v>267364</v>
      </c>
      <c r="E50" s="15">
        <v>3222.54</v>
      </c>
      <c r="F50" s="16">
        <v>1.06E-2</v>
      </c>
      <c r="G50" s="16"/>
    </row>
    <row r="51" spans="1:7" x14ac:dyDescent="0.25">
      <c r="A51" s="13" t="s">
        <v>1498</v>
      </c>
      <c r="B51" s="33" t="s">
        <v>1499</v>
      </c>
      <c r="C51" s="33" t="s">
        <v>1289</v>
      </c>
      <c r="D51" s="14">
        <v>132973</v>
      </c>
      <c r="E51" s="15">
        <v>3130.25</v>
      </c>
      <c r="F51" s="16">
        <v>1.03E-2</v>
      </c>
      <c r="G51" s="16"/>
    </row>
    <row r="52" spans="1:7" x14ac:dyDescent="0.25">
      <c r="A52" s="13" t="s">
        <v>1955</v>
      </c>
      <c r="B52" s="33" t="s">
        <v>1956</v>
      </c>
      <c r="C52" s="33" t="s">
        <v>1365</v>
      </c>
      <c r="D52" s="14">
        <v>653693</v>
      </c>
      <c r="E52" s="15">
        <v>3105.7</v>
      </c>
      <c r="F52" s="16">
        <v>1.0200000000000001E-2</v>
      </c>
      <c r="G52" s="16"/>
    </row>
    <row r="53" spans="1:7" x14ac:dyDescent="0.25">
      <c r="A53" s="13" t="s">
        <v>1211</v>
      </c>
      <c r="B53" s="33" t="s">
        <v>1212</v>
      </c>
      <c r="C53" s="33" t="s">
        <v>1181</v>
      </c>
      <c r="D53" s="14">
        <v>140236</v>
      </c>
      <c r="E53" s="15">
        <v>3056.09</v>
      </c>
      <c r="F53" s="16">
        <v>0.01</v>
      </c>
      <c r="G53" s="16"/>
    </row>
    <row r="54" spans="1:7" x14ac:dyDescent="0.25">
      <c r="A54" s="13" t="s">
        <v>1251</v>
      </c>
      <c r="B54" s="33" t="s">
        <v>1252</v>
      </c>
      <c r="C54" s="33" t="s">
        <v>1192</v>
      </c>
      <c r="D54" s="14">
        <v>260166</v>
      </c>
      <c r="E54" s="15">
        <v>3023.52</v>
      </c>
      <c r="F54" s="16">
        <v>9.9000000000000008E-3</v>
      </c>
      <c r="G54" s="16"/>
    </row>
    <row r="55" spans="1:7" x14ac:dyDescent="0.25">
      <c r="A55" s="13" t="s">
        <v>1510</v>
      </c>
      <c r="B55" s="33" t="s">
        <v>1511</v>
      </c>
      <c r="C55" s="33" t="s">
        <v>1221</v>
      </c>
      <c r="D55" s="14">
        <v>169350</v>
      </c>
      <c r="E55" s="15">
        <v>3007.15</v>
      </c>
      <c r="F55" s="16">
        <v>9.9000000000000008E-3</v>
      </c>
      <c r="G55" s="16"/>
    </row>
    <row r="56" spans="1:7" x14ac:dyDescent="0.25">
      <c r="A56" s="13" t="s">
        <v>1270</v>
      </c>
      <c r="B56" s="33" t="s">
        <v>1271</v>
      </c>
      <c r="C56" s="33" t="s">
        <v>1192</v>
      </c>
      <c r="D56" s="14">
        <v>1124148</v>
      </c>
      <c r="E56" s="15">
        <v>2977.87</v>
      </c>
      <c r="F56" s="16">
        <v>9.7999999999999997E-3</v>
      </c>
      <c r="G56" s="16"/>
    </row>
    <row r="57" spans="1:7" x14ac:dyDescent="0.25">
      <c r="A57" s="13" t="s">
        <v>1470</v>
      </c>
      <c r="B57" s="33" t="s">
        <v>1471</v>
      </c>
      <c r="C57" s="33" t="s">
        <v>1365</v>
      </c>
      <c r="D57" s="14">
        <v>426070</v>
      </c>
      <c r="E57" s="15">
        <v>2863.62</v>
      </c>
      <c r="F57" s="16">
        <v>9.4000000000000004E-3</v>
      </c>
      <c r="G57" s="16"/>
    </row>
    <row r="58" spans="1:7" x14ac:dyDescent="0.25">
      <c r="A58" s="13" t="s">
        <v>1891</v>
      </c>
      <c r="B58" s="33" t="s">
        <v>1892</v>
      </c>
      <c r="C58" s="33" t="s">
        <v>1195</v>
      </c>
      <c r="D58" s="14">
        <v>461925</v>
      </c>
      <c r="E58" s="15">
        <v>2831.6</v>
      </c>
      <c r="F58" s="16">
        <v>9.2999999999999992E-3</v>
      </c>
      <c r="G58" s="16"/>
    </row>
    <row r="59" spans="1:7" x14ac:dyDescent="0.25">
      <c r="A59" s="13" t="s">
        <v>1299</v>
      </c>
      <c r="B59" s="33" t="s">
        <v>1300</v>
      </c>
      <c r="C59" s="33" t="s">
        <v>1192</v>
      </c>
      <c r="D59" s="14">
        <v>193081</v>
      </c>
      <c r="E59" s="15">
        <v>2822.55</v>
      </c>
      <c r="F59" s="16">
        <v>9.2999999999999992E-3</v>
      </c>
      <c r="G59" s="16"/>
    </row>
    <row r="60" spans="1:7" x14ac:dyDescent="0.25">
      <c r="A60" s="13" t="s">
        <v>1932</v>
      </c>
      <c r="B60" s="33" t="s">
        <v>1933</v>
      </c>
      <c r="C60" s="33" t="s">
        <v>1289</v>
      </c>
      <c r="D60" s="14">
        <v>1042925</v>
      </c>
      <c r="E60" s="15">
        <v>2790.87</v>
      </c>
      <c r="F60" s="16">
        <v>9.1999999999999998E-3</v>
      </c>
      <c r="G60" s="16"/>
    </row>
    <row r="61" spans="1:7" x14ac:dyDescent="0.25">
      <c r="A61" s="13" t="s">
        <v>1540</v>
      </c>
      <c r="B61" s="33" t="s">
        <v>1541</v>
      </c>
      <c r="C61" s="33" t="s">
        <v>1403</v>
      </c>
      <c r="D61" s="14">
        <v>78321</v>
      </c>
      <c r="E61" s="15">
        <v>2772.33</v>
      </c>
      <c r="F61" s="16">
        <v>9.1000000000000004E-3</v>
      </c>
      <c r="G61" s="16"/>
    </row>
    <row r="62" spans="1:7" x14ac:dyDescent="0.25">
      <c r="A62" s="13" t="s">
        <v>1524</v>
      </c>
      <c r="B62" s="33" t="s">
        <v>1525</v>
      </c>
      <c r="C62" s="33" t="s">
        <v>1204</v>
      </c>
      <c r="D62" s="14">
        <v>32588</v>
      </c>
      <c r="E62" s="15">
        <v>2710.65</v>
      </c>
      <c r="F62" s="16">
        <v>8.8999999999999999E-3</v>
      </c>
      <c r="G62" s="16"/>
    </row>
    <row r="63" spans="1:7" x14ac:dyDescent="0.25">
      <c r="A63" s="13" t="s">
        <v>1957</v>
      </c>
      <c r="B63" s="33" t="s">
        <v>1958</v>
      </c>
      <c r="C63" s="33" t="s">
        <v>1250</v>
      </c>
      <c r="D63" s="14">
        <v>410411</v>
      </c>
      <c r="E63" s="15">
        <v>2665</v>
      </c>
      <c r="F63" s="16">
        <v>8.6999999999999994E-3</v>
      </c>
      <c r="G63" s="16"/>
    </row>
    <row r="64" spans="1:7" x14ac:dyDescent="0.25">
      <c r="A64" s="13" t="s">
        <v>1417</v>
      </c>
      <c r="B64" s="33" t="s">
        <v>1418</v>
      </c>
      <c r="C64" s="33" t="s">
        <v>1305</v>
      </c>
      <c r="D64" s="14">
        <v>114816</v>
      </c>
      <c r="E64" s="15">
        <v>2622.51</v>
      </c>
      <c r="F64" s="16">
        <v>8.6E-3</v>
      </c>
      <c r="G64" s="16"/>
    </row>
    <row r="65" spans="1:7" x14ac:dyDescent="0.25">
      <c r="A65" s="13" t="s">
        <v>1379</v>
      </c>
      <c r="B65" s="33" t="s">
        <v>1380</v>
      </c>
      <c r="C65" s="33" t="s">
        <v>1374</v>
      </c>
      <c r="D65" s="14">
        <v>188169</v>
      </c>
      <c r="E65" s="15">
        <v>2608.7800000000002</v>
      </c>
      <c r="F65" s="16">
        <v>8.6E-3</v>
      </c>
      <c r="G65" s="16"/>
    </row>
    <row r="66" spans="1:7" x14ac:dyDescent="0.25">
      <c r="A66" s="13" t="s">
        <v>1551</v>
      </c>
      <c r="B66" s="33" t="s">
        <v>1552</v>
      </c>
      <c r="C66" s="33" t="s">
        <v>1305</v>
      </c>
      <c r="D66" s="14">
        <v>52963</v>
      </c>
      <c r="E66" s="15">
        <v>2490.27</v>
      </c>
      <c r="F66" s="16">
        <v>8.2000000000000007E-3</v>
      </c>
      <c r="G66" s="16"/>
    </row>
    <row r="67" spans="1:7" x14ac:dyDescent="0.25">
      <c r="A67" s="13" t="s">
        <v>1492</v>
      </c>
      <c r="B67" s="33" t="s">
        <v>1493</v>
      </c>
      <c r="C67" s="33" t="s">
        <v>1221</v>
      </c>
      <c r="D67" s="14">
        <v>61595</v>
      </c>
      <c r="E67" s="15">
        <v>2385.11</v>
      </c>
      <c r="F67" s="16">
        <v>7.7999999999999996E-3</v>
      </c>
      <c r="G67" s="16"/>
    </row>
    <row r="68" spans="1:7" x14ac:dyDescent="0.25">
      <c r="A68" s="13" t="s">
        <v>1959</v>
      </c>
      <c r="B68" s="33" t="s">
        <v>1960</v>
      </c>
      <c r="C68" s="33" t="s">
        <v>1250</v>
      </c>
      <c r="D68" s="14">
        <v>202479</v>
      </c>
      <c r="E68" s="15">
        <v>2299.25</v>
      </c>
      <c r="F68" s="16">
        <v>7.4999999999999997E-3</v>
      </c>
      <c r="G68" s="16"/>
    </row>
    <row r="69" spans="1:7" x14ac:dyDescent="0.25">
      <c r="A69" s="13" t="s">
        <v>1961</v>
      </c>
      <c r="B69" s="33" t="s">
        <v>1962</v>
      </c>
      <c r="C69" s="33" t="s">
        <v>1250</v>
      </c>
      <c r="D69" s="14">
        <v>62549</v>
      </c>
      <c r="E69" s="15">
        <v>2251.04</v>
      </c>
      <c r="F69" s="16">
        <v>7.4000000000000003E-3</v>
      </c>
      <c r="G69" s="16"/>
    </row>
    <row r="70" spans="1:7" x14ac:dyDescent="0.25">
      <c r="A70" s="13" t="s">
        <v>1528</v>
      </c>
      <c r="B70" s="33" t="s">
        <v>1529</v>
      </c>
      <c r="C70" s="33" t="s">
        <v>1201</v>
      </c>
      <c r="D70" s="14">
        <v>105405</v>
      </c>
      <c r="E70" s="15">
        <v>2210.1799999999998</v>
      </c>
      <c r="F70" s="16">
        <v>7.3000000000000001E-3</v>
      </c>
      <c r="G70" s="16"/>
    </row>
    <row r="71" spans="1:7" x14ac:dyDescent="0.25">
      <c r="A71" s="13" t="s">
        <v>1248</v>
      </c>
      <c r="B71" s="33" t="s">
        <v>1249</v>
      </c>
      <c r="C71" s="33" t="s">
        <v>1250</v>
      </c>
      <c r="D71" s="14">
        <v>68102</v>
      </c>
      <c r="E71" s="15">
        <v>2207.8000000000002</v>
      </c>
      <c r="F71" s="16">
        <v>7.1999999999999998E-3</v>
      </c>
      <c r="G71" s="16"/>
    </row>
    <row r="72" spans="1:7" x14ac:dyDescent="0.25">
      <c r="A72" s="13" t="s">
        <v>1430</v>
      </c>
      <c r="B72" s="33" t="s">
        <v>1431</v>
      </c>
      <c r="C72" s="33" t="s">
        <v>1189</v>
      </c>
      <c r="D72" s="14">
        <v>190570</v>
      </c>
      <c r="E72" s="15">
        <v>2195.65</v>
      </c>
      <c r="F72" s="16">
        <v>7.1999999999999998E-3</v>
      </c>
      <c r="G72" s="16"/>
    </row>
    <row r="73" spans="1:7" x14ac:dyDescent="0.25">
      <c r="A73" s="13" t="s">
        <v>1913</v>
      </c>
      <c r="B73" s="33" t="s">
        <v>1914</v>
      </c>
      <c r="C73" s="33" t="s">
        <v>1198</v>
      </c>
      <c r="D73" s="14">
        <v>45000</v>
      </c>
      <c r="E73" s="15">
        <v>2085.3200000000002</v>
      </c>
      <c r="F73" s="16">
        <v>6.7999999999999996E-3</v>
      </c>
      <c r="G73" s="16"/>
    </row>
    <row r="74" spans="1:7" x14ac:dyDescent="0.25">
      <c r="A74" s="13" t="s">
        <v>1901</v>
      </c>
      <c r="B74" s="33" t="s">
        <v>1902</v>
      </c>
      <c r="C74" s="33" t="s">
        <v>1548</v>
      </c>
      <c r="D74" s="14">
        <v>129702</v>
      </c>
      <c r="E74" s="15">
        <v>2044.75</v>
      </c>
      <c r="F74" s="16">
        <v>6.7000000000000002E-3</v>
      </c>
      <c r="G74" s="16"/>
    </row>
    <row r="75" spans="1:7" x14ac:dyDescent="0.25">
      <c r="A75" s="13" t="s">
        <v>1922</v>
      </c>
      <c r="B75" s="33" t="s">
        <v>1923</v>
      </c>
      <c r="C75" s="33" t="s">
        <v>1189</v>
      </c>
      <c r="D75" s="14">
        <v>138974</v>
      </c>
      <c r="E75" s="15">
        <v>2033.88</v>
      </c>
      <c r="F75" s="16">
        <v>6.7000000000000002E-3</v>
      </c>
      <c r="G75" s="16"/>
    </row>
    <row r="76" spans="1:7" x14ac:dyDescent="0.25">
      <c r="A76" s="13" t="s">
        <v>1512</v>
      </c>
      <c r="B76" s="33" t="s">
        <v>1513</v>
      </c>
      <c r="C76" s="33" t="s">
        <v>1374</v>
      </c>
      <c r="D76" s="14">
        <v>220750</v>
      </c>
      <c r="E76" s="15">
        <v>2026.82</v>
      </c>
      <c r="F76" s="16">
        <v>6.7000000000000002E-3</v>
      </c>
      <c r="G76" s="16"/>
    </row>
    <row r="77" spans="1:7" x14ac:dyDescent="0.25">
      <c r="A77" s="13" t="s">
        <v>1924</v>
      </c>
      <c r="B77" s="33" t="s">
        <v>1925</v>
      </c>
      <c r="C77" s="33" t="s">
        <v>1289</v>
      </c>
      <c r="D77" s="14">
        <v>304443</v>
      </c>
      <c r="E77" s="15">
        <v>1784.34</v>
      </c>
      <c r="F77" s="16">
        <v>5.8999999999999999E-3</v>
      </c>
      <c r="G77" s="16"/>
    </row>
    <row r="78" spans="1:7" x14ac:dyDescent="0.25">
      <c r="A78" s="13" t="s">
        <v>1909</v>
      </c>
      <c r="B78" s="33" t="s">
        <v>1910</v>
      </c>
      <c r="C78" s="33" t="s">
        <v>1867</v>
      </c>
      <c r="D78" s="14">
        <v>123114</v>
      </c>
      <c r="E78" s="15">
        <v>1742.92</v>
      </c>
      <c r="F78" s="16">
        <v>5.7000000000000002E-3</v>
      </c>
      <c r="G78" s="16"/>
    </row>
    <row r="79" spans="1:7" x14ac:dyDescent="0.25">
      <c r="A79" s="13" t="s">
        <v>1312</v>
      </c>
      <c r="B79" s="33" t="s">
        <v>1313</v>
      </c>
      <c r="C79" s="33" t="s">
        <v>1289</v>
      </c>
      <c r="D79" s="14">
        <v>24174</v>
      </c>
      <c r="E79" s="15">
        <v>1619.1</v>
      </c>
      <c r="F79" s="16">
        <v>5.3E-3</v>
      </c>
      <c r="G79" s="16"/>
    </row>
    <row r="80" spans="1:7" x14ac:dyDescent="0.25">
      <c r="A80" s="13" t="s">
        <v>1799</v>
      </c>
      <c r="B80" s="33" t="s">
        <v>1800</v>
      </c>
      <c r="C80" s="33" t="s">
        <v>1801</v>
      </c>
      <c r="D80" s="14">
        <v>121523</v>
      </c>
      <c r="E80" s="15">
        <v>1572.99</v>
      </c>
      <c r="F80" s="16">
        <v>5.1999999999999998E-3</v>
      </c>
      <c r="G80" s="16"/>
    </row>
    <row r="81" spans="1:7" x14ac:dyDescent="0.25">
      <c r="A81" s="13" t="s">
        <v>1963</v>
      </c>
      <c r="B81" s="33" t="s">
        <v>1964</v>
      </c>
      <c r="C81" s="33" t="s">
        <v>1867</v>
      </c>
      <c r="D81" s="14">
        <v>124437</v>
      </c>
      <c r="E81" s="15">
        <v>1535.05</v>
      </c>
      <c r="F81" s="16">
        <v>5.0000000000000001E-3</v>
      </c>
      <c r="G81" s="16"/>
    </row>
    <row r="82" spans="1:7" x14ac:dyDescent="0.25">
      <c r="A82" s="13" t="s">
        <v>1804</v>
      </c>
      <c r="B82" s="33" t="s">
        <v>1805</v>
      </c>
      <c r="C82" s="33" t="s">
        <v>1289</v>
      </c>
      <c r="D82" s="14">
        <v>115906</v>
      </c>
      <c r="E82" s="15">
        <v>1534.42</v>
      </c>
      <c r="F82" s="16">
        <v>5.0000000000000001E-3</v>
      </c>
      <c r="G82" s="16"/>
    </row>
    <row r="83" spans="1:7" x14ac:dyDescent="0.25">
      <c r="A83" s="13" t="s">
        <v>1334</v>
      </c>
      <c r="B83" s="33" t="s">
        <v>1335</v>
      </c>
      <c r="C83" s="33" t="s">
        <v>1204</v>
      </c>
      <c r="D83" s="14">
        <v>491299</v>
      </c>
      <c r="E83" s="15">
        <v>1468.49</v>
      </c>
      <c r="F83" s="16">
        <v>4.7999999999999996E-3</v>
      </c>
      <c r="G83" s="16"/>
    </row>
    <row r="84" spans="1:7" x14ac:dyDescent="0.25">
      <c r="A84" s="13" t="s">
        <v>1355</v>
      </c>
      <c r="B84" s="33" t="s">
        <v>1356</v>
      </c>
      <c r="C84" s="33" t="s">
        <v>1305</v>
      </c>
      <c r="D84" s="14">
        <v>36770</v>
      </c>
      <c r="E84" s="15">
        <v>1349.81</v>
      </c>
      <c r="F84" s="16">
        <v>4.4000000000000003E-3</v>
      </c>
      <c r="G84" s="16"/>
    </row>
    <row r="85" spans="1:7" x14ac:dyDescent="0.25">
      <c r="A85" s="13" t="s">
        <v>1287</v>
      </c>
      <c r="B85" s="33" t="s">
        <v>1288</v>
      </c>
      <c r="C85" s="33" t="s">
        <v>1289</v>
      </c>
      <c r="D85" s="14">
        <v>232682</v>
      </c>
      <c r="E85" s="15">
        <v>1251.25</v>
      </c>
      <c r="F85" s="16">
        <v>4.1000000000000003E-3</v>
      </c>
      <c r="G85" s="16"/>
    </row>
    <row r="86" spans="1:7" x14ac:dyDescent="0.25">
      <c r="A86" s="13" t="s">
        <v>1808</v>
      </c>
      <c r="B86" s="33" t="s">
        <v>1809</v>
      </c>
      <c r="C86" s="33" t="s">
        <v>1289</v>
      </c>
      <c r="D86" s="14">
        <v>25129</v>
      </c>
      <c r="E86" s="15">
        <v>1077.42</v>
      </c>
      <c r="F86" s="16">
        <v>3.5000000000000001E-3</v>
      </c>
      <c r="G86" s="16"/>
    </row>
    <row r="87" spans="1:7" x14ac:dyDescent="0.25">
      <c r="A87" s="13" t="s">
        <v>1516</v>
      </c>
      <c r="B87" s="33" t="s">
        <v>1517</v>
      </c>
      <c r="C87" s="33" t="s">
        <v>1414</v>
      </c>
      <c r="D87" s="14">
        <v>30977</v>
      </c>
      <c r="E87" s="15">
        <v>987.36</v>
      </c>
      <c r="F87" s="16">
        <v>3.2000000000000002E-3</v>
      </c>
      <c r="G87" s="16"/>
    </row>
    <row r="88" spans="1:7" x14ac:dyDescent="0.25">
      <c r="A88" s="13" t="s">
        <v>1504</v>
      </c>
      <c r="B88" s="33" t="s">
        <v>1505</v>
      </c>
      <c r="C88" s="33" t="s">
        <v>1423</v>
      </c>
      <c r="D88" s="14">
        <v>21549</v>
      </c>
      <c r="E88" s="15">
        <v>782.52</v>
      </c>
      <c r="F88" s="16">
        <v>2.5999999999999999E-3</v>
      </c>
      <c r="G88" s="16"/>
    </row>
    <row r="89" spans="1:7" x14ac:dyDescent="0.25">
      <c r="A89" s="13" t="s">
        <v>1369</v>
      </c>
      <c r="B89" s="33" t="s">
        <v>1370</v>
      </c>
      <c r="C89" s="33" t="s">
        <v>1371</v>
      </c>
      <c r="D89" s="14">
        <v>364902</v>
      </c>
      <c r="E89" s="15">
        <v>745.49</v>
      </c>
      <c r="F89" s="16">
        <v>2.3999999999999998E-3</v>
      </c>
      <c r="G89" s="16"/>
    </row>
    <row r="90" spans="1:7" x14ac:dyDescent="0.25">
      <c r="A90" s="13" t="s">
        <v>1412</v>
      </c>
      <c r="B90" s="33" t="s">
        <v>1413</v>
      </c>
      <c r="C90" s="33" t="s">
        <v>1414</v>
      </c>
      <c r="D90" s="14">
        <v>100736</v>
      </c>
      <c r="E90" s="15">
        <v>616.15</v>
      </c>
      <c r="F90" s="16">
        <v>2E-3</v>
      </c>
      <c r="G90" s="16"/>
    </row>
    <row r="91" spans="1:7" x14ac:dyDescent="0.25">
      <c r="A91" s="13" t="s">
        <v>1818</v>
      </c>
      <c r="B91" s="33" t="s">
        <v>1819</v>
      </c>
      <c r="C91" s="33" t="s">
        <v>1350</v>
      </c>
      <c r="D91" s="14">
        <v>23543</v>
      </c>
      <c r="E91" s="15">
        <v>331.49</v>
      </c>
      <c r="F91" s="16">
        <v>1.1000000000000001E-3</v>
      </c>
      <c r="G91" s="16"/>
    </row>
    <row r="92" spans="1:7" x14ac:dyDescent="0.25">
      <c r="A92" s="13" t="s">
        <v>1965</v>
      </c>
      <c r="B92" s="33" t="s">
        <v>1966</v>
      </c>
      <c r="C92" s="33" t="s">
        <v>1967</v>
      </c>
      <c r="D92" s="14">
        <v>27000</v>
      </c>
      <c r="E92" s="15">
        <v>278.14999999999998</v>
      </c>
      <c r="F92" s="16">
        <v>8.9999999999999998E-4</v>
      </c>
      <c r="G92" s="16"/>
    </row>
    <row r="93" spans="1:7" x14ac:dyDescent="0.25">
      <c r="A93" s="17" t="s">
        <v>124</v>
      </c>
      <c r="B93" s="34"/>
      <c r="C93" s="34"/>
      <c r="D93" s="20"/>
      <c r="E93" s="37">
        <v>298452.94</v>
      </c>
      <c r="F93" s="38">
        <v>0.97970000000000002</v>
      </c>
      <c r="G93" s="23"/>
    </row>
    <row r="94" spans="1:7" x14ac:dyDescent="0.25">
      <c r="A94" s="17" t="s">
        <v>1257</v>
      </c>
      <c r="B94" s="33"/>
      <c r="C94" s="33"/>
      <c r="D94" s="14"/>
      <c r="E94" s="15"/>
      <c r="F94" s="16"/>
      <c r="G94" s="16"/>
    </row>
    <row r="95" spans="1:7" x14ac:dyDescent="0.25">
      <c r="A95" s="17" t="s">
        <v>124</v>
      </c>
      <c r="B95" s="33"/>
      <c r="C95" s="33"/>
      <c r="D95" s="14"/>
      <c r="E95" s="39" t="s">
        <v>121</v>
      </c>
      <c r="F95" s="40" t="s">
        <v>121</v>
      </c>
      <c r="G95" s="16"/>
    </row>
    <row r="96" spans="1:7" x14ac:dyDescent="0.25">
      <c r="A96" s="24" t="s">
        <v>131</v>
      </c>
      <c r="B96" s="35"/>
      <c r="C96" s="35"/>
      <c r="D96" s="25"/>
      <c r="E96" s="30">
        <v>298452.94</v>
      </c>
      <c r="F96" s="31">
        <v>0.97970000000000002</v>
      </c>
      <c r="G96" s="23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7" t="s">
        <v>176</v>
      </c>
      <c r="B99" s="33"/>
      <c r="C99" s="33"/>
      <c r="D99" s="14"/>
      <c r="E99" s="15"/>
      <c r="F99" s="16"/>
      <c r="G99" s="16"/>
    </row>
    <row r="100" spans="1:7" x14ac:dyDescent="0.25">
      <c r="A100" s="13" t="s">
        <v>177</v>
      </c>
      <c r="B100" s="33"/>
      <c r="C100" s="33"/>
      <c r="D100" s="14"/>
      <c r="E100" s="15">
        <v>6246.58</v>
      </c>
      <c r="F100" s="16">
        <v>2.0500000000000001E-2</v>
      </c>
      <c r="G100" s="16">
        <v>6.6588999999999995E-2</v>
      </c>
    </row>
    <row r="101" spans="1:7" x14ac:dyDescent="0.25">
      <c r="A101" s="17" t="s">
        <v>124</v>
      </c>
      <c r="B101" s="34"/>
      <c r="C101" s="34"/>
      <c r="D101" s="20"/>
      <c r="E101" s="37">
        <v>6246.58</v>
      </c>
      <c r="F101" s="38">
        <v>2.0500000000000001E-2</v>
      </c>
      <c r="G101" s="23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24" t="s">
        <v>131</v>
      </c>
      <c r="B103" s="35"/>
      <c r="C103" s="35"/>
      <c r="D103" s="25"/>
      <c r="E103" s="21">
        <v>6246.58</v>
      </c>
      <c r="F103" s="22">
        <v>2.0500000000000001E-2</v>
      </c>
      <c r="G103" s="23"/>
    </row>
    <row r="104" spans="1:7" x14ac:dyDescent="0.25">
      <c r="A104" s="13" t="s">
        <v>178</v>
      </c>
      <c r="B104" s="33"/>
      <c r="C104" s="33"/>
      <c r="D104" s="14"/>
      <c r="E104" s="15">
        <v>1.1395989</v>
      </c>
      <c r="F104" s="16">
        <v>3.0000000000000001E-6</v>
      </c>
      <c r="G104" s="16"/>
    </row>
    <row r="105" spans="1:7" x14ac:dyDescent="0.25">
      <c r="A105" s="13" t="s">
        <v>179</v>
      </c>
      <c r="B105" s="33"/>
      <c r="C105" s="33"/>
      <c r="D105" s="14"/>
      <c r="E105" s="26">
        <v>-46.569598900000003</v>
      </c>
      <c r="F105" s="27">
        <v>-2.03E-4</v>
      </c>
      <c r="G105" s="16">
        <v>6.6588999999999995E-2</v>
      </c>
    </row>
    <row r="106" spans="1:7" x14ac:dyDescent="0.25">
      <c r="A106" s="28" t="s">
        <v>180</v>
      </c>
      <c r="B106" s="36"/>
      <c r="C106" s="36"/>
      <c r="D106" s="29"/>
      <c r="E106" s="30">
        <v>304654.09000000003</v>
      </c>
      <c r="F106" s="31">
        <v>1</v>
      </c>
      <c r="G106" s="31"/>
    </row>
    <row r="111" spans="1:7" x14ac:dyDescent="0.25">
      <c r="A111" s="1" t="s">
        <v>183</v>
      </c>
    </row>
    <row r="112" spans="1:7" x14ac:dyDescent="0.25">
      <c r="A112" s="47" t="s">
        <v>184</v>
      </c>
      <c r="B112" s="3" t="s">
        <v>121</v>
      </c>
    </row>
    <row r="113" spans="1:5" x14ac:dyDescent="0.25">
      <c r="A113" t="s">
        <v>185</v>
      </c>
    </row>
    <row r="114" spans="1:5" x14ac:dyDescent="0.25">
      <c r="A114" t="s">
        <v>186</v>
      </c>
      <c r="B114" t="s">
        <v>187</v>
      </c>
      <c r="C114" t="s">
        <v>187</v>
      </c>
    </row>
    <row r="115" spans="1:5" x14ac:dyDescent="0.25">
      <c r="B115" s="48">
        <v>45412</v>
      </c>
      <c r="C115" s="48">
        <v>45443</v>
      </c>
    </row>
    <row r="116" spans="1:5" x14ac:dyDescent="0.25">
      <c r="A116" t="s">
        <v>191</v>
      </c>
      <c r="B116">
        <v>86.754999999999995</v>
      </c>
      <c r="C116">
        <v>87.936999999999998</v>
      </c>
      <c r="E116" s="2"/>
    </row>
    <row r="117" spans="1:5" x14ac:dyDescent="0.25">
      <c r="A117" t="s">
        <v>192</v>
      </c>
      <c r="B117">
        <v>33.651000000000003</v>
      </c>
      <c r="C117">
        <v>34.109000000000002</v>
      </c>
      <c r="E117" s="2"/>
    </row>
    <row r="118" spans="1:5" x14ac:dyDescent="0.25">
      <c r="A118" t="s">
        <v>672</v>
      </c>
      <c r="B118">
        <v>75.034000000000006</v>
      </c>
      <c r="C118">
        <v>75.962000000000003</v>
      </c>
      <c r="E118" s="2"/>
    </row>
    <row r="119" spans="1:5" x14ac:dyDescent="0.25">
      <c r="A119" t="s">
        <v>673</v>
      </c>
      <c r="B119">
        <v>28.617000000000001</v>
      </c>
      <c r="C119">
        <v>28.971</v>
      </c>
      <c r="E119" s="2"/>
    </row>
    <row r="120" spans="1:5" x14ac:dyDescent="0.25">
      <c r="E120" s="2"/>
    </row>
    <row r="121" spans="1:5" x14ac:dyDescent="0.25">
      <c r="A121" t="s">
        <v>202</v>
      </c>
      <c r="B121" s="3" t="s">
        <v>121</v>
      </c>
    </row>
    <row r="122" spans="1:5" x14ac:dyDescent="0.25">
      <c r="A122" t="s">
        <v>203</v>
      </c>
      <c r="B122" s="3" t="s">
        <v>121</v>
      </c>
    </row>
    <row r="123" spans="1:5" ht="29.1" customHeight="1" x14ac:dyDescent="0.25">
      <c r="A123" s="47" t="s">
        <v>204</v>
      </c>
      <c r="B123" s="3" t="s">
        <v>121</v>
      </c>
    </row>
    <row r="124" spans="1:5" ht="29.1" customHeight="1" x14ac:dyDescent="0.25">
      <c r="A124" s="47" t="s">
        <v>205</v>
      </c>
      <c r="B124" s="3" t="s">
        <v>121</v>
      </c>
    </row>
    <row r="125" spans="1:5" x14ac:dyDescent="0.25">
      <c r="A125" t="s">
        <v>1259</v>
      </c>
      <c r="B125" s="49">
        <v>0.34038200000000002</v>
      </c>
    </row>
    <row r="126" spans="1:5" ht="43.5" customHeight="1" x14ac:dyDescent="0.25">
      <c r="A126" s="47" t="s">
        <v>207</v>
      </c>
      <c r="B126" s="3" t="s">
        <v>121</v>
      </c>
    </row>
    <row r="127" spans="1:5" ht="29.1" customHeight="1" x14ac:dyDescent="0.25">
      <c r="A127" s="47" t="s">
        <v>208</v>
      </c>
      <c r="B127" s="3" t="s">
        <v>121</v>
      </c>
    </row>
    <row r="128" spans="1:5" ht="29.1" customHeight="1" x14ac:dyDescent="0.25">
      <c r="A128" s="47" t="s">
        <v>209</v>
      </c>
      <c r="B128" s="3" t="s">
        <v>121</v>
      </c>
    </row>
    <row r="129" spans="1:4" x14ac:dyDescent="0.25">
      <c r="A129" t="s">
        <v>210</v>
      </c>
      <c r="B129" s="3" t="s">
        <v>121</v>
      </c>
    </row>
    <row r="130" spans="1:4" x14ac:dyDescent="0.25">
      <c r="A130" t="s">
        <v>211</v>
      </c>
      <c r="B130" s="3" t="s">
        <v>121</v>
      </c>
    </row>
    <row r="132" spans="1:4" ht="69.95" customHeight="1" x14ac:dyDescent="0.25">
      <c r="A132" s="73" t="s">
        <v>221</v>
      </c>
      <c r="B132" s="73" t="s">
        <v>222</v>
      </c>
      <c r="C132" s="73" t="s">
        <v>5</v>
      </c>
      <c r="D132" s="73" t="s">
        <v>6</v>
      </c>
    </row>
    <row r="133" spans="1:4" ht="69.95" customHeight="1" x14ac:dyDescent="0.25">
      <c r="A133" s="73" t="s">
        <v>1968</v>
      </c>
      <c r="B133" s="73"/>
      <c r="C133" s="73" t="s">
        <v>60</v>
      </c>
      <c r="D133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0"/>
  <sheetViews>
    <sheetView showGridLines="0" workbookViewId="0">
      <pane ySplit="4" topLeftCell="A5" activePane="bottomLeft" state="frozen"/>
      <selection pane="bottomLeft" activeCell="A2" sqref="A2:G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224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226</v>
      </c>
      <c r="B11" s="33" t="s">
        <v>227</v>
      </c>
      <c r="C11" s="33" t="s">
        <v>228</v>
      </c>
      <c r="D11" s="14">
        <v>121000000</v>
      </c>
      <c r="E11" s="15">
        <v>119175.44</v>
      </c>
      <c r="F11" s="16">
        <v>9.9199999999999997E-2</v>
      </c>
      <c r="G11" s="16">
        <v>7.6699000000000003E-2</v>
      </c>
    </row>
    <row r="12" spans="1:8" x14ac:dyDescent="0.25">
      <c r="A12" s="13" t="s">
        <v>229</v>
      </c>
      <c r="B12" s="33" t="s">
        <v>230</v>
      </c>
      <c r="C12" s="33" t="s">
        <v>231</v>
      </c>
      <c r="D12" s="14">
        <v>87000000</v>
      </c>
      <c r="E12" s="15">
        <v>86514.71</v>
      </c>
      <c r="F12" s="16">
        <v>7.1999999999999995E-2</v>
      </c>
      <c r="G12" s="16">
        <v>7.6062000000000005E-2</v>
      </c>
    </row>
    <row r="13" spans="1:8" x14ac:dyDescent="0.25">
      <c r="A13" s="13" t="s">
        <v>232</v>
      </c>
      <c r="B13" s="33" t="s">
        <v>233</v>
      </c>
      <c r="C13" s="33" t="s">
        <v>231</v>
      </c>
      <c r="D13" s="14">
        <v>88000000</v>
      </c>
      <c r="E13" s="15">
        <v>86491.77</v>
      </c>
      <c r="F13" s="16">
        <v>7.1999999999999995E-2</v>
      </c>
      <c r="G13" s="16">
        <v>7.5475E-2</v>
      </c>
    </row>
    <row r="14" spans="1:8" x14ac:dyDescent="0.25">
      <c r="A14" s="13" t="s">
        <v>234</v>
      </c>
      <c r="B14" s="33" t="s">
        <v>235</v>
      </c>
      <c r="C14" s="33" t="s">
        <v>231</v>
      </c>
      <c r="D14" s="14">
        <v>84000000</v>
      </c>
      <c r="E14" s="15">
        <v>82496.820000000007</v>
      </c>
      <c r="F14" s="16">
        <v>6.8599999999999994E-2</v>
      </c>
      <c r="G14" s="16">
        <v>7.6024999999999995E-2</v>
      </c>
    </row>
    <row r="15" spans="1:8" x14ac:dyDescent="0.25">
      <c r="A15" s="13" t="s">
        <v>236</v>
      </c>
      <c r="B15" s="33" t="s">
        <v>237</v>
      </c>
      <c r="C15" s="33" t="s">
        <v>231</v>
      </c>
      <c r="D15" s="14">
        <v>74000000</v>
      </c>
      <c r="E15" s="15">
        <v>73024.240000000005</v>
      </c>
      <c r="F15" s="16">
        <v>6.08E-2</v>
      </c>
      <c r="G15" s="16">
        <v>7.6199000000000003E-2</v>
      </c>
    </row>
    <row r="16" spans="1:8" x14ac:dyDescent="0.25">
      <c r="A16" s="13" t="s">
        <v>238</v>
      </c>
      <c r="B16" s="33" t="s">
        <v>239</v>
      </c>
      <c r="C16" s="33" t="s">
        <v>231</v>
      </c>
      <c r="D16" s="14">
        <v>69000000</v>
      </c>
      <c r="E16" s="15">
        <v>67955.75</v>
      </c>
      <c r="F16" s="16">
        <v>5.6500000000000002E-2</v>
      </c>
      <c r="G16" s="16">
        <v>7.6725000000000002E-2</v>
      </c>
    </row>
    <row r="17" spans="1:7" x14ac:dyDescent="0.25">
      <c r="A17" s="13" t="s">
        <v>240</v>
      </c>
      <c r="B17" s="33" t="s">
        <v>241</v>
      </c>
      <c r="C17" s="33" t="s">
        <v>242</v>
      </c>
      <c r="D17" s="14">
        <v>58000000</v>
      </c>
      <c r="E17" s="15">
        <v>56934.71</v>
      </c>
      <c r="F17" s="16">
        <v>4.7399999999999998E-2</v>
      </c>
      <c r="G17" s="16">
        <v>7.6874999999999999E-2</v>
      </c>
    </row>
    <row r="18" spans="1:7" x14ac:dyDescent="0.25">
      <c r="A18" s="13" t="s">
        <v>243</v>
      </c>
      <c r="B18" s="33" t="s">
        <v>244</v>
      </c>
      <c r="C18" s="33" t="s">
        <v>242</v>
      </c>
      <c r="D18" s="14">
        <v>54000000</v>
      </c>
      <c r="E18" s="15">
        <v>53005.97</v>
      </c>
      <c r="F18" s="16">
        <v>4.41E-2</v>
      </c>
      <c r="G18" s="16">
        <v>7.6575000000000004E-2</v>
      </c>
    </row>
    <row r="19" spans="1:7" x14ac:dyDescent="0.25">
      <c r="A19" s="13" t="s">
        <v>245</v>
      </c>
      <c r="B19" s="33" t="s">
        <v>246</v>
      </c>
      <c r="C19" s="33" t="s">
        <v>231</v>
      </c>
      <c r="D19" s="14">
        <v>51000000</v>
      </c>
      <c r="E19" s="15">
        <v>50533.71</v>
      </c>
      <c r="F19" s="16">
        <v>4.2000000000000003E-2</v>
      </c>
      <c r="G19" s="16">
        <v>7.5600000000000001E-2</v>
      </c>
    </row>
    <row r="20" spans="1:7" x14ac:dyDescent="0.25">
      <c r="A20" s="13" t="s">
        <v>247</v>
      </c>
      <c r="B20" s="33" t="s">
        <v>248</v>
      </c>
      <c r="C20" s="33" t="s">
        <v>231</v>
      </c>
      <c r="D20" s="14">
        <v>50000000</v>
      </c>
      <c r="E20" s="15">
        <v>49903.9</v>
      </c>
      <c r="F20" s="16">
        <v>4.1500000000000002E-2</v>
      </c>
      <c r="G20" s="16">
        <v>7.5475E-2</v>
      </c>
    </row>
    <row r="21" spans="1:7" x14ac:dyDescent="0.25">
      <c r="A21" s="13" t="s">
        <v>249</v>
      </c>
      <c r="B21" s="33" t="s">
        <v>250</v>
      </c>
      <c r="C21" s="33" t="s">
        <v>242</v>
      </c>
      <c r="D21" s="14">
        <v>41500000</v>
      </c>
      <c r="E21" s="15">
        <v>40729.01</v>
      </c>
      <c r="F21" s="16">
        <v>3.39E-2</v>
      </c>
      <c r="G21" s="16">
        <v>7.5773999999999994E-2</v>
      </c>
    </row>
    <row r="22" spans="1:7" x14ac:dyDescent="0.25">
      <c r="A22" s="13" t="s">
        <v>251</v>
      </c>
      <c r="B22" s="33" t="s">
        <v>252</v>
      </c>
      <c r="C22" s="33" t="s">
        <v>231</v>
      </c>
      <c r="D22" s="14">
        <v>39500000</v>
      </c>
      <c r="E22" s="15">
        <v>38797.69</v>
      </c>
      <c r="F22" s="16">
        <v>3.2300000000000002E-2</v>
      </c>
      <c r="G22" s="16">
        <v>7.5680999999999998E-2</v>
      </c>
    </row>
    <row r="23" spans="1:7" x14ac:dyDescent="0.25">
      <c r="A23" s="13" t="s">
        <v>253</v>
      </c>
      <c r="B23" s="33" t="s">
        <v>254</v>
      </c>
      <c r="C23" s="33" t="s">
        <v>231</v>
      </c>
      <c r="D23" s="14">
        <v>34500000</v>
      </c>
      <c r="E23" s="15">
        <v>34295.730000000003</v>
      </c>
      <c r="F23" s="16">
        <v>2.8500000000000001E-2</v>
      </c>
      <c r="G23" s="16">
        <v>7.6249999999999998E-2</v>
      </c>
    </row>
    <row r="24" spans="1:7" x14ac:dyDescent="0.25">
      <c r="A24" s="13" t="s">
        <v>255</v>
      </c>
      <c r="B24" s="33" t="s">
        <v>256</v>
      </c>
      <c r="C24" s="33" t="s">
        <v>231</v>
      </c>
      <c r="D24" s="14">
        <v>33500000</v>
      </c>
      <c r="E24" s="15">
        <v>33373.07</v>
      </c>
      <c r="F24" s="16">
        <v>2.7799999999999998E-2</v>
      </c>
      <c r="G24" s="16">
        <v>7.5312000000000004E-2</v>
      </c>
    </row>
    <row r="25" spans="1:7" x14ac:dyDescent="0.25">
      <c r="A25" s="13" t="s">
        <v>257</v>
      </c>
      <c r="B25" s="33" t="s">
        <v>258</v>
      </c>
      <c r="C25" s="33" t="s">
        <v>242</v>
      </c>
      <c r="D25" s="14">
        <v>27500000</v>
      </c>
      <c r="E25" s="15">
        <v>27064.57</v>
      </c>
      <c r="F25" s="16">
        <v>2.2499999999999999E-2</v>
      </c>
      <c r="G25" s="16">
        <v>7.6701000000000005E-2</v>
      </c>
    </row>
    <row r="26" spans="1:7" x14ac:dyDescent="0.25">
      <c r="A26" s="13" t="s">
        <v>259</v>
      </c>
      <c r="B26" s="33" t="s">
        <v>260</v>
      </c>
      <c r="C26" s="33" t="s">
        <v>231</v>
      </c>
      <c r="D26" s="14">
        <v>25000000</v>
      </c>
      <c r="E26" s="15">
        <v>24899.98</v>
      </c>
      <c r="F26" s="16">
        <v>2.07E-2</v>
      </c>
      <c r="G26" s="16">
        <v>7.5249999999999997E-2</v>
      </c>
    </row>
    <row r="27" spans="1:7" x14ac:dyDescent="0.25">
      <c r="A27" s="13" t="s">
        <v>261</v>
      </c>
      <c r="B27" s="33" t="s">
        <v>262</v>
      </c>
      <c r="C27" s="33" t="s">
        <v>231</v>
      </c>
      <c r="D27" s="14">
        <v>21500000</v>
      </c>
      <c r="E27" s="15">
        <v>21305.7</v>
      </c>
      <c r="F27" s="16">
        <v>1.77E-2</v>
      </c>
      <c r="G27" s="16">
        <v>7.5299000000000005E-2</v>
      </c>
    </row>
    <row r="28" spans="1:7" x14ac:dyDescent="0.25">
      <c r="A28" s="13" t="s">
        <v>263</v>
      </c>
      <c r="B28" s="33" t="s">
        <v>264</v>
      </c>
      <c r="C28" s="33" t="s">
        <v>231</v>
      </c>
      <c r="D28" s="14">
        <v>19500000</v>
      </c>
      <c r="E28" s="15">
        <v>19578.78</v>
      </c>
      <c r="F28" s="16">
        <v>1.6299999999999999E-2</v>
      </c>
      <c r="G28" s="16">
        <v>7.6200000000000004E-2</v>
      </c>
    </row>
    <row r="29" spans="1:7" x14ac:dyDescent="0.25">
      <c r="A29" s="13" t="s">
        <v>265</v>
      </c>
      <c r="B29" s="33" t="s">
        <v>266</v>
      </c>
      <c r="C29" s="33" t="s">
        <v>231</v>
      </c>
      <c r="D29" s="14">
        <v>12500000</v>
      </c>
      <c r="E29" s="15">
        <v>12531.48</v>
      </c>
      <c r="F29" s="16">
        <v>1.04E-2</v>
      </c>
      <c r="G29" s="16">
        <v>7.5700000000000003E-2</v>
      </c>
    </row>
    <row r="30" spans="1:7" x14ac:dyDescent="0.25">
      <c r="A30" s="13" t="s">
        <v>267</v>
      </c>
      <c r="B30" s="33" t="s">
        <v>268</v>
      </c>
      <c r="C30" s="33" t="s">
        <v>231</v>
      </c>
      <c r="D30" s="14">
        <v>12000000</v>
      </c>
      <c r="E30" s="15">
        <v>12042.95</v>
      </c>
      <c r="F30" s="16">
        <v>0.01</v>
      </c>
      <c r="G30" s="16">
        <v>7.6200000000000004E-2</v>
      </c>
    </row>
    <row r="31" spans="1:7" x14ac:dyDescent="0.25">
      <c r="A31" s="13" t="s">
        <v>269</v>
      </c>
      <c r="B31" s="33" t="s">
        <v>270</v>
      </c>
      <c r="C31" s="33" t="s">
        <v>231</v>
      </c>
      <c r="D31" s="14">
        <v>10000000</v>
      </c>
      <c r="E31" s="15">
        <v>10111.530000000001</v>
      </c>
      <c r="F31" s="16">
        <v>8.3999999999999995E-3</v>
      </c>
      <c r="G31" s="16">
        <v>7.4884000000000006E-2</v>
      </c>
    </row>
    <row r="32" spans="1:7" x14ac:dyDescent="0.25">
      <c r="A32" s="13" t="s">
        <v>271</v>
      </c>
      <c r="B32" s="33" t="s">
        <v>272</v>
      </c>
      <c r="C32" s="33" t="s">
        <v>231</v>
      </c>
      <c r="D32" s="14">
        <v>10000000</v>
      </c>
      <c r="E32" s="15">
        <v>9936.31</v>
      </c>
      <c r="F32" s="16">
        <v>8.3000000000000001E-3</v>
      </c>
      <c r="G32" s="16">
        <v>7.5625999999999999E-2</v>
      </c>
    </row>
    <row r="33" spans="1:7" x14ac:dyDescent="0.25">
      <c r="A33" s="13" t="s">
        <v>273</v>
      </c>
      <c r="B33" s="33" t="s">
        <v>274</v>
      </c>
      <c r="C33" s="33" t="s">
        <v>231</v>
      </c>
      <c r="D33" s="14">
        <v>9000000</v>
      </c>
      <c r="E33" s="15">
        <v>9027.25</v>
      </c>
      <c r="F33" s="16">
        <v>7.4999999999999997E-3</v>
      </c>
      <c r="G33" s="16">
        <v>7.5699000000000002E-2</v>
      </c>
    </row>
    <row r="34" spans="1:7" x14ac:dyDescent="0.25">
      <c r="A34" s="13" t="s">
        <v>275</v>
      </c>
      <c r="B34" s="33" t="s">
        <v>276</v>
      </c>
      <c r="C34" s="33" t="s">
        <v>231</v>
      </c>
      <c r="D34" s="14">
        <v>8500000</v>
      </c>
      <c r="E34" s="15">
        <v>8537.52</v>
      </c>
      <c r="F34" s="16">
        <v>7.1000000000000004E-3</v>
      </c>
      <c r="G34" s="16">
        <v>7.5700000000000003E-2</v>
      </c>
    </row>
    <row r="35" spans="1:7" x14ac:dyDescent="0.25">
      <c r="A35" s="13" t="s">
        <v>277</v>
      </c>
      <c r="B35" s="33" t="s">
        <v>278</v>
      </c>
      <c r="C35" s="33" t="s">
        <v>231</v>
      </c>
      <c r="D35" s="14">
        <v>5000000</v>
      </c>
      <c r="E35" s="15">
        <v>5024.0200000000004</v>
      </c>
      <c r="F35" s="16">
        <v>4.1999999999999997E-3</v>
      </c>
      <c r="G35" s="16">
        <v>7.6813000000000006E-2</v>
      </c>
    </row>
    <row r="36" spans="1:7" x14ac:dyDescent="0.25">
      <c r="A36" s="13" t="s">
        <v>279</v>
      </c>
      <c r="B36" s="33" t="s">
        <v>280</v>
      </c>
      <c r="C36" s="33" t="s">
        <v>231</v>
      </c>
      <c r="D36" s="14">
        <v>5000000</v>
      </c>
      <c r="E36" s="15">
        <v>5016.51</v>
      </c>
      <c r="F36" s="16">
        <v>4.1999999999999997E-3</v>
      </c>
      <c r="G36" s="16">
        <v>7.3498999999999995E-2</v>
      </c>
    </row>
    <row r="37" spans="1:7" x14ac:dyDescent="0.25">
      <c r="A37" s="13" t="s">
        <v>281</v>
      </c>
      <c r="B37" s="33" t="s">
        <v>282</v>
      </c>
      <c r="C37" s="33" t="s">
        <v>231</v>
      </c>
      <c r="D37" s="14">
        <v>5000000</v>
      </c>
      <c r="E37" s="15">
        <v>5007.04</v>
      </c>
      <c r="F37" s="16">
        <v>4.1999999999999997E-3</v>
      </c>
      <c r="G37" s="16">
        <v>7.3074E-2</v>
      </c>
    </row>
    <row r="38" spans="1:7" x14ac:dyDescent="0.25">
      <c r="A38" s="13" t="s">
        <v>283</v>
      </c>
      <c r="B38" s="33" t="s">
        <v>284</v>
      </c>
      <c r="C38" s="33" t="s">
        <v>231</v>
      </c>
      <c r="D38" s="14">
        <v>5000000</v>
      </c>
      <c r="E38" s="15">
        <v>4919.0200000000004</v>
      </c>
      <c r="F38" s="16">
        <v>4.1000000000000003E-3</v>
      </c>
      <c r="G38" s="16">
        <v>7.6498999999999998E-2</v>
      </c>
    </row>
    <row r="39" spans="1:7" x14ac:dyDescent="0.25">
      <c r="A39" s="13" t="s">
        <v>285</v>
      </c>
      <c r="B39" s="33" t="s">
        <v>286</v>
      </c>
      <c r="C39" s="33" t="s">
        <v>242</v>
      </c>
      <c r="D39" s="14">
        <v>2500000</v>
      </c>
      <c r="E39" s="15">
        <v>2460.71</v>
      </c>
      <c r="F39" s="16">
        <v>2E-3</v>
      </c>
      <c r="G39" s="16">
        <v>7.6700000000000004E-2</v>
      </c>
    </row>
    <row r="40" spans="1:7" x14ac:dyDescent="0.25">
      <c r="A40" s="13" t="s">
        <v>287</v>
      </c>
      <c r="B40" s="33" t="s">
        <v>288</v>
      </c>
      <c r="C40" s="33" t="s">
        <v>231</v>
      </c>
      <c r="D40" s="14">
        <v>1970000</v>
      </c>
      <c r="E40" s="15">
        <v>1980.56</v>
      </c>
      <c r="F40" s="16">
        <v>1.6000000000000001E-3</v>
      </c>
      <c r="G40" s="16">
        <v>7.6450000000000004E-2</v>
      </c>
    </row>
    <row r="41" spans="1:7" x14ac:dyDescent="0.25">
      <c r="A41" s="13" t="s">
        <v>289</v>
      </c>
      <c r="B41" s="33" t="s">
        <v>290</v>
      </c>
      <c r="C41" s="33" t="s">
        <v>231</v>
      </c>
      <c r="D41" s="14">
        <v>1650000</v>
      </c>
      <c r="E41" s="15">
        <v>1665.24</v>
      </c>
      <c r="F41" s="16">
        <v>1.4E-3</v>
      </c>
      <c r="G41" s="16">
        <v>7.6450000000000004E-2</v>
      </c>
    </row>
    <row r="42" spans="1:7" x14ac:dyDescent="0.25">
      <c r="A42" s="13" t="s">
        <v>291</v>
      </c>
      <c r="B42" s="33" t="s">
        <v>292</v>
      </c>
      <c r="C42" s="33" t="s">
        <v>231</v>
      </c>
      <c r="D42" s="14">
        <v>1500000</v>
      </c>
      <c r="E42" s="15">
        <v>1512.86</v>
      </c>
      <c r="F42" s="16">
        <v>1.2999999999999999E-3</v>
      </c>
      <c r="G42" s="16">
        <v>7.5600000000000001E-2</v>
      </c>
    </row>
    <row r="43" spans="1:7" x14ac:dyDescent="0.25">
      <c r="A43" s="13" t="s">
        <v>293</v>
      </c>
      <c r="B43" s="33" t="s">
        <v>294</v>
      </c>
      <c r="C43" s="33" t="s">
        <v>231</v>
      </c>
      <c r="D43" s="14">
        <v>1500000</v>
      </c>
      <c r="E43" s="15">
        <v>1504.75</v>
      </c>
      <c r="F43" s="16">
        <v>1.2999999999999999E-3</v>
      </c>
      <c r="G43" s="16">
        <v>7.5600000000000001E-2</v>
      </c>
    </row>
    <row r="44" spans="1:7" x14ac:dyDescent="0.25">
      <c r="A44" s="13" t="s">
        <v>295</v>
      </c>
      <c r="B44" s="33" t="s">
        <v>296</v>
      </c>
      <c r="C44" s="33" t="s">
        <v>231</v>
      </c>
      <c r="D44" s="14">
        <v>1500000</v>
      </c>
      <c r="E44" s="15">
        <v>1503.41</v>
      </c>
      <c r="F44" s="16">
        <v>1.2999999999999999E-3</v>
      </c>
      <c r="G44" s="16">
        <v>7.5600000000000001E-2</v>
      </c>
    </row>
    <row r="45" spans="1:7" x14ac:dyDescent="0.25">
      <c r="A45" s="13" t="s">
        <v>297</v>
      </c>
      <c r="B45" s="33" t="s">
        <v>298</v>
      </c>
      <c r="C45" s="33" t="s">
        <v>231</v>
      </c>
      <c r="D45" s="14">
        <v>1000000</v>
      </c>
      <c r="E45" s="15">
        <v>1003.81</v>
      </c>
      <c r="F45" s="16">
        <v>8.0000000000000004E-4</v>
      </c>
      <c r="G45" s="16">
        <v>7.4949000000000002E-2</v>
      </c>
    </row>
    <row r="46" spans="1:7" x14ac:dyDescent="0.25">
      <c r="A46" s="13" t="s">
        <v>299</v>
      </c>
      <c r="B46" s="33" t="s">
        <v>300</v>
      </c>
      <c r="C46" s="33" t="s">
        <v>231</v>
      </c>
      <c r="D46" s="14">
        <v>500000</v>
      </c>
      <c r="E46" s="15">
        <v>505.74</v>
      </c>
      <c r="F46" s="16">
        <v>4.0000000000000002E-4</v>
      </c>
      <c r="G46" s="16">
        <v>7.5249999999999997E-2</v>
      </c>
    </row>
    <row r="47" spans="1:7" x14ac:dyDescent="0.25">
      <c r="A47" s="13" t="s">
        <v>301</v>
      </c>
      <c r="B47" s="33" t="s">
        <v>302</v>
      </c>
      <c r="C47" s="33" t="s">
        <v>231</v>
      </c>
      <c r="D47" s="14">
        <v>500000</v>
      </c>
      <c r="E47" s="15">
        <v>503.73</v>
      </c>
      <c r="F47" s="16">
        <v>4.0000000000000002E-4</v>
      </c>
      <c r="G47" s="16">
        <v>7.5582999999999997E-2</v>
      </c>
    </row>
    <row r="48" spans="1:7" x14ac:dyDescent="0.25">
      <c r="A48" s="13" t="s">
        <v>303</v>
      </c>
      <c r="B48" s="33" t="s">
        <v>304</v>
      </c>
      <c r="C48" s="33" t="s">
        <v>231</v>
      </c>
      <c r="D48" s="14">
        <v>500000</v>
      </c>
      <c r="E48" s="15">
        <v>501.59</v>
      </c>
      <c r="F48" s="16">
        <v>4.0000000000000002E-4</v>
      </c>
      <c r="G48" s="16">
        <v>7.5700000000000003E-2</v>
      </c>
    </row>
    <row r="49" spans="1:7" x14ac:dyDescent="0.25">
      <c r="A49" s="13" t="s">
        <v>305</v>
      </c>
      <c r="B49" s="33" t="s">
        <v>306</v>
      </c>
      <c r="C49" s="33" t="s">
        <v>231</v>
      </c>
      <c r="D49" s="14">
        <v>498000</v>
      </c>
      <c r="E49" s="15">
        <v>497.34</v>
      </c>
      <c r="F49" s="16">
        <v>4.0000000000000002E-4</v>
      </c>
      <c r="G49" s="16">
        <v>7.4950000000000003E-2</v>
      </c>
    </row>
    <row r="50" spans="1:7" x14ac:dyDescent="0.25">
      <c r="A50" s="17" t="s">
        <v>124</v>
      </c>
      <c r="B50" s="34"/>
      <c r="C50" s="34"/>
      <c r="D50" s="20"/>
      <c r="E50" s="21">
        <v>1061874.92</v>
      </c>
      <c r="F50" s="22">
        <v>0.88349999999999995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7" t="s">
        <v>129</v>
      </c>
      <c r="B52" s="33"/>
      <c r="C52" s="33"/>
      <c r="D52" s="14"/>
      <c r="E52" s="15"/>
      <c r="F52" s="16"/>
      <c r="G52" s="16"/>
    </row>
    <row r="53" spans="1:7" x14ac:dyDescent="0.25">
      <c r="A53" s="17" t="s">
        <v>124</v>
      </c>
      <c r="B53" s="33"/>
      <c r="C53" s="33"/>
      <c r="D53" s="14"/>
      <c r="E53" s="18" t="s">
        <v>121</v>
      </c>
      <c r="F53" s="19" t="s">
        <v>121</v>
      </c>
      <c r="G53" s="16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17" t="s">
        <v>130</v>
      </c>
      <c r="B55" s="33"/>
      <c r="C55" s="33"/>
      <c r="D55" s="14"/>
      <c r="E55" s="15"/>
      <c r="F55" s="16"/>
      <c r="G55" s="16"/>
    </row>
    <row r="56" spans="1:7" x14ac:dyDescent="0.25">
      <c r="A56" s="17" t="s">
        <v>124</v>
      </c>
      <c r="B56" s="33"/>
      <c r="C56" s="33"/>
      <c r="D56" s="14"/>
      <c r="E56" s="18" t="s">
        <v>121</v>
      </c>
      <c r="F56" s="19" t="s">
        <v>121</v>
      </c>
      <c r="G56" s="16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24" t="s">
        <v>131</v>
      </c>
      <c r="B58" s="35"/>
      <c r="C58" s="35"/>
      <c r="D58" s="25"/>
      <c r="E58" s="21">
        <v>1061874.92</v>
      </c>
      <c r="F58" s="22">
        <v>0.88349999999999995</v>
      </c>
      <c r="G58" s="23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132</v>
      </c>
      <c r="B60" s="33"/>
      <c r="C60" s="33"/>
      <c r="D60" s="14"/>
      <c r="E60" s="15"/>
      <c r="F60" s="16"/>
      <c r="G60" s="16"/>
    </row>
    <row r="61" spans="1:7" x14ac:dyDescent="0.25">
      <c r="A61" s="17" t="s">
        <v>136</v>
      </c>
      <c r="B61" s="33"/>
      <c r="C61" s="33"/>
      <c r="D61" s="14"/>
      <c r="E61" s="15"/>
      <c r="F61" s="16"/>
      <c r="G61" s="16"/>
    </row>
    <row r="62" spans="1:7" x14ac:dyDescent="0.25">
      <c r="A62" s="13" t="s">
        <v>307</v>
      </c>
      <c r="B62" s="33" t="s">
        <v>308</v>
      </c>
      <c r="C62" s="33" t="s">
        <v>139</v>
      </c>
      <c r="D62" s="14">
        <v>107500000</v>
      </c>
      <c r="E62" s="15">
        <v>100762.33</v>
      </c>
      <c r="F62" s="16">
        <v>8.3799999999999999E-2</v>
      </c>
      <c r="G62" s="16">
        <v>7.6749999999999999E-2</v>
      </c>
    </row>
    <row r="63" spans="1:7" x14ac:dyDescent="0.25">
      <c r="A63" s="17" t="s">
        <v>124</v>
      </c>
      <c r="B63" s="34"/>
      <c r="C63" s="34"/>
      <c r="D63" s="20"/>
      <c r="E63" s="21">
        <v>100762.33</v>
      </c>
      <c r="F63" s="22">
        <v>8.3799999999999999E-2</v>
      </c>
      <c r="G63" s="23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24" t="s">
        <v>131</v>
      </c>
      <c r="B65" s="35"/>
      <c r="C65" s="35"/>
      <c r="D65" s="25"/>
      <c r="E65" s="21">
        <v>100762.33</v>
      </c>
      <c r="F65" s="22">
        <v>8.3799999999999999E-2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176</v>
      </c>
      <c r="B68" s="33"/>
      <c r="C68" s="33"/>
      <c r="D68" s="14"/>
      <c r="E68" s="15"/>
      <c r="F68" s="16"/>
      <c r="G68" s="16"/>
    </row>
    <row r="69" spans="1:7" x14ac:dyDescent="0.25">
      <c r="A69" s="13" t="s">
        <v>177</v>
      </c>
      <c r="B69" s="33"/>
      <c r="C69" s="33"/>
      <c r="D69" s="14"/>
      <c r="E69" s="15">
        <v>4956.29</v>
      </c>
      <c r="F69" s="16">
        <v>4.1000000000000003E-3</v>
      </c>
      <c r="G69" s="16">
        <v>6.6588999999999995E-2</v>
      </c>
    </row>
    <row r="70" spans="1:7" x14ac:dyDescent="0.25">
      <c r="A70" s="17" t="s">
        <v>124</v>
      </c>
      <c r="B70" s="34"/>
      <c r="C70" s="34"/>
      <c r="D70" s="20"/>
      <c r="E70" s="21">
        <v>4956.29</v>
      </c>
      <c r="F70" s="22">
        <v>4.1000000000000003E-3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24" t="s">
        <v>131</v>
      </c>
      <c r="B72" s="35"/>
      <c r="C72" s="35"/>
      <c r="D72" s="25"/>
      <c r="E72" s="21">
        <v>4956.29</v>
      </c>
      <c r="F72" s="22">
        <v>4.1000000000000003E-3</v>
      </c>
      <c r="G72" s="23"/>
    </row>
    <row r="73" spans="1:7" x14ac:dyDescent="0.25">
      <c r="A73" s="13" t="s">
        <v>178</v>
      </c>
      <c r="B73" s="33"/>
      <c r="C73" s="33"/>
      <c r="D73" s="14"/>
      <c r="E73" s="15">
        <v>34272.9518771</v>
      </c>
      <c r="F73" s="16">
        <v>2.8514999999999999E-2</v>
      </c>
      <c r="G73" s="16"/>
    </row>
    <row r="74" spans="1:7" x14ac:dyDescent="0.25">
      <c r="A74" s="13" t="s">
        <v>179</v>
      </c>
      <c r="B74" s="33"/>
      <c r="C74" s="33"/>
      <c r="D74" s="14"/>
      <c r="E74" s="15">
        <v>48.458122899999999</v>
      </c>
      <c r="F74" s="16">
        <v>8.5000000000000006E-5</v>
      </c>
      <c r="G74" s="16">
        <v>6.6588999999999995E-2</v>
      </c>
    </row>
    <row r="75" spans="1:7" x14ac:dyDescent="0.25">
      <c r="A75" s="28" t="s">
        <v>180</v>
      </c>
      <c r="B75" s="36"/>
      <c r="C75" s="36"/>
      <c r="D75" s="29"/>
      <c r="E75" s="30">
        <v>1201914.95</v>
      </c>
      <c r="F75" s="31">
        <v>1</v>
      </c>
      <c r="G75" s="31"/>
    </row>
    <row r="77" spans="1:7" x14ac:dyDescent="0.25">
      <c r="A77" s="1" t="s">
        <v>181</v>
      </c>
    </row>
    <row r="78" spans="1:7" x14ac:dyDescent="0.25">
      <c r="A78" s="1" t="s">
        <v>182</v>
      </c>
    </row>
    <row r="80" spans="1:7" x14ac:dyDescent="0.25">
      <c r="A80" s="1" t="s">
        <v>183</v>
      </c>
    </row>
    <row r="81" spans="1:5" x14ac:dyDescent="0.25">
      <c r="A81" s="47" t="s">
        <v>184</v>
      </c>
      <c r="B81" s="3" t="s">
        <v>121</v>
      </c>
    </row>
    <row r="82" spans="1:5" x14ac:dyDescent="0.25">
      <c r="A82" t="s">
        <v>185</v>
      </c>
    </row>
    <row r="83" spans="1:5" x14ac:dyDescent="0.25">
      <c r="A83" t="s">
        <v>309</v>
      </c>
      <c r="B83" t="s">
        <v>187</v>
      </c>
      <c r="C83" t="s">
        <v>187</v>
      </c>
    </row>
    <row r="84" spans="1:5" x14ac:dyDescent="0.25">
      <c r="B84" s="48">
        <v>45412</v>
      </c>
      <c r="C84" s="48">
        <v>45443</v>
      </c>
    </row>
    <row r="85" spans="1:5" x14ac:dyDescent="0.25">
      <c r="A85" t="s">
        <v>310</v>
      </c>
      <c r="B85">
        <v>1204.4659999999999</v>
      </c>
      <c r="C85">
        <v>1212.4552000000001</v>
      </c>
      <c r="E85" s="2"/>
    </row>
    <row r="86" spans="1:5" x14ac:dyDescent="0.25">
      <c r="E86" s="2"/>
    </row>
    <row r="87" spans="1:5" x14ac:dyDescent="0.25">
      <c r="A87" t="s">
        <v>202</v>
      </c>
      <c r="B87" s="3" t="s">
        <v>121</v>
      </c>
    </row>
    <row r="88" spans="1:5" x14ac:dyDescent="0.25">
      <c r="A88" t="s">
        <v>203</v>
      </c>
      <c r="B88" s="3" t="s">
        <v>121</v>
      </c>
    </row>
    <row r="89" spans="1:5" ht="29.1" customHeight="1" x14ac:dyDescent="0.25">
      <c r="A89" s="47" t="s">
        <v>204</v>
      </c>
      <c r="B89" s="3" t="s">
        <v>121</v>
      </c>
    </row>
    <row r="90" spans="1:5" ht="29.1" customHeight="1" x14ac:dyDescent="0.25">
      <c r="A90" s="47" t="s">
        <v>205</v>
      </c>
      <c r="B90" s="3" t="s">
        <v>121</v>
      </c>
    </row>
    <row r="91" spans="1:5" x14ac:dyDescent="0.25">
      <c r="A91" t="s">
        <v>206</v>
      </c>
      <c r="B91" s="49">
        <f>+B105</f>
        <v>0.76592703791892625</v>
      </c>
    </row>
    <row r="92" spans="1:5" ht="43.5" customHeight="1" x14ac:dyDescent="0.25">
      <c r="A92" s="47" t="s">
        <v>207</v>
      </c>
      <c r="B92" s="3" t="s">
        <v>121</v>
      </c>
    </row>
    <row r="93" spans="1:5" ht="29.1" customHeight="1" x14ac:dyDescent="0.25">
      <c r="A93" s="47" t="s">
        <v>208</v>
      </c>
      <c r="B93" s="3" t="s">
        <v>121</v>
      </c>
    </row>
    <row r="94" spans="1:5" ht="29.1" customHeight="1" x14ac:dyDescent="0.25">
      <c r="A94" s="47" t="s">
        <v>209</v>
      </c>
      <c r="B94" s="49">
        <v>496582.239153</v>
      </c>
    </row>
    <row r="95" spans="1:5" x14ac:dyDescent="0.25">
      <c r="A95" t="s">
        <v>210</v>
      </c>
      <c r="B95" s="3" t="s">
        <v>121</v>
      </c>
    </row>
    <row r="96" spans="1:5" x14ac:dyDescent="0.25">
      <c r="A96" t="s">
        <v>211</v>
      </c>
      <c r="B96" s="3" t="s">
        <v>121</v>
      </c>
    </row>
    <row r="98" spans="1:4" x14ac:dyDescent="0.25">
      <c r="A98" t="s">
        <v>212</v>
      </c>
    </row>
    <row r="99" spans="1:4" ht="29.1" customHeight="1" x14ac:dyDescent="0.25">
      <c r="A99" s="55" t="s">
        <v>213</v>
      </c>
      <c r="B99" s="56" t="s">
        <v>311</v>
      </c>
    </row>
    <row r="100" spans="1:4" x14ac:dyDescent="0.25">
      <c r="A100" s="55" t="s">
        <v>215</v>
      </c>
      <c r="B100" s="55" t="s">
        <v>312</v>
      </c>
    </row>
    <row r="101" spans="1:4" x14ac:dyDescent="0.25">
      <c r="A101" s="55"/>
      <c r="B101" s="55"/>
    </row>
    <row r="102" spans="1:4" x14ac:dyDescent="0.25">
      <c r="A102" s="55" t="s">
        <v>217</v>
      </c>
      <c r="B102" s="57">
        <v>7.6066453077841576</v>
      </c>
    </row>
    <row r="103" spans="1:4" x14ac:dyDescent="0.25">
      <c r="A103" s="55"/>
      <c r="B103" s="55"/>
    </row>
    <row r="104" spans="1:4" x14ac:dyDescent="0.25">
      <c r="A104" s="55" t="s">
        <v>218</v>
      </c>
      <c r="B104" s="58">
        <v>0.75090000000000001</v>
      </c>
    </row>
    <row r="105" spans="1:4" x14ac:dyDescent="0.25">
      <c r="A105" s="55" t="s">
        <v>219</v>
      </c>
      <c r="B105" s="58">
        <v>0.76592703791892625</v>
      </c>
    </row>
    <row r="106" spans="1:4" x14ac:dyDescent="0.25">
      <c r="A106" s="55"/>
      <c r="B106" s="55"/>
    </row>
    <row r="107" spans="1:4" x14ac:dyDescent="0.25">
      <c r="A107" s="55" t="s">
        <v>220</v>
      </c>
      <c r="B107" s="59">
        <v>45443</v>
      </c>
    </row>
    <row r="109" spans="1:4" ht="69.95" customHeight="1" x14ac:dyDescent="0.25">
      <c r="A109" s="73" t="s">
        <v>221</v>
      </c>
      <c r="B109" s="73" t="s">
        <v>222</v>
      </c>
      <c r="C109" s="73" t="s">
        <v>5</v>
      </c>
      <c r="D109" s="73" t="s">
        <v>6</v>
      </c>
    </row>
    <row r="110" spans="1:4" ht="69.95" customHeight="1" x14ac:dyDescent="0.25">
      <c r="A110" s="73" t="s">
        <v>311</v>
      </c>
      <c r="B110" s="73"/>
      <c r="C110" s="73" t="s">
        <v>11</v>
      </c>
      <c r="D11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20"/>
  <sheetViews>
    <sheetView showGridLines="0" workbookViewId="0">
      <pane ySplit="4" topLeftCell="A109" activePane="bottomLeft" state="frozen"/>
      <selection pane="bottomLeft" activeCell="H117" sqref="H11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1969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1970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1893</v>
      </c>
      <c r="B8" s="33" t="s">
        <v>1894</v>
      </c>
      <c r="C8" s="33" t="s">
        <v>1201</v>
      </c>
      <c r="D8" s="14">
        <v>267561</v>
      </c>
      <c r="E8" s="15">
        <v>10969.47</v>
      </c>
      <c r="F8" s="16">
        <v>3.2099999999999997E-2</v>
      </c>
      <c r="G8" s="16"/>
    </row>
    <row r="9" spans="1:8" x14ac:dyDescent="0.25">
      <c r="A9" s="13" t="s">
        <v>1783</v>
      </c>
      <c r="B9" s="33" t="s">
        <v>1784</v>
      </c>
      <c r="C9" s="33" t="s">
        <v>1236</v>
      </c>
      <c r="D9" s="14">
        <v>1071929</v>
      </c>
      <c r="E9" s="15">
        <v>9114.08</v>
      </c>
      <c r="F9" s="16">
        <v>2.6599999999999999E-2</v>
      </c>
      <c r="G9" s="16"/>
    </row>
    <row r="10" spans="1:8" x14ac:dyDescent="0.25">
      <c r="A10" s="13" t="s">
        <v>1897</v>
      </c>
      <c r="B10" s="33" t="s">
        <v>1898</v>
      </c>
      <c r="C10" s="33" t="s">
        <v>1189</v>
      </c>
      <c r="D10" s="14">
        <v>508210</v>
      </c>
      <c r="E10" s="15">
        <v>9004.9699999999993</v>
      </c>
      <c r="F10" s="16">
        <v>2.63E-2</v>
      </c>
      <c r="G10" s="16"/>
    </row>
    <row r="11" spans="1:8" x14ac:dyDescent="0.25">
      <c r="A11" s="13" t="s">
        <v>1971</v>
      </c>
      <c r="B11" s="33" t="s">
        <v>1972</v>
      </c>
      <c r="C11" s="33" t="s">
        <v>1201</v>
      </c>
      <c r="D11" s="14">
        <v>634027</v>
      </c>
      <c r="E11" s="15">
        <v>7769.05</v>
      </c>
      <c r="F11" s="16">
        <v>2.2700000000000001E-2</v>
      </c>
      <c r="G11" s="16"/>
    </row>
    <row r="12" spans="1:8" x14ac:dyDescent="0.25">
      <c r="A12" s="13" t="s">
        <v>1777</v>
      </c>
      <c r="B12" s="33" t="s">
        <v>1778</v>
      </c>
      <c r="C12" s="33" t="s">
        <v>1323</v>
      </c>
      <c r="D12" s="14">
        <v>600138</v>
      </c>
      <c r="E12" s="15">
        <v>7703.37</v>
      </c>
      <c r="F12" s="16">
        <v>2.2499999999999999E-2</v>
      </c>
      <c r="G12" s="16"/>
    </row>
    <row r="13" spans="1:8" x14ac:dyDescent="0.25">
      <c r="A13" s="13" t="s">
        <v>1938</v>
      </c>
      <c r="B13" s="33" t="s">
        <v>1939</v>
      </c>
      <c r="C13" s="33" t="s">
        <v>1189</v>
      </c>
      <c r="D13" s="14">
        <v>324945</v>
      </c>
      <c r="E13" s="15">
        <v>7581.45</v>
      </c>
      <c r="F13" s="16">
        <v>2.2200000000000001E-2</v>
      </c>
      <c r="G13" s="16"/>
    </row>
    <row r="14" spans="1:8" x14ac:dyDescent="0.25">
      <c r="A14" s="13" t="s">
        <v>1905</v>
      </c>
      <c r="B14" s="33" t="s">
        <v>1906</v>
      </c>
      <c r="C14" s="33" t="s">
        <v>1201</v>
      </c>
      <c r="D14" s="14">
        <v>490208</v>
      </c>
      <c r="E14" s="15">
        <v>7377.14</v>
      </c>
      <c r="F14" s="16">
        <v>2.1600000000000001E-2</v>
      </c>
      <c r="G14" s="16"/>
    </row>
    <row r="15" spans="1:8" x14ac:dyDescent="0.25">
      <c r="A15" s="13" t="s">
        <v>1810</v>
      </c>
      <c r="B15" s="33" t="s">
        <v>1811</v>
      </c>
      <c r="C15" s="33" t="s">
        <v>1350</v>
      </c>
      <c r="D15" s="14">
        <v>853394</v>
      </c>
      <c r="E15" s="15">
        <v>7087.44</v>
      </c>
      <c r="F15" s="16">
        <v>2.07E-2</v>
      </c>
      <c r="G15" s="16"/>
    </row>
    <row r="16" spans="1:8" x14ac:dyDescent="0.25">
      <c r="A16" s="13" t="s">
        <v>1791</v>
      </c>
      <c r="B16" s="33" t="s">
        <v>1792</v>
      </c>
      <c r="C16" s="33" t="s">
        <v>1192</v>
      </c>
      <c r="D16" s="14">
        <v>1235969</v>
      </c>
      <c r="E16" s="15">
        <v>7014.12</v>
      </c>
      <c r="F16" s="16">
        <v>2.0500000000000001E-2</v>
      </c>
      <c r="G16" s="16"/>
    </row>
    <row r="17" spans="1:7" x14ac:dyDescent="0.25">
      <c r="A17" s="13" t="s">
        <v>1383</v>
      </c>
      <c r="B17" s="33" t="s">
        <v>1384</v>
      </c>
      <c r="C17" s="33" t="s">
        <v>1250</v>
      </c>
      <c r="D17" s="14">
        <v>515356</v>
      </c>
      <c r="E17" s="15">
        <v>7007.3</v>
      </c>
      <c r="F17" s="16">
        <v>2.0500000000000001E-2</v>
      </c>
      <c r="G17" s="16"/>
    </row>
    <row r="18" spans="1:7" x14ac:dyDescent="0.25">
      <c r="A18" s="13" t="s">
        <v>1973</v>
      </c>
      <c r="B18" s="33" t="s">
        <v>1974</v>
      </c>
      <c r="C18" s="33" t="s">
        <v>1414</v>
      </c>
      <c r="D18" s="14">
        <v>1305498</v>
      </c>
      <c r="E18" s="15">
        <v>6529.45</v>
      </c>
      <c r="F18" s="16">
        <v>1.9099999999999999E-2</v>
      </c>
      <c r="G18" s="16"/>
    </row>
    <row r="19" spans="1:7" x14ac:dyDescent="0.25">
      <c r="A19" s="13" t="s">
        <v>1486</v>
      </c>
      <c r="B19" s="33" t="s">
        <v>1487</v>
      </c>
      <c r="C19" s="33" t="s">
        <v>1305</v>
      </c>
      <c r="D19" s="14">
        <v>1070903</v>
      </c>
      <c r="E19" s="15">
        <v>6475.21</v>
      </c>
      <c r="F19" s="16">
        <v>1.89E-2</v>
      </c>
      <c r="G19" s="16"/>
    </row>
    <row r="20" spans="1:7" x14ac:dyDescent="0.25">
      <c r="A20" s="13" t="s">
        <v>1975</v>
      </c>
      <c r="B20" s="33" t="s">
        <v>1976</v>
      </c>
      <c r="C20" s="33" t="s">
        <v>1198</v>
      </c>
      <c r="D20" s="14">
        <v>540851</v>
      </c>
      <c r="E20" s="15">
        <v>6338.23</v>
      </c>
      <c r="F20" s="16">
        <v>1.8499999999999999E-2</v>
      </c>
      <c r="G20" s="16"/>
    </row>
    <row r="21" spans="1:7" x14ac:dyDescent="0.25">
      <c r="A21" s="13" t="s">
        <v>1903</v>
      </c>
      <c r="B21" s="33" t="s">
        <v>1904</v>
      </c>
      <c r="C21" s="33" t="s">
        <v>1192</v>
      </c>
      <c r="D21" s="14">
        <v>3113976</v>
      </c>
      <c r="E21" s="15">
        <v>6137.65</v>
      </c>
      <c r="F21" s="16">
        <v>1.7899999999999999E-2</v>
      </c>
      <c r="G21" s="16"/>
    </row>
    <row r="22" spans="1:7" x14ac:dyDescent="0.25">
      <c r="A22" s="13" t="s">
        <v>1544</v>
      </c>
      <c r="B22" s="33" t="s">
        <v>1545</v>
      </c>
      <c r="C22" s="33" t="s">
        <v>1289</v>
      </c>
      <c r="D22" s="14">
        <v>841154</v>
      </c>
      <c r="E22" s="15">
        <v>6116.87</v>
      </c>
      <c r="F22" s="16">
        <v>1.7899999999999999E-2</v>
      </c>
      <c r="G22" s="16"/>
    </row>
    <row r="23" spans="1:7" x14ac:dyDescent="0.25">
      <c r="A23" s="13" t="s">
        <v>1802</v>
      </c>
      <c r="B23" s="33" t="s">
        <v>1803</v>
      </c>
      <c r="C23" s="33" t="s">
        <v>1323</v>
      </c>
      <c r="D23" s="14">
        <v>194245</v>
      </c>
      <c r="E23" s="15">
        <v>6020.92</v>
      </c>
      <c r="F23" s="16">
        <v>1.7600000000000001E-2</v>
      </c>
      <c r="G23" s="16"/>
    </row>
    <row r="24" spans="1:7" x14ac:dyDescent="0.25">
      <c r="A24" s="13" t="s">
        <v>1895</v>
      </c>
      <c r="B24" s="33" t="s">
        <v>1896</v>
      </c>
      <c r="C24" s="33" t="s">
        <v>1274</v>
      </c>
      <c r="D24" s="14">
        <v>369344</v>
      </c>
      <c r="E24" s="15">
        <v>5751.98</v>
      </c>
      <c r="F24" s="16">
        <v>1.6799999999999999E-2</v>
      </c>
      <c r="G24" s="16"/>
    </row>
    <row r="25" spans="1:7" x14ac:dyDescent="0.25">
      <c r="A25" s="13" t="s">
        <v>1316</v>
      </c>
      <c r="B25" s="33" t="s">
        <v>1317</v>
      </c>
      <c r="C25" s="33" t="s">
        <v>1192</v>
      </c>
      <c r="D25" s="14">
        <v>3541593</v>
      </c>
      <c r="E25" s="15">
        <v>5739.15</v>
      </c>
      <c r="F25" s="16">
        <v>1.6799999999999999E-2</v>
      </c>
      <c r="G25" s="16"/>
    </row>
    <row r="26" spans="1:7" x14ac:dyDescent="0.25">
      <c r="A26" s="13" t="s">
        <v>1332</v>
      </c>
      <c r="B26" s="33" t="s">
        <v>1333</v>
      </c>
      <c r="C26" s="33" t="s">
        <v>1250</v>
      </c>
      <c r="D26" s="14">
        <v>58900</v>
      </c>
      <c r="E26" s="15">
        <v>5534.45</v>
      </c>
      <c r="F26" s="16">
        <v>1.6199999999999999E-2</v>
      </c>
      <c r="G26" s="16"/>
    </row>
    <row r="27" spans="1:7" x14ac:dyDescent="0.25">
      <c r="A27" s="13" t="s">
        <v>1977</v>
      </c>
      <c r="B27" s="33" t="s">
        <v>1978</v>
      </c>
      <c r="C27" s="33" t="s">
        <v>1198</v>
      </c>
      <c r="D27" s="14">
        <v>1044979</v>
      </c>
      <c r="E27" s="15">
        <v>5411.95</v>
      </c>
      <c r="F27" s="16">
        <v>1.5800000000000002E-2</v>
      </c>
      <c r="G27" s="16"/>
    </row>
    <row r="28" spans="1:7" x14ac:dyDescent="0.25">
      <c r="A28" s="13" t="s">
        <v>1899</v>
      </c>
      <c r="B28" s="33" t="s">
        <v>1900</v>
      </c>
      <c r="C28" s="33" t="s">
        <v>1226</v>
      </c>
      <c r="D28" s="14">
        <v>879368</v>
      </c>
      <c r="E28" s="15">
        <v>5222.13</v>
      </c>
      <c r="F28" s="16">
        <v>1.5299999999999999E-2</v>
      </c>
      <c r="G28" s="16"/>
    </row>
    <row r="29" spans="1:7" x14ac:dyDescent="0.25">
      <c r="A29" s="13" t="s">
        <v>1979</v>
      </c>
      <c r="B29" s="33" t="s">
        <v>1980</v>
      </c>
      <c r="C29" s="33" t="s">
        <v>1204</v>
      </c>
      <c r="D29" s="14">
        <v>45611</v>
      </c>
      <c r="E29" s="15">
        <v>5135.0200000000004</v>
      </c>
      <c r="F29" s="16">
        <v>1.4999999999999999E-2</v>
      </c>
      <c r="G29" s="16"/>
    </row>
    <row r="30" spans="1:7" x14ac:dyDescent="0.25">
      <c r="A30" s="13" t="s">
        <v>1981</v>
      </c>
      <c r="B30" s="33" t="s">
        <v>1982</v>
      </c>
      <c r="C30" s="33" t="s">
        <v>1204</v>
      </c>
      <c r="D30" s="14">
        <v>862690</v>
      </c>
      <c r="E30" s="15">
        <v>5065.72</v>
      </c>
      <c r="F30" s="16">
        <v>1.4800000000000001E-2</v>
      </c>
      <c r="G30" s="16"/>
    </row>
    <row r="31" spans="1:7" x14ac:dyDescent="0.25">
      <c r="A31" s="13" t="s">
        <v>1957</v>
      </c>
      <c r="B31" s="33" t="s">
        <v>1958</v>
      </c>
      <c r="C31" s="33" t="s">
        <v>1250</v>
      </c>
      <c r="D31" s="14">
        <v>762843</v>
      </c>
      <c r="E31" s="15">
        <v>4953.5200000000004</v>
      </c>
      <c r="F31" s="16">
        <v>1.4500000000000001E-2</v>
      </c>
      <c r="G31" s="16"/>
    </row>
    <row r="32" spans="1:7" x14ac:dyDescent="0.25">
      <c r="A32" s="13" t="s">
        <v>1915</v>
      </c>
      <c r="B32" s="33" t="s">
        <v>1916</v>
      </c>
      <c r="C32" s="33" t="s">
        <v>1305</v>
      </c>
      <c r="D32" s="14">
        <v>785654</v>
      </c>
      <c r="E32" s="15">
        <v>4793.28</v>
      </c>
      <c r="F32" s="16">
        <v>1.4E-2</v>
      </c>
      <c r="G32" s="16"/>
    </row>
    <row r="33" spans="1:7" x14ac:dyDescent="0.25">
      <c r="A33" s="13" t="s">
        <v>1504</v>
      </c>
      <c r="B33" s="33" t="s">
        <v>1505</v>
      </c>
      <c r="C33" s="33" t="s">
        <v>1423</v>
      </c>
      <c r="D33" s="14">
        <v>131809</v>
      </c>
      <c r="E33" s="15">
        <v>4786.45</v>
      </c>
      <c r="F33" s="16">
        <v>1.4E-2</v>
      </c>
      <c r="G33" s="16"/>
    </row>
    <row r="34" spans="1:7" x14ac:dyDescent="0.25">
      <c r="A34" s="13" t="s">
        <v>1983</v>
      </c>
      <c r="B34" s="33" t="s">
        <v>1984</v>
      </c>
      <c r="C34" s="33" t="s">
        <v>1365</v>
      </c>
      <c r="D34" s="14">
        <v>261178</v>
      </c>
      <c r="E34" s="15">
        <v>4769.63</v>
      </c>
      <c r="F34" s="16">
        <v>1.3899999999999999E-2</v>
      </c>
      <c r="G34" s="16"/>
    </row>
    <row r="35" spans="1:7" x14ac:dyDescent="0.25">
      <c r="A35" s="13" t="s">
        <v>1985</v>
      </c>
      <c r="B35" s="33" t="s">
        <v>1986</v>
      </c>
      <c r="C35" s="33" t="s">
        <v>1987</v>
      </c>
      <c r="D35" s="14">
        <v>421488</v>
      </c>
      <c r="E35" s="15">
        <v>4697.0600000000004</v>
      </c>
      <c r="F35" s="16">
        <v>1.37E-2</v>
      </c>
      <c r="G35" s="16"/>
    </row>
    <row r="36" spans="1:7" x14ac:dyDescent="0.25">
      <c r="A36" s="13" t="s">
        <v>1988</v>
      </c>
      <c r="B36" s="33" t="s">
        <v>1989</v>
      </c>
      <c r="C36" s="33" t="s">
        <v>1215</v>
      </c>
      <c r="D36" s="14">
        <v>749259</v>
      </c>
      <c r="E36" s="15">
        <v>4686.62</v>
      </c>
      <c r="F36" s="16">
        <v>1.37E-2</v>
      </c>
      <c r="G36" s="16"/>
    </row>
    <row r="37" spans="1:7" x14ac:dyDescent="0.25">
      <c r="A37" s="13" t="s">
        <v>1990</v>
      </c>
      <c r="B37" s="33" t="s">
        <v>1991</v>
      </c>
      <c r="C37" s="33" t="s">
        <v>1226</v>
      </c>
      <c r="D37" s="14">
        <v>531480</v>
      </c>
      <c r="E37" s="15">
        <v>4615.1099999999997</v>
      </c>
      <c r="F37" s="16">
        <v>1.35E-2</v>
      </c>
      <c r="G37" s="16"/>
    </row>
    <row r="38" spans="1:7" x14ac:dyDescent="0.25">
      <c r="A38" s="13" t="s">
        <v>1992</v>
      </c>
      <c r="B38" s="33" t="s">
        <v>1993</v>
      </c>
      <c r="C38" s="33" t="s">
        <v>1994</v>
      </c>
      <c r="D38" s="14">
        <v>156990</v>
      </c>
      <c r="E38" s="15">
        <v>4576.1000000000004</v>
      </c>
      <c r="F38" s="16">
        <v>1.34E-2</v>
      </c>
      <c r="G38" s="16"/>
    </row>
    <row r="39" spans="1:7" x14ac:dyDescent="0.25">
      <c r="A39" s="13" t="s">
        <v>1995</v>
      </c>
      <c r="B39" s="33" t="s">
        <v>1996</v>
      </c>
      <c r="C39" s="33" t="s">
        <v>1434</v>
      </c>
      <c r="D39" s="14">
        <v>1032542</v>
      </c>
      <c r="E39" s="15">
        <v>4536.47</v>
      </c>
      <c r="F39" s="16">
        <v>1.3299999999999999E-2</v>
      </c>
      <c r="G39" s="16"/>
    </row>
    <row r="40" spans="1:7" x14ac:dyDescent="0.25">
      <c r="A40" s="13" t="s">
        <v>1795</v>
      </c>
      <c r="B40" s="33" t="s">
        <v>1796</v>
      </c>
      <c r="C40" s="33" t="s">
        <v>1289</v>
      </c>
      <c r="D40" s="14">
        <v>412600</v>
      </c>
      <c r="E40" s="15">
        <v>4474.6499999999996</v>
      </c>
      <c r="F40" s="16">
        <v>1.3100000000000001E-2</v>
      </c>
      <c r="G40" s="16"/>
    </row>
    <row r="41" spans="1:7" x14ac:dyDescent="0.25">
      <c r="A41" s="13" t="s">
        <v>1936</v>
      </c>
      <c r="B41" s="33" t="s">
        <v>1937</v>
      </c>
      <c r="C41" s="33" t="s">
        <v>1192</v>
      </c>
      <c r="D41" s="14">
        <v>4819435</v>
      </c>
      <c r="E41" s="15">
        <v>4462.8</v>
      </c>
      <c r="F41" s="16">
        <v>1.2999999999999999E-2</v>
      </c>
      <c r="G41" s="16"/>
    </row>
    <row r="42" spans="1:7" x14ac:dyDescent="0.25">
      <c r="A42" s="13" t="s">
        <v>1458</v>
      </c>
      <c r="B42" s="33" t="s">
        <v>1459</v>
      </c>
      <c r="C42" s="33" t="s">
        <v>1305</v>
      </c>
      <c r="D42" s="14">
        <v>130825</v>
      </c>
      <c r="E42" s="15">
        <v>4461.79</v>
      </c>
      <c r="F42" s="16">
        <v>1.2999999999999999E-2</v>
      </c>
      <c r="G42" s="16"/>
    </row>
    <row r="43" spans="1:7" x14ac:dyDescent="0.25">
      <c r="A43" s="13" t="s">
        <v>1940</v>
      </c>
      <c r="B43" s="33" t="s">
        <v>1941</v>
      </c>
      <c r="C43" s="33" t="s">
        <v>1198</v>
      </c>
      <c r="D43" s="14">
        <v>602415</v>
      </c>
      <c r="E43" s="15">
        <v>4448.83</v>
      </c>
      <c r="F43" s="16">
        <v>1.2999999999999999E-2</v>
      </c>
      <c r="G43" s="16"/>
    </row>
    <row r="44" spans="1:7" x14ac:dyDescent="0.25">
      <c r="A44" s="13" t="s">
        <v>1997</v>
      </c>
      <c r="B44" s="33" t="s">
        <v>1998</v>
      </c>
      <c r="C44" s="33" t="s">
        <v>1201</v>
      </c>
      <c r="D44" s="14">
        <v>127658</v>
      </c>
      <c r="E44" s="15">
        <v>4345.6099999999997</v>
      </c>
      <c r="F44" s="16">
        <v>1.2699999999999999E-2</v>
      </c>
      <c r="G44" s="16"/>
    </row>
    <row r="45" spans="1:7" x14ac:dyDescent="0.25">
      <c r="A45" s="13" t="s">
        <v>1199</v>
      </c>
      <c r="B45" s="33" t="s">
        <v>1200</v>
      </c>
      <c r="C45" s="33" t="s">
        <v>1201</v>
      </c>
      <c r="D45" s="14">
        <v>121005</v>
      </c>
      <c r="E45" s="15">
        <v>4297.25</v>
      </c>
      <c r="F45" s="16">
        <v>1.26E-2</v>
      </c>
      <c r="G45" s="16"/>
    </row>
    <row r="46" spans="1:7" x14ac:dyDescent="0.25">
      <c r="A46" s="13" t="s">
        <v>1934</v>
      </c>
      <c r="B46" s="33" t="s">
        <v>1935</v>
      </c>
      <c r="C46" s="33" t="s">
        <v>1289</v>
      </c>
      <c r="D46" s="14">
        <v>523371</v>
      </c>
      <c r="E46" s="15">
        <v>4280.91</v>
      </c>
      <c r="F46" s="16">
        <v>1.2500000000000001E-2</v>
      </c>
      <c r="G46" s="16"/>
    </row>
    <row r="47" spans="1:7" x14ac:dyDescent="0.25">
      <c r="A47" s="13" t="s">
        <v>1901</v>
      </c>
      <c r="B47" s="33" t="s">
        <v>1902</v>
      </c>
      <c r="C47" s="33" t="s">
        <v>1548</v>
      </c>
      <c r="D47" s="14">
        <v>262261</v>
      </c>
      <c r="E47" s="15">
        <v>4134.54</v>
      </c>
      <c r="F47" s="16">
        <v>1.21E-2</v>
      </c>
      <c r="G47" s="16"/>
    </row>
    <row r="48" spans="1:7" x14ac:dyDescent="0.25">
      <c r="A48" s="13" t="s">
        <v>1999</v>
      </c>
      <c r="B48" s="33" t="s">
        <v>2000</v>
      </c>
      <c r="C48" s="33" t="s">
        <v>1201</v>
      </c>
      <c r="D48" s="14">
        <v>554685</v>
      </c>
      <c r="E48" s="15">
        <v>3922.45</v>
      </c>
      <c r="F48" s="16">
        <v>1.15E-2</v>
      </c>
      <c r="G48" s="16"/>
    </row>
    <row r="49" spans="1:7" x14ac:dyDescent="0.25">
      <c r="A49" s="13" t="s">
        <v>1922</v>
      </c>
      <c r="B49" s="33" t="s">
        <v>1923</v>
      </c>
      <c r="C49" s="33" t="s">
        <v>1189</v>
      </c>
      <c r="D49" s="14">
        <v>264705</v>
      </c>
      <c r="E49" s="15">
        <v>3873.96</v>
      </c>
      <c r="F49" s="16">
        <v>1.1299999999999999E-2</v>
      </c>
      <c r="G49" s="16"/>
    </row>
    <row r="50" spans="1:7" x14ac:dyDescent="0.25">
      <c r="A50" s="13" t="s">
        <v>1955</v>
      </c>
      <c r="B50" s="33" t="s">
        <v>1956</v>
      </c>
      <c r="C50" s="33" t="s">
        <v>1365</v>
      </c>
      <c r="D50" s="14">
        <v>797685</v>
      </c>
      <c r="E50" s="15">
        <v>3789.8</v>
      </c>
      <c r="F50" s="16">
        <v>1.11E-2</v>
      </c>
      <c r="G50" s="16"/>
    </row>
    <row r="51" spans="1:7" x14ac:dyDescent="0.25">
      <c r="A51" s="13" t="s">
        <v>2001</v>
      </c>
      <c r="B51" s="33" t="s">
        <v>2002</v>
      </c>
      <c r="C51" s="33" t="s">
        <v>1236</v>
      </c>
      <c r="D51" s="14">
        <v>886143</v>
      </c>
      <c r="E51" s="15">
        <v>3769.21</v>
      </c>
      <c r="F51" s="16">
        <v>1.0999999999999999E-2</v>
      </c>
      <c r="G51" s="16"/>
    </row>
    <row r="52" spans="1:7" x14ac:dyDescent="0.25">
      <c r="A52" s="13" t="s">
        <v>2003</v>
      </c>
      <c r="B52" s="33" t="s">
        <v>2004</v>
      </c>
      <c r="C52" s="33" t="s">
        <v>1221</v>
      </c>
      <c r="D52" s="14">
        <v>474450</v>
      </c>
      <c r="E52" s="15">
        <v>3721.11</v>
      </c>
      <c r="F52" s="16">
        <v>1.09E-2</v>
      </c>
      <c r="G52" s="16"/>
    </row>
    <row r="53" spans="1:7" x14ac:dyDescent="0.25">
      <c r="A53" s="13" t="s">
        <v>1928</v>
      </c>
      <c r="B53" s="33" t="s">
        <v>1929</v>
      </c>
      <c r="C53" s="33" t="s">
        <v>1289</v>
      </c>
      <c r="D53" s="14">
        <v>491542</v>
      </c>
      <c r="E53" s="15">
        <v>3717.78</v>
      </c>
      <c r="F53" s="16">
        <v>1.09E-2</v>
      </c>
      <c r="G53" s="16"/>
    </row>
    <row r="54" spans="1:7" x14ac:dyDescent="0.25">
      <c r="A54" s="13" t="s">
        <v>1797</v>
      </c>
      <c r="B54" s="33" t="s">
        <v>1798</v>
      </c>
      <c r="C54" s="33" t="s">
        <v>1423</v>
      </c>
      <c r="D54" s="14">
        <v>135140</v>
      </c>
      <c r="E54" s="15">
        <v>3640.47</v>
      </c>
      <c r="F54" s="16">
        <v>1.06E-2</v>
      </c>
      <c r="G54" s="16"/>
    </row>
    <row r="55" spans="1:7" x14ac:dyDescent="0.25">
      <c r="A55" s="13" t="s">
        <v>2005</v>
      </c>
      <c r="B55" s="33" t="s">
        <v>2006</v>
      </c>
      <c r="C55" s="33" t="s">
        <v>1305</v>
      </c>
      <c r="D55" s="14">
        <v>500588</v>
      </c>
      <c r="E55" s="15">
        <v>3497.61</v>
      </c>
      <c r="F55" s="16">
        <v>1.0200000000000001E-2</v>
      </c>
      <c r="G55" s="16"/>
    </row>
    <row r="56" spans="1:7" x14ac:dyDescent="0.25">
      <c r="A56" s="13" t="s">
        <v>2007</v>
      </c>
      <c r="B56" s="33" t="s">
        <v>2008</v>
      </c>
      <c r="C56" s="33" t="s">
        <v>1832</v>
      </c>
      <c r="D56" s="14">
        <v>444660</v>
      </c>
      <c r="E56" s="15">
        <v>3422.77</v>
      </c>
      <c r="F56" s="16">
        <v>0.01</v>
      </c>
      <c r="G56" s="16"/>
    </row>
    <row r="57" spans="1:7" x14ac:dyDescent="0.25">
      <c r="A57" s="13" t="s">
        <v>2009</v>
      </c>
      <c r="B57" s="33" t="s">
        <v>2010</v>
      </c>
      <c r="C57" s="33" t="s">
        <v>1343</v>
      </c>
      <c r="D57" s="14">
        <v>238746</v>
      </c>
      <c r="E57" s="15">
        <v>3419.32</v>
      </c>
      <c r="F57" s="16">
        <v>0.01</v>
      </c>
      <c r="G57" s="16"/>
    </row>
    <row r="58" spans="1:7" x14ac:dyDescent="0.25">
      <c r="A58" s="13" t="s">
        <v>1824</v>
      </c>
      <c r="B58" s="33" t="s">
        <v>1825</v>
      </c>
      <c r="C58" s="33" t="s">
        <v>1204</v>
      </c>
      <c r="D58" s="14">
        <v>696041</v>
      </c>
      <c r="E58" s="15">
        <v>3387.63</v>
      </c>
      <c r="F58" s="16">
        <v>9.9000000000000008E-3</v>
      </c>
      <c r="G58" s="16"/>
    </row>
    <row r="59" spans="1:7" x14ac:dyDescent="0.25">
      <c r="A59" s="13" t="s">
        <v>1522</v>
      </c>
      <c r="B59" s="33" t="s">
        <v>1523</v>
      </c>
      <c r="C59" s="33" t="s">
        <v>1192</v>
      </c>
      <c r="D59" s="14">
        <v>2324301</v>
      </c>
      <c r="E59" s="15">
        <v>3326.07</v>
      </c>
      <c r="F59" s="16">
        <v>9.7000000000000003E-3</v>
      </c>
      <c r="G59" s="16"/>
    </row>
    <row r="60" spans="1:7" x14ac:dyDescent="0.25">
      <c r="A60" s="13" t="s">
        <v>2011</v>
      </c>
      <c r="B60" s="33" t="s">
        <v>2012</v>
      </c>
      <c r="C60" s="33" t="s">
        <v>1201</v>
      </c>
      <c r="D60" s="14">
        <v>436998</v>
      </c>
      <c r="E60" s="15">
        <v>3307.86</v>
      </c>
      <c r="F60" s="16">
        <v>9.7000000000000003E-3</v>
      </c>
      <c r="G60" s="16"/>
    </row>
    <row r="61" spans="1:7" x14ac:dyDescent="0.25">
      <c r="A61" s="13" t="s">
        <v>1913</v>
      </c>
      <c r="B61" s="33" t="s">
        <v>1914</v>
      </c>
      <c r="C61" s="33" t="s">
        <v>1198</v>
      </c>
      <c r="D61" s="14">
        <v>70532</v>
      </c>
      <c r="E61" s="15">
        <v>3268.49</v>
      </c>
      <c r="F61" s="16">
        <v>9.5999999999999992E-3</v>
      </c>
      <c r="G61" s="16"/>
    </row>
    <row r="62" spans="1:7" x14ac:dyDescent="0.25">
      <c r="A62" s="13" t="s">
        <v>2013</v>
      </c>
      <c r="B62" s="33" t="s">
        <v>2014</v>
      </c>
      <c r="C62" s="33" t="s">
        <v>1434</v>
      </c>
      <c r="D62" s="14">
        <v>150957</v>
      </c>
      <c r="E62" s="15">
        <v>3160.89</v>
      </c>
      <c r="F62" s="16">
        <v>9.1999999999999998E-3</v>
      </c>
      <c r="G62" s="16"/>
    </row>
    <row r="63" spans="1:7" x14ac:dyDescent="0.25">
      <c r="A63" s="13" t="s">
        <v>1959</v>
      </c>
      <c r="B63" s="33" t="s">
        <v>1960</v>
      </c>
      <c r="C63" s="33" t="s">
        <v>1250</v>
      </c>
      <c r="D63" s="14">
        <v>273107</v>
      </c>
      <c r="E63" s="15">
        <v>3101.27</v>
      </c>
      <c r="F63" s="16">
        <v>9.1000000000000004E-3</v>
      </c>
      <c r="G63" s="16"/>
    </row>
    <row r="64" spans="1:7" x14ac:dyDescent="0.25">
      <c r="A64" s="13" t="s">
        <v>2015</v>
      </c>
      <c r="B64" s="33" t="s">
        <v>2016</v>
      </c>
      <c r="C64" s="33" t="s">
        <v>1236</v>
      </c>
      <c r="D64" s="14">
        <v>129483</v>
      </c>
      <c r="E64" s="15">
        <v>3040.13</v>
      </c>
      <c r="F64" s="16">
        <v>8.8999999999999999E-3</v>
      </c>
      <c r="G64" s="16"/>
    </row>
    <row r="65" spans="1:7" x14ac:dyDescent="0.25">
      <c r="A65" s="13" t="s">
        <v>2017</v>
      </c>
      <c r="B65" s="33" t="s">
        <v>2018</v>
      </c>
      <c r="C65" s="33" t="s">
        <v>1198</v>
      </c>
      <c r="D65" s="14">
        <v>955202</v>
      </c>
      <c r="E65" s="15">
        <v>3036.59</v>
      </c>
      <c r="F65" s="16">
        <v>8.8999999999999999E-3</v>
      </c>
      <c r="G65" s="16"/>
    </row>
    <row r="66" spans="1:7" x14ac:dyDescent="0.25">
      <c r="A66" s="13" t="s">
        <v>2019</v>
      </c>
      <c r="B66" s="33" t="s">
        <v>2020</v>
      </c>
      <c r="C66" s="33" t="s">
        <v>1832</v>
      </c>
      <c r="D66" s="14">
        <v>86303</v>
      </c>
      <c r="E66" s="15">
        <v>2994.33</v>
      </c>
      <c r="F66" s="16">
        <v>8.8000000000000005E-3</v>
      </c>
      <c r="G66" s="16"/>
    </row>
    <row r="67" spans="1:7" x14ac:dyDescent="0.25">
      <c r="A67" s="13" t="s">
        <v>2021</v>
      </c>
      <c r="B67" s="33" t="s">
        <v>2022</v>
      </c>
      <c r="C67" s="33" t="s">
        <v>1201</v>
      </c>
      <c r="D67" s="14">
        <v>187622</v>
      </c>
      <c r="E67" s="15">
        <v>2989.57</v>
      </c>
      <c r="F67" s="16">
        <v>8.6999999999999994E-3</v>
      </c>
      <c r="G67" s="16"/>
    </row>
    <row r="68" spans="1:7" x14ac:dyDescent="0.25">
      <c r="A68" s="13" t="s">
        <v>2023</v>
      </c>
      <c r="B68" s="33" t="s">
        <v>2024</v>
      </c>
      <c r="C68" s="33" t="s">
        <v>1236</v>
      </c>
      <c r="D68" s="14">
        <v>2463529</v>
      </c>
      <c r="E68" s="15">
        <v>2972.25</v>
      </c>
      <c r="F68" s="16">
        <v>8.6999999999999994E-3</v>
      </c>
      <c r="G68" s="16"/>
    </row>
    <row r="69" spans="1:7" x14ac:dyDescent="0.25">
      <c r="A69" s="13" t="s">
        <v>2025</v>
      </c>
      <c r="B69" s="33" t="s">
        <v>2026</v>
      </c>
      <c r="C69" s="33" t="s">
        <v>1189</v>
      </c>
      <c r="D69" s="14">
        <v>473875</v>
      </c>
      <c r="E69" s="15">
        <v>2925.23</v>
      </c>
      <c r="F69" s="16">
        <v>8.5000000000000006E-3</v>
      </c>
      <c r="G69" s="16"/>
    </row>
    <row r="70" spans="1:7" x14ac:dyDescent="0.25">
      <c r="A70" s="13" t="s">
        <v>1510</v>
      </c>
      <c r="B70" s="33" t="s">
        <v>1511</v>
      </c>
      <c r="C70" s="33" t="s">
        <v>1221</v>
      </c>
      <c r="D70" s="14">
        <v>162585</v>
      </c>
      <c r="E70" s="15">
        <v>2887.02</v>
      </c>
      <c r="F70" s="16">
        <v>8.3999999999999995E-3</v>
      </c>
      <c r="G70" s="16"/>
    </row>
    <row r="71" spans="1:7" x14ac:dyDescent="0.25">
      <c r="A71" s="13" t="s">
        <v>1963</v>
      </c>
      <c r="B71" s="33" t="s">
        <v>1964</v>
      </c>
      <c r="C71" s="33" t="s">
        <v>1867</v>
      </c>
      <c r="D71" s="14">
        <v>219005</v>
      </c>
      <c r="E71" s="15">
        <v>2701.65</v>
      </c>
      <c r="F71" s="16">
        <v>7.9000000000000008E-3</v>
      </c>
      <c r="G71" s="16"/>
    </row>
    <row r="72" spans="1:7" x14ac:dyDescent="0.25">
      <c r="A72" s="13" t="s">
        <v>2027</v>
      </c>
      <c r="B72" s="33" t="s">
        <v>2028</v>
      </c>
      <c r="C72" s="33" t="s">
        <v>1192</v>
      </c>
      <c r="D72" s="14">
        <v>803668</v>
      </c>
      <c r="E72" s="15">
        <v>2650.5</v>
      </c>
      <c r="F72" s="16">
        <v>7.7000000000000002E-3</v>
      </c>
      <c r="G72" s="16"/>
    </row>
    <row r="73" spans="1:7" x14ac:dyDescent="0.25">
      <c r="A73" s="13" t="s">
        <v>1512</v>
      </c>
      <c r="B73" s="33" t="s">
        <v>1513</v>
      </c>
      <c r="C73" s="33" t="s">
        <v>1374</v>
      </c>
      <c r="D73" s="14">
        <v>282140</v>
      </c>
      <c r="E73" s="15">
        <v>2590.4699999999998</v>
      </c>
      <c r="F73" s="16">
        <v>7.6E-3</v>
      </c>
      <c r="G73" s="16"/>
    </row>
    <row r="74" spans="1:7" x14ac:dyDescent="0.25">
      <c r="A74" s="13" t="s">
        <v>2029</v>
      </c>
      <c r="B74" s="33" t="s">
        <v>2030</v>
      </c>
      <c r="C74" s="33" t="s">
        <v>1250</v>
      </c>
      <c r="D74" s="14">
        <v>36835</v>
      </c>
      <c r="E74" s="15">
        <v>2580.92</v>
      </c>
      <c r="F74" s="16">
        <v>7.4999999999999997E-3</v>
      </c>
      <c r="G74" s="16"/>
    </row>
    <row r="75" spans="1:7" x14ac:dyDescent="0.25">
      <c r="A75" s="13" t="s">
        <v>2031</v>
      </c>
      <c r="B75" s="33" t="s">
        <v>2032</v>
      </c>
      <c r="C75" s="33" t="s">
        <v>1451</v>
      </c>
      <c r="D75" s="14">
        <v>565425</v>
      </c>
      <c r="E75" s="15">
        <v>2443.1999999999998</v>
      </c>
      <c r="F75" s="16">
        <v>7.1000000000000004E-3</v>
      </c>
      <c r="G75" s="16"/>
    </row>
    <row r="76" spans="1:7" x14ac:dyDescent="0.25">
      <c r="A76" s="13" t="s">
        <v>2033</v>
      </c>
      <c r="B76" s="33" t="s">
        <v>2034</v>
      </c>
      <c r="C76" s="33" t="s">
        <v>1867</v>
      </c>
      <c r="D76" s="14">
        <v>466382</v>
      </c>
      <c r="E76" s="15">
        <v>2434.75</v>
      </c>
      <c r="F76" s="16">
        <v>7.1000000000000004E-3</v>
      </c>
      <c r="G76" s="16"/>
    </row>
    <row r="77" spans="1:7" x14ac:dyDescent="0.25">
      <c r="A77" s="13" t="s">
        <v>1951</v>
      </c>
      <c r="B77" s="33" t="s">
        <v>1952</v>
      </c>
      <c r="C77" s="33" t="s">
        <v>1236</v>
      </c>
      <c r="D77" s="14">
        <v>341415</v>
      </c>
      <c r="E77" s="15">
        <v>2222.9499999999998</v>
      </c>
      <c r="F77" s="16">
        <v>6.4999999999999997E-3</v>
      </c>
      <c r="G77" s="16"/>
    </row>
    <row r="78" spans="1:7" x14ac:dyDescent="0.25">
      <c r="A78" s="13" t="s">
        <v>2035</v>
      </c>
      <c r="B78" s="33" t="s">
        <v>2036</v>
      </c>
      <c r="C78" s="33" t="s">
        <v>1451</v>
      </c>
      <c r="D78" s="14">
        <v>1996056</v>
      </c>
      <c r="E78" s="15">
        <v>1962.12</v>
      </c>
      <c r="F78" s="16">
        <v>5.7000000000000002E-3</v>
      </c>
      <c r="G78" s="16"/>
    </row>
    <row r="79" spans="1:7" x14ac:dyDescent="0.25">
      <c r="A79" s="13" t="s">
        <v>2037</v>
      </c>
      <c r="B79" s="33" t="s">
        <v>2038</v>
      </c>
      <c r="C79" s="33" t="s">
        <v>1414</v>
      </c>
      <c r="D79" s="14">
        <v>771979</v>
      </c>
      <c r="E79" s="15">
        <v>1953.88</v>
      </c>
      <c r="F79" s="16">
        <v>5.7000000000000002E-3</v>
      </c>
      <c r="G79" s="16"/>
    </row>
    <row r="80" spans="1:7" x14ac:dyDescent="0.25">
      <c r="A80" s="17" t="s">
        <v>124</v>
      </c>
      <c r="B80" s="34"/>
      <c r="C80" s="34"/>
      <c r="D80" s="20"/>
      <c r="E80" s="37">
        <v>332139.99</v>
      </c>
      <c r="F80" s="38">
        <v>0.97070000000000001</v>
      </c>
      <c r="G80" s="23"/>
    </row>
    <row r="81" spans="1:7" x14ac:dyDescent="0.25">
      <c r="A81" s="17" t="s">
        <v>1257</v>
      </c>
      <c r="B81" s="33"/>
      <c r="C81" s="33"/>
      <c r="D81" s="14"/>
      <c r="E81" s="15"/>
      <c r="F81" s="16"/>
      <c r="G81" s="16"/>
    </row>
    <row r="82" spans="1:7" x14ac:dyDescent="0.25">
      <c r="A82" s="17" t="s">
        <v>124</v>
      </c>
      <c r="B82" s="33"/>
      <c r="C82" s="33"/>
      <c r="D82" s="14"/>
      <c r="E82" s="39" t="s">
        <v>121</v>
      </c>
      <c r="F82" s="40" t="s">
        <v>121</v>
      </c>
      <c r="G82" s="16"/>
    </row>
    <row r="83" spans="1:7" x14ac:dyDescent="0.25">
      <c r="A83" s="24" t="s">
        <v>131</v>
      </c>
      <c r="B83" s="35"/>
      <c r="C83" s="35"/>
      <c r="D83" s="25"/>
      <c r="E83" s="30">
        <v>332139.99</v>
      </c>
      <c r="F83" s="31">
        <v>0.97070000000000001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176</v>
      </c>
      <c r="B86" s="33"/>
      <c r="C86" s="33"/>
      <c r="D86" s="14"/>
      <c r="E86" s="15"/>
      <c r="F86" s="16"/>
      <c r="G86" s="16"/>
    </row>
    <row r="87" spans="1:7" x14ac:dyDescent="0.25">
      <c r="A87" s="13" t="s">
        <v>177</v>
      </c>
      <c r="B87" s="33"/>
      <c r="C87" s="33"/>
      <c r="D87" s="14"/>
      <c r="E87" s="15">
        <v>10623.19</v>
      </c>
      <c r="F87" s="16">
        <v>3.1E-2</v>
      </c>
      <c r="G87" s="16">
        <v>6.6588999999999995E-2</v>
      </c>
    </row>
    <row r="88" spans="1:7" x14ac:dyDescent="0.25">
      <c r="A88" s="17" t="s">
        <v>124</v>
      </c>
      <c r="B88" s="34"/>
      <c r="C88" s="34"/>
      <c r="D88" s="20"/>
      <c r="E88" s="37">
        <v>10623.19</v>
      </c>
      <c r="F88" s="38">
        <v>3.1E-2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131</v>
      </c>
      <c r="B90" s="35"/>
      <c r="C90" s="35"/>
      <c r="D90" s="25"/>
      <c r="E90" s="21">
        <v>10623.19</v>
      </c>
      <c r="F90" s="22">
        <v>3.1E-2</v>
      </c>
      <c r="G90" s="23"/>
    </row>
    <row r="91" spans="1:7" x14ac:dyDescent="0.25">
      <c r="A91" s="13" t="s">
        <v>178</v>
      </c>
      <c r="B91" s="33"/>
      <c r="C91" s="33"/>
      <c r="D91" s="14"/>
      <c r="E91" s="15">
        <v>1.9380474999999999</v>
      </c>
      <c r="F91" s="16">
        <v>5.0000000000000004E-6</v>
      </c>
      <c r="G91" s="16"/>
    </row>
    <row r="92" spans="1:7" x14ac:dyDescent="0.25">
      <c r="A92" s="13" t="s">
        <v>179</v>
      </c>
      <c r="B92" s="33"/>
      <c r="C92" s="33"/>
      <c r="D92" s="14"/>
      <c r="E92" s="26">
        <v>-609.67804750000005</v>
      </c>
      <c r="F92" s="27">
        <v>-1.7049999999999999E-3</v>
      </c>
      <c r="G92" s="16">
        <v>6.6588999999999995E-2</v>
      </c>
    </row>
    <row r="93" spans="1:7" x14ac:dyDescent="0.25">
      <c r="A93" s="28" t="s">
        <v>180</v>
      </c>
      <c r="B93" s="36"/>
      <c r="C93" s="36"/>
      <c r="D93" s="29"/>
      <c r="E93" s="30">
        <v>342155.44</v>
      </c>
      <c r="F93" s="31">
        <v>1</v>
      </c>
      <c r="G93" s="31"/>
    </row>
    <row r="98" spans="1:5" x14ac:dyDescent="0.25">
      <c r="A98" s="1" t="s">
        <v>183</v>
      </c>
    </row>
    <row r="99" spans="1:5" x14ac:dyDescent="0.25">
      <c r="A99" s="47" t="s">
        <v>184</v>
      </c>
      <c r="B99" s="3" t="s">
        <v>121</v>
      </c>
    </row>
    <row r="100" spans="1:5" x14ac:dyDescent="0.25">
      <c r="A100" t="s">
        <v>185</v>
      </c>
    </row>
    <row r="101" spans="1:5" x14ac:dyDescent="0.25">
      <c r="A101" t="s">
        <v>186</v>
      </c>
      <c r="B101" t="s">
        <v>187</v>
      </c>
      <c r="C101" t="s">
        <v>187</v>
      </c>
    </row>
    <row r="102" spans="1:5" x14ac:dyDescent="0.25">
      <c r="B102" s="48">
        <v>45412</v>
      </c>
      <c r="C102" s="48">
        <v>45443</v>
      </c>
    </row>
    <row r="103" spans="1:5" x14ac:dyDescent="0.25">
      <c r="A103" t="s">
        <v>191</v>
      </c>
      <c r="B103">
        <v>42.12</v>
      </c>
      <c r="C103">
        <v>42.2</v>
      </c>
      <c r="E103" s="2"/>
    </row>
    <row r="104" spans="1:5" x14ac:dyDescent="0.25">
      <c r="A104" t="s">
        <v>192</v>
      </c>
      <c r="B104">
        <v>36.847000000000001</v>
      </c>
      <c r="C104">
        <v>36.917000000000002</v>
      </c>
      <c r="E104" s="2"/>
    </row>
    <row r="105" spans="1:5" x14ac:dyDescent="0.25">
      <c r="A105" t="s">
        <v>672</v>
      </c>
      <c r="B105">
        <v>38.771000000000001</v>
      </c>
      <c r="C105">
        <v>38.796999999999997</v>
      </c>
      <c r="E105" s="2"/>
    </row>
    <row r="106" spans="1:5" x14ac:dyDescent="0.25">
      <c r="A106" t="s">
        <v>673</v>
      </c>
      <c r="B106">
        <v>33.69</v>
      </c>
      <c r="C106">
        <v>33.713000000000001</v>
      </c>
      <c r="E106" s="2"/>
    </row>
    <row r="107" spans="1:5" x14ac:dyDescent="0.25">
      <c r="E107" s="2"/>
    </row>
    <row r="108" spans="1:5" x14ac:dyDescent="0.25">
      <c r="A108" t="s">
        <v>202</v>
      </c>
      <c r="B108" s="3" t="s">
        <v>121</v>
      </c>
    </row>
    <row r="109" spans="1:5" x14ac:dyDescent="0.25">
      <c r="A109" t="s">
        <v>203</v>
      </c>
      <c r="B109" s="3" t="s">
        <v>121</v>
      </c>
    </row>
    <row r="110" spans="1:5" ht="29.1" customHeight="1" x14ac:dyDescent="0.25">
      <c r="A110" s="47" t="s">
        <v>204</v>
      </c>
      <c r="B110" s="3" t="s">
        <v>121</v>
      </c>
    </row>
    <row r="111" spans="1:5" ht="29.1" customHeight="1" x14ac:dyDescent="0.25">
      <c r="A111" s="47" t="s">
        <v>205</v>
      </c>
      <c r="B111" s="3" t="s">
        <v>121</v>
      </c>
    </row>
    <row r="112" spans="1:5" x14ac:dyDescent="0.25">
      <c r="A112" t="s">
        <v>1259</v>
      </c>
      <c r="B112" s="49">
        <v>0.271061</v>
      </c>
    </row>
    <row r="113" spans="1:4" ht="43.5" customHeight="1" x14ac:dyDescent="0.25">
      <c r="A113" s="47" t="s">
        <v>207</v>
      </c>
      <c r="B113" s="3" t="s">
        <v>121</v>
      </c>
    </row>
    <row r="114" spans="1:4" ht="29.1" customHeight="1" x14ac:dyDescent="0.25">
      <c r="A114" s="47" t="s">
        <v>208</v>
      </c>
      <c r="B114" s="3" t="s">
        <v>121</v>
      </c>
    </row>
    <row r="115" spans="1:4" ht="29.1" customHeight="1" x14ac:dyDescent="0.25">
      <c r="A115" s="47" t="s">
        <v>209</v>
      </c>
      <c r="B115" s="3" t="s">
        <v>121</v>
      </c>
    </row>
    <row r="116" spans="1:4" x14ac:dyDescent="0.25">
      <c r="A116" t="s">
        <v>210</v>
      </c>
      <c r="B116" s="3" t="s">
        <v>121</v>
      </c>
    </row>
    <row r="117" spans="1:4" x14ac:dyDescent="0.25">
      <c r="A117" t="s">
        <v>211</v>
      </c>
      <c r="B117" s="3" t="s">
        <v>121</v>
      </c>
    </row>
    <row r="119" spans="1:4" ht="69.95" customHeight="1" x14ac:dyDescent="0.25">
      <c r="A119" s="73" t="s">
        <v>221</v>
      </c>
      <c r="B119" s="73" t="s">
        <v>222</v>
      </c>
      <c r="C119" s="73" t="s">
        <v>5</v>
      </c>
      <c r="D119" s="73" t="s">
        <v>6</v>
      </c>
    </row>
    <row r="120" spans="1:4" ht="69.95" customHeight="1" x14ac:dyDescent="0.25">
      <c r="A120" s="73" t="s">
        <v>2039</v>
      </c>
      <c r="B120" s="73"/>
      <c r="C120" s="73" t="s">
        <v>62</v>
      </c>
      <c r="D12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12"/>
  <sheetViews>
    <sheetView showGridLines="0" workbookViewId="0">
      <pane ySplit="4" topLeftCell="A29" activePane="bottomLeft" state="frozen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2040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2041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135455</v>
      </c>
      <c r="E8" s="15">
        <v>2074.56</v>
      </c>
      <c r="F8" s="16">
        <v>5.11E-2</v>
      </c>
      <c r="G8" s="16"/>
    </row>
    <row r="9" spans="1:8" x14ac:dyDescent="0.25">
      <c r="A9" s="13" t="s">
        <v>1536</v>
      </c>
      <c r="B9" s="33" t="s">
        <v>1537</v>
      </c>
      <c r="C9" s="33" t="s">
        <v>1221</v>
      </c>
      <c r="D9" s="14">
        <v>311400</v>
      </c>
      <c r="E9" s="15">
        <v>1974.43</v>
      </c>
      <c r="F9" s="16">
        <v>4.87E-2</v>
      </c>
      <c r="G9" s="16"/>
    </row>
    <row r="10" spans="1:8" x14ac:dyDescent="0.25">
      <c r="A10" s="13" t="s">
        <v>1397</v>
      </c>
      <c r="B10" s="33" t="s">
        <v>1398</v>
      </c>
      <c r="C10" s="33" t="s">
        <v>1338</v>
      </c>
      <c r="D10" s="14">
        <v>136000</v>
      </c>
      <c r="E10" s="15">
        <v>1954.86</v>
      </c>
      <c r="F10" s="16">
        <v>4.82E-2</v>
      </c>
      <c r="G10" s="16"/>
    </row>
    <row r="11" spans="1:8" x14ac:dyDescent="0.25">
      <c r="A11" s="13" t="s">
        <v>1208</v>
      </c>
      <c r="B11" s="33" t="s">
        <v>1209</v>
      </c>
      <c r="C11" s="33" t="s">
        <v>1210</v>
      </c>
      <c r="D11" s="14">
        <v>260581</v>
      </c>
      <c r="E11" s="15">
        <v>1279.97</v>
      </c>
      <c r="F11" s="16">
        <v>3.1600000000000003E-2</v>
      </c>
      <c r="G11" s="16"/>
    </row>
    <row r="12" spans="1:8" x14ac:dyDescent="0.25">
      <c r="A12" s="13" t="s">
        <v>1334</v>
      </c>
      <c r="B12" s="33" t="s">
        <v>1335</v>
      </c>
      <c r="C12" s="33" t="s">
        <v>1204</v>
      </c>
      <c r="D12" s="14">
        <v>399000</v>
      </c>
      <c r="E12" s="15">
        <v>1192.6099999999999</v>
      </c>
      <c r="F12" s="16">
        <v>2.9399999999999999E-2</v>
      </c>
      <c r="G12" s="16"/>
    </row>
    <row r="13" spans="1:8" x14ac:dyDescent="0.25">
      <c r="A13" s="13" t="s">
        <v>1265</v>
      </c>
      <c r="B13" s="33" t="s">
        <v>1266</v>
      </c>
      <c r="C13" s="33" t="s">
        <v>1218</v>
      </c>
      <c r="D13" s="14">
        <v>35926</v>
      </c>
      <c r="E13" s="15">
        <v>1027.77</v>
      </c>
      <c r="F13" s="16">
        <v>2.53E-2</v>
      </c>
      <c r="G13" s="16"/>
    </row>
    <row r="14" spans="1:8" x14ac:dyDescent="0.25">
      <c r="A14" s="13" t="s">
        <v>1316</v>
      </c>
      <c r="B14" s="33" t="s">
        <v>1317</v>
      </c>
      <c r="C14" s="33" t="s">
        <v>1192</v>
      </c>
      <c r="D14" s="14">
        <v>609350</v>
      </c>
      <c r="E14" s="15">
        <v>987.45</v>
      </c>
      <c r="F14" s="16">
        <v>2.4299999999999999E-2</v>
      </c>
      <c r="G14" s="16"/>
    </row>
    <row r="15" spans="1:8" x14ac:dyDescent="0.25">
      <c r="A15" s="13" t="s">
        <v>1293</v>
      </c>
      <c r="B15" s="33" t="s">
        <v>1294</v>
      </c>
      <c r="C15" s="33" t="s">
        <v>1192</v>
      </c>
      <c r="D15" s="14">
        <v>57600</v>
      </c>
      <c r="E15" s="15">
        <v>967.91</v>
      </c>
      <c r="F15" s="16">
        <v>2.3900000000000001E-2</v>
      </c>
      <c r="G15" s="16"/>
    </row>
    <row r="16" spans="1:8" x14ac:dyDescent="0.25">
      <c r="A16" s="13" t="s">
        <v>1299</v>
      </c>
      <c r="B16" s="33" t="s">
        <v>1300</v>
      </c>
      <c r="C16" s="33" t="s">
        <v>1192</v>
      </c>
      <c r="D16" s="14">
        <v>65051</v>
      </c>
      <c r="E16" s="15">
        <v>950.95</v>
      </c>
      <c r="F16" s="16">
        <v>2.3400000000000001E-2</v>
      </c>
      <c r="G16" s="16"/>
    </row>
    <row r="17" spans="1:7" x14ac:dyDescent="0.25">
      <c r="A17" s="13" t="s">
        <v>1196</v>
      </c>
      <c r="B17" s="33" t="s">
        <v>1197</v>
      </c>
      <c r="C17" s="33" t="s">
        <v>1198</v>
      </c>
      <c r="D17" s="14">
        <v>23680</v>
      </c>
      <c r="E17" s="15">
        <v>868.89</v>
      </c>
      <c r="F17" s="16">
        <v>2.1399999999999999E-2</v>
      </c>
      <c r="G17" s="16"/>
    </row>
    <row r="18" spans="1:7" x14ac:dyDescent="0.25">
      <c r="A18" s="13" t="s">
        <v>1399</v>
      </c>
      <c r="B18" s="33" t="s">
        <v>1400</v>
      </c>
      <c r="C18" s="33" t="s">
        <v>1289</v>
      </c>
      <c r="D18" s="14">
        <v>438000</v>
      </c>
      <c r="E18" s="15">
        <v>738.69</v>
      </c>
      <c r="F18" s="16">
        <v>1.8200000000000001E-2</v>
      </c>
      <c r="G18" s="16"/>
    </row>
    <row r="19" spans="1:7" x14ac:dyDescent="0.25">
      <c r="A19" s="13" t="s">
        <v>1193</v>
      </c>
      <c r="B19" s="33" t="s">
        <v>1194</v>
      </c>
      <c r="C19" s="33" t="s">
        <v>1195</v>
      </c>
      <c r="D19" s="14">
        <v>202670</v>
      </c>
      <c r="E19" s="15">
        <v>727.59</v>
      </c>
      <c r="F19" s="16">
        <v>1.7899999999999999E-2</v>
      </c>
      <c r="G19" s="16"/>
    </row>
    <row r="20" spans="1:7" x14ac:dyDescent="0.25">
      <c r="A20" s="13" t="s">
        <v>1318</v>
      </c>
      <c r="B20" s="33" t="s">
        <v>1319</v>
      </c>
      <c r="C20" s="33" t="s">
        <v>1320</v>
      </c>
      <c r="D20" s="14">
        <v>471000</v>
      </c>
      <c r="E20" s="15">
        <v>701.32</v>
      </c>
      <c r="F20" s="16">
        <v>1.7299999999999999E-2</v>
      </c>
      <c r="G20" s="16"/>
    </row>
    <row r="21" spans="1:7" x14ac:dyDescent="0.25">
      <c r="A21" s="13" t="s">
        <v>1275</v>
      </c>
      <c r="B21" s="33" t="s">
        <v>1276</v>
      </c>
      <c r="C21" s="33" t="s">
        <v>1192</v>
      </c>
      <c r="D21" s="14">
        <v>83268</v>
      </c>
      <c r="E21" s="15">
        <v>691.42</v>
      </c>
      <c r="F21" s="16">
        <v>1.7000000000000001E-2</v>
      </c>
      <c r="G21" s="16"/>
    </row>
    <row r="22" spans="1:7" x14ac:dyDescent="0.25">
      <c r="A22" s="13" t="s">
        <v>1190</v>
      </c>
      <c r="B22" s="33" t="s">
        <v>1191</v>
      </c>
      <c r="C22" s="33" t="s">
        <v>1192</v>
      </c>
      <c r="D22" s="14">
        <v>54160</v>
      </c>
      <c r="E22" s="15">
        <v>607.16</v>
      </c>
      <c r="F22" s="16">
        <v>1.4999999999999999E-2</v>
      </c>
      <c r="G22" s="16"/>
    </row>
    <row r="23" spans="1:7" x14ac:dyDescent="0.25">
      <c r="A23" s="13" t="s">
        <v>1280</v>
      </c>
      <c r="B23" s="33" t="s">
        <v>1281</v>
      </c>
      <c r="C23" s="33" t="s">
        <v>1184</v>
      </c>
      <c r="D23" s="14">
        <v>3520000</v>
      </c>
      <c r="E23" s="15">
        <v>536.79999999999995</v>
      </c>
      <c r="F23" s="16">
        <v>1.32E-2</v>
      </c>
      <c r="G23" s="16"/>
    </row>
    <row r="24" spans="1:7" x14ac:dyDescent="0.25">
      <c r="A24" s="13" t="s">
        <v>1272</v>
      </c>
      <c r="B24" s="33" t="s">
        <v>1273</v>
      </c>
      <c r="C24" s="33" t="s">
        <v>1274</v>
      </c>
      <c r="D24" s="14">
        <v>9000</v>
      </c>
      <c r="E24" s="15">
        <v>447.65</v>
      </c>
      <c r="F24" s="16">
        <v>1.0999999999999999E-2</v>
      </c>
      <c r="G24" s="16"/>
    </row>
    <row r="25" spans="1:7" x14ac:dyDescent="0.25">
      <c r="A25" s="13" t="s">
        <v>1393</v>
      </c>
      <c r="B25" s="33" t="s">
        <v>1394</v>
      </c>
      <c r="C25" s="33" t="s">
        <v>1305</v>
      </c>
      <c r="D25" s="14">
        <v>7611</v>
      </c>
      <c r="E25" s="15">
        <v>378.34</v>
      </c>
      <c r="F25" s="16">
        <v>9.2999999999999992E-3</v>
      </c>
      <c r="G25" s="16"/>
    </row>
    <row r="26" spans="1:7" x14ac:dyDescent="0.25">
      <c r="A26" s="13" t="s">
        <v>1267</v>
      </c>
      <c r="B26" s="33" t="s">
        <v>1268</v>
      </c>
      <c r="C26" s="33" t="s">
        <v>1269</v>
      </c>
      <c r="D26" s="14">
        <v>10500</v>
      </c>
      <c r="E26" s="15">
        <v>358.19</v>
      </c>
      <c r="F26" s="16">
        <v>8.8000000000000005E-3</v>
      </c>
      <c r="G26" s="16"/>
    </row>
    <row r="27" spans="1:7" x14ac:dyDescent="0.25">
      <c r="A27" s="13" t="s">
        <v>1229</v>
      </c>
      <c r="B27" s="33" t="s">
        <v>1230</v>
      </c>
      <c r="C27" s="33" t="s">
        <v>1231</v>
      </c>
      <c r="D27" s="14">
        <v>76996</v>
      </c>
      <c r="E27" s="15">
        <v>328.35</v>
      </c>
      <c r="F27" s="16">
        <v>8.0999999999999996E-3</v>
      </c>
      <c r="G27" s="16"/>
    </row>
    <row r="28" spans="1:7" x14ac:dyDescent="0.25">
      <c r="A28" s="13" t="s">
        <v>1421</v>
      </c>
      <c r="B28" s="33" t="s">
        <v>1422</v>
      </c>
      <c r="C28" s="33" t="s">
        <v>1423</v>
      </c>
      <c r="D28" s="14">
        <v>213750</v>
      </c>
      <c r="E28" s="15">
        <v>327.36</v>
      </c>
      <c r="F28" s="16">
        <v>8.0999999999999996E-3</v>
      </c>
      <c r="G28" s="16"/>
    </row>
    <row r="29" spans="1:7" x14ac:dyDescent="0.25">
      <c r="A29" s="13" t="s">
        <v>1185</v>
      </c>
      <c r="B29" s="33" t="s">
        <v>1186</v>
      </c>
      <c r="C29" s="33" t="s">
        <v>1181</v>
      </c>
      <c r="D29" s="14">
        <v>2548</v>
      </c>
      <c r="E29" s="15">
        <v>315.93</v>
      </c>
      <c r="F29" s="16">
        <v>7.7999999999999996E-3</v>
      </c>
      <c r="G29" s="16"/>
    </row>
    <row r="30" spans="1:7" x14ac:dyDescent="0.25">
      <c r="A30" s="13" t="s">
        <v>1295</v>
      </c>
      <c r="B30" s="33" t="s">
        <v>1296</v>
      </c>
      <c r="C30" s="33" t="s">
        <v>1289</v>
      </c>
      <c r="D30" s="14">
        <v>62311</v>
      </c>
      <c r="E30" s="15">
        <v>306.85000000000002</v>
      </c>
      <c r="F30" s="16">
        <v>7.6E-3</v>
      </c>
      <c r="G30" s="16"/>
    </row>
    <row r="31" spans="1:7" x14ac:dyDescent="0.25">
      <c r="A31" s="13" t="s">
        <v>1287</v>
      </c>
      <c r="B31" s="33" t="s">
        <v>1288</v>
      </c>
      <c r="C31" s="33" t="s">
        <v>1289</v>
      </c>
      <c r="D31" s="14">
        <v>46000</v>
      </c>
      <c r="E31" s="15">
        <v>247.37</v>
      </c>
      <c r="F31" s="16">
        <v>6.1000000000000004E-3</v>
      </c>
      <c r="G31" s="16"/>
    </row>
    <row r="32" spans="1:7" x14ac:dyDescent="0.25">
      <c r="A32" s="13" t="s">
        <v>1251</v>
      </c>
      <c r="B32" s="33" t="s">
        <v>1252</v>
      </c>
      <c r="C32" s="33" t="s">
        <v>1192</v>
      </c>
      <c r="D32" s="14">
        <v>21194</v>
      </c>
      <c r="E32" s="15">
        <v>246.31</v>
      </c>
      <c r="F32" s="16">
        <v>6.1000000000000004E-3</v>
      </c>
      <c r="G32" s="16"/>
    </row>
    <row r="33" spans="1:7" x14ac:dyDescent="0.25">
      <c r="A33" s="13" t="s">
        <v>1476</v>
      </c>
      <c r="B33" s="33" t="s">
        <v>1477</v>
      </c>
      <c r="C33" s="33" t="s">
        <v>1221</v>
      </c>
      <c r="D33" s="14">
        <v>9600</v>
      </c>
      <c r="E33" s="15">
        <v>244.45</v>
      </c>
      <c r="F33" s="16">
        <v>6.0000000000000001E-3</v>
      </c>
      <c r="G33" s="16"/>
    </row>
    <row r="34" spans="1:7" x14ac:dyDescent="0.25">
      <c r="A34" s="13" t="s">
        <v>1182</v>
      </c>
      <c r="B34" s="33" t="s">
        <v>1183</v>
      </c>
      <c r="C34" s="33" t="s">
        <v>1184</v>
      </c>
      <c r="D34" s="14">
        <v>16505</v>
      </c>
      <c r="E34" s="15">
        <v>226.57</v>
      </c>
      <c r="F34" s="16">
        <v>5.5999999999999999E-3</v>
      </c>
      <c r="G34" s="16"/>
    </row>
    <row r="35" spans="1:7" x14ac:dyDescent="0.25">
      <c r="A35" s="13" t="s">
        <v>1205</v>
      </c>
      <c r="B35" s="33" t="s">
        <v>1206</v>
      </c>
      <c r="C35" s="33" t="s">
        <v>1207</v>
      </c>
      <c r="D35" s="14">
        <v>84700</v>
      </c>
      <c r="E35" s="15">
        <v>223.9</v>
      </c>
      <c r="F35" s="16">
        <v>5.4999999999999997E-3</v>
      </c>
      <c r="G35" s="16"/>
    </row>
    <row r="36" spans="1:7" x14ac:dyDescent="0.25">
      <c r="A36" s="13" t="s">
        <v>1312</v>
      </c>
      <c r="B36" s="33" t="s">
        <v>1313</v>
      </c>
      <c r="C36" s="33" t="s">
        <v>1289</v>
      </c>
      <c r="D36" s="14">
        <v>3250</v>
      </c>
      <c r="E36" s="15">
        <v>217.68</v>
      </c>
      <c r="F36" s="16">
        <v>5.4000000000000003E-3</v>
      </c>
      <c r="G36" s="16"/>
    </row>
    <row r="37" spans="1:7" x14ac:dyDescent="0.25">
      <c r="A37" s="13" t="s">
        <v>1454</v>
      </c>
      <c r="B37" s="33" t="s">
        <v>1455</v>
      </c>
      <c r="C37" s="33" t="s">
        <v>1189</v>
      </c>
      <c r="D37" s="14">
        <v>17400</v>
      </c>
      <c r="E37" s="15">
        <v>201.9</v>
      </c>
      <c r="F37" s="16">
        <v>5.0000000000000001E-3</v>
      </c>
      <c r="G37" s="16"/>
    </row>
    <row r="38" spans="1:7" x14ac:dyDescent="0.25">
      <c r="A38" s="13" t="s">
        <v>1865</v>
      </c>
      <c r="B38" s="33" t="s">
        <v>1866</v>
      </c>
      <c r="C38" s="33" t="s">
        <v>1867</v>
      </c>
      <c r="D38" s="14">
        <v>19014</v>
      </c>
      <c r="E38" s="15">
        <v>191.78</v>
      </c>
      <c r="F38" s="16">
        <v>4.7000000000000002E-3</v>
      </c>
      <c r="G38" s="16"/>
    </row>
    <row r="39" spans="1:7" x14ac:dyDescent="0.25">
      <c r="A39" s="13" t="s">
        <v>1878</v>
      </c>
      <c r="B39" s="33" t="s">
        <v>1879</v>
      </c>
      <c r="C39" s="33" t="s">
        <v>1350</v>
      </c>
      <c r="D39" s="14">
        <v>107538</v>
      </c>
      <c r="E39" s="15">
        <v>180.45</v>
      </c>
      <c r="F39" s="16">
        <v>4.4000000000000003E-3</v>
      </c>
      <c r="G39" s="16"/>
    </row>
    <row r="40" spans="1:7" x14ac:dyDescent="0.25">
      <c r="A40" s="13" t="s">
        <v>1874</v>
      </c>
      <c r="B40" s="33" t="s">
        <v>1875</v>
      </c>
      <c r="C40" s="33" t="s">
        <v>1184</v>
      </c>
      <c r="D40" s="14">
        <v>17563</v>
      </c>
      <c r="E40" s="15">
        <v>179.74</v>
      </c>
      <c r="F40" s="16">
        <v>4.4000000000000003E-3</v>
      </c>
      <c r="G40" s="16"/>
    </row>
    <row r="41" spans="1:7" x14ac:dyDescent="0.25">
      <c r="A41" s="13" t="s">
        <v>1284</v>
      </c>
      <c r="B41" s="33" t="s">
        <v>1285</v>
      </c>
      <c r="C41" s="33" t="s">
        <v>1286</v>
      </c>
      <c r="D41" s="14">
        <v>39100</v>
      </c>
      <c r="E41" s="15">
        <v>175.95</v>
      </c>
      <c r="F41" s="16">
        <v>4.3E-3</v>
      </c>
      <c r="G41" s="16"/>
    </row>
    <row r="42" spans="1:7" x14ac:dyDescent="0.25">
      <c r="A42" s="13" t="s">
        <v>1530</v>
      </c>
      <c r="B42" s="33" t="s">
        <v>1531</v>
      </c>
      <c r="C42" s="33" t="s">
        <v>1350</v>
      </c>
      <c r="D42" s="14">
        <v>30649</v>
      </c>
      <c r="E42" s="15">
        <v>170.84</v>
      </c>
      <c r="F42" s="16">
        <v>4.1999999999999997E-3</v>
      </c>
      <c r="G42" s="16"/>
    </row>
    <row r="43" spans="1:7" x14ac:dyDescent="0.25">
      <c r="A43" s="13" t="s">
        <v>1211</v>
      </c>
      <c r="B43" s="33" t="s">
        <v>1212</v>
      </c>
      <c r="C43" s="33" t="s">
        <v>1181</v>
      </c>
      <c r="D43" s="14">
        <v>7640</v>
      </c>
      <c r="E43" s="15">
        <v>166.49</v>
      </c>
      <c r="F43" s="16">
        <v>4.1000000000000003E-3</v>
      </c>
      <c r="G43" s="16"/>
    </row>
    <row r="44" spans="1:7" x14ac:dyDescent="0.25">
      <c r="A44" s="13" t="s">
        <v>2042</v>
      </c>
      <c r="B44" s="33" t="s">
        <v>2043</v>
      </c>
      <c r="C44" s="33" t="s">
        <v>1994</v>
      </c>
      <c r="D44" s="14">
        <v>39859</v>
      </c>
      <c r="E44" s="15">
        <v>160.61000000000001</v>
      </c>
      <c r="F44" s="16">
        <v>4.0000000000000001E-3</v>
      </c>
      <c r="G44" s="16"/>
    </row>
    <row r="45" spans="1:7" x14ac:dyDescent="0.25">
      <c r="A45" s="13" t="s">
        <v>1542</v>
      </c>
      <c r="B45" s="33" t="s">
        <v>1543</v>
      </c>
      <c r="C45" s="33" t="s">
        <v>1189</v>
      </c>
      <c r="D45" s="14">
        <v>9713</v>
      </c>
      <c r="E45" s="15">
        <v>153.71</v>
      </c>
      <c r="F45" s="16">
        <v>3.8E-3</v>
      </c>
      <c r="G45" s="16"/>
    </row>
    <row r="46" spans="1:7" x14ac:dyDescent="0.25">
      <c r="A46" s="13" t="s">
        <v>1520</v>
      </c>
      <c r="B46" s="33" t="s">
        <v>1521</v>
      </c>
      <c r="C46" s="33" t="s">
        <v>1218</v>
      </c>
      <c r="D46" s="14">
        <v>28355</v>
      </c>
      <c r="E46" s="15">
        <v>152.37</v>
      </c>
      <c r="F46" s="16">
        <v>3.8E-3</v>
      </c>
      <c r="G46" s="16"/>
    </row>
    <row r="47" spans="1:7" x14ac:dyDescent="0.25">
      <c r="A47" s="13" t="s">
        <v>1795</v>
      </c>
      <c r="B47" s="33" t="s">
        <v>1796</v>
      </c>
      <c r="C47" s="33" t="s">
        <v>1289</v>
      </c>
      <c r="D47" s="14">
        <v>13765</v>
      </c>
      <c r="E47" s="15">
        <v>149.28</v>
      </c>
      <c r="F47" s="16">
        <v>3.7000000000000002E-3</v>
      </c>
      <c r="G47" s="16"/>
    </row>
    <row r="48" spans="1:7" x14ac:dyDescent="0.25">
      <c r="A48" s="13" t="s">
        <v>1406</v>
      </c>
      <c r="B48" s="33" t="s">
        <v>1407</v>
      </c>
      <c r="C48" s="33" t="s">
        <v>1305</v>
      </c>
      <c r="D48" s="14">
        <v>10131</v>
      </c>
      <c r="E48" s="15">
        <v>142.53</v>
      </c>
      <c r="F48" s="16">
        <v>3.5000000000000001E-3</v>
      </c>
      <c r="G48" s="16"/>
    </row>
    <row r="49" spans="1:7" x14ac:dyDescent="0.25">
      <c r="A49" s="13" t="s">
        <v>2044</v>
      </c>
      <c r="B49" s="33" t="s">
        <v>2045</v>
      </c>
      <c r="C49" s="33" t="s">
        <v>1195</v>
      </c>
      <c r="D49" s="14">
        <v>9465</v>
      </c>
      <c r="E49" s="15">
        <v>142.15</v>
      </c>
      <c r="F49" s="16">
        <v>3.5000000000000001E-3</v>
      </c>
      <c r="G49" s="16"/>
    </row>
    <row r="50" spans="1:7" x14ac:dyDescent="0.25">
      <c r="A50" s="13" t="s">
        <v>1301</v>
      </c>
      <c r="B50" s="33" t="s">
        <v>1302</v>
      </c>
      <c r="C50" s="33" t="s">
        <v>1189</v>
      </c>
      <c r="D50" s="14">
        <v>9455</v>
      </c>
      <c r="E50" s="15">
        <v>136.83000000000001</v>
      </c>
      <c r="F50" s="16">
        <v>3.3999999999999998E-3</v>
      </c>
      <c r="G50" s="16"/>
    </row>
    <row r="51" spans="1:7" x14ac:dyDescent="0.25">
      <c r="A51" s="13" t="s">
        <v>1232</v>
      </c>
      <c r="B51" s="33" t="s">
        <v>1233</v>
      </c>
      <c r="C51" s="33" t="s">
        <v>1221</v>
      </c>
      <c r="D51" s="14">
        <v>1362</v>
      </c>
      <c r="E51" s="15">
        <v>135.05000000000001</v>
      </c>
      <c r="F51" s="16">
        <v>3.3E-3</v>
      </c>
      <c r="G51" s="16"/>
    </row>
    <row r="52" spans="1:7" x14ac:dyDescent="0.25">
      <c r="A52" s="13" t="s">
        <v>1791</v>
      </c>
      <c r="B52" s="33" t="s">
        <v>1792</v>
      </c>
      <c r="C52" s="33" t="s">
        <v>1192</v>
      </c>
      <c r="D52" s="14">
        <v>23417</v>
      </c>
      <c r="E52" s="15">
        <v>132.88999999999999</v>
      </c>
      <c r="F52" s="16">
        <v>3.3E-3</v>
      </c>
      <c r="G52" s="16"/>
    </row>
    <row r="53" spans="1:7" x14ac:dyDescent="0.25">
      <c r="A53" s="13" t="s">
        <v>1504</v>
      </c>
      <c r="B53" s="33" t="s">
        <v>1505</v>
      </c>
      <c r="C53" s="33" t="s">
        <v>1423</v>
      </c>
      <c r="D53" s="14">
        <v>3653</v>
      </c>
      <c r="E53" s="15">
        <v>132.65</v>
      </c>
      <c r="F53" s="16">
        <v>3.3E-3</v>
      </c>
      <c r="G53" s="16"/>
    </row>
    <row r="54" spans="1:7" x14ac:dyDescent="0.25">
      <c r="A54" s="13" t="s">
        <v>1488</v>
      </c>
      <c r="B54" s="33" t="s">
        <v>1489</v>
      </c>
      <c r="C54" s="33" t="s">
        <v>1289</v>
      </c>
      <c r="D54" s="14">
        <v>80316</v>
      </c>
      <c r="E54" s="15">
        <v>122.84</v>
      </c>
      <c r="F54" s="16">
        <v>3.0000000000000001E-3</v>
      </c>
      <c r="G54" s="16"/>
    </row>
    <row r="55" spans="1:7" x14ac:dyDescent="0.25">
      <c r="A55" s="13" t="s">
        <v>1826</v>
      </c>
      <c r="B55" s="33" t="s">
        <v>1827</v>
      </c>
      <c r="C55" s="33" t="s">
        <v>1226</v>
      </c>
      <c r="D55" s="14">
        <v>37407</v>
      </c>
      <c r="E55" s="15">
        <v>118.39</v>
      </c>
      <c r="F55" s="16">
        <v>2.8999999999999998E-3</v>
      </c>
      <c r="G55" s="16"/>
    </row>
    <row r="56" spans="1:7" x14ac:dyDescent="0.25">
      <c r="A56" s="13" t="s">
        <v>1353</v>
      </c>
      <c r="B56" s="33" t="s">
        <v>1354</v>
      </c>
      <c r="C56" s="33" t="s">
        <v>1189</v>
      </c>
      <c r="D56" s="14">
        <v>9954</v>
      </c>
      <c r="E56" s="15">
        <v>118.02</v>
      </c>
      <c r="F56" s="16">
        <v>2.8999999999999998E-3</v>
      </c>
      <c r="G56" s="16"/>
    </row>
    <row r="57" spans="1:7" x14ac:dyDescent="0.25">
      <c r="A57" s="13" t="s">
        <v>1255</v>
      </c>
      <c r="B57" s="33" t="s">
        <v>1256</v>
      </c>
      <c r="C57" s="33" t="s">
        <v>1189</v>
      </c>
      <c r="D57" s="14">
        <v>451</v>
      </c>
      <c r="E57" s="15">
        <v>116.75</v>
      </c>
      <c r="F57" s="16">
        <v>2.8999999999999998E-3</v>
      </c>
      <c r="G57" s="16"/>
    </row>
    <row r="58" spans="1:7" x14ac:dyDescent="0.25">
      <c r="A58" s="13" t="s">
        <v>2046</v>
      </c>
      <c r="B58" s="33" t="s">
        <v>2047</v>
      </c>
      <c r="C58" s="33" t="s">
        <v>1350</v>
      </c>
      <c r="D58" s="14">
        <v>88064</v>
      </c>
      <c r="E58" s="15">
        <v>114.35</v>
      </c>
      <c r="F58" s="16">
        <v>2.8E-3</v>
      </c>
      <c r="G58" s="16"/>
    </row>
    <row r="59" spans="1:7" x14ac:dyDescent="0.25">
      <c r="A59" s="13" t="s">
        <v>1777</v>
      </c>
      <c r="B59" s="33" t="s">
        <v>1778</v>
      </c>
      <c r="C59" s="33" t="s">
        <v>1323</v>
      </c>
      <c r="D59" s="14">
        <v>8632</v>
      </c>
      <c r="E59" s="15">
        <v>110.8</v>
      </c>
      <c r="F59" s="16">
        <v>2.7000000000000001E-3</v>
      </c>
      <c r="G59" s="16"/>
    </row>
    <row r="60" spans="1:7" x14ac:dyDescent="0.25">
      <c r="A60" s="13" t="s">
        <v>1297</v>
      </c>
      <c r="B60" s="33" t="s">
        <v>1776</v>
      </c>
      <c r="C60" s="33" t="s">
        <v>1181</v>
      </c>
      <c r="D60" s="14">
        <v>16934</v>
      </c>
      <c r="E60" s="15">
        <v>104.73</v>
      </c>
      <c r="F60" s="16">
        <v>2.5999999999999999E-3</v>
      </c>
      <c r="G60" s="16"/>
    </row>
    <row r="61" spans="1:7" x14ac:dyDescent="0.25">
      <c r="A61" s="13" t="s">
        <v>1324</v>
      </c>
      <c r="B61" s="33" t="s">
        <v>1325</v>
      </c>
      <c r="C61" s="33" t="s">
        <v>1181</v>
      </c>
      <c r="D61" s="14">
        <v>2013</v>
      </c>
      <c r="E61" s="15">
        <v>103.06</v>
      </c>
      <c r="F61" s="16">
        <v>2.5000000000000001E-3</v>
      </c>
      <c r="G61" s="16"/>
    </row>
    <row r="62" spans="1:7" x14ac:dyDescent="0.25">
      <c r="A62" s="13" t="s">
        <v>1187</v>
      </c>
      <c r="B62" s="33" t="s">
        <v>1188</v>
      </c>
      <c r="C62" s="33" t="s">
        <v>1189</v>
      </c>
      <c r="D62" s="14">
        <v>7005</v>
      </c>
      <c r="E62" s="15">
        <v>102.26</v>
      </c>
      <c r="F62" s="16">
        <v>2.5000000000000001E-3</v>
      </c>
      <c r="G62" s="16"/>
    </row>
    <row r="63" spans="1:7" x14ac:dyDescent="0.25">
      <c r="A63" s="13" t="s">
        <v>1355</v>
      </c>
      <c r="B63" s="33" t="s">
        <v>1356</v>
      </c>
      <c r="C63" s="33" t="s">
        <v>1305</v>
      </c>
      <c r="D63" s="14">
        <v>2783</v>
      </c>
      <c r="E63" s="15">
        <v>102.16</v>
      </c>
      <c r="F63" s="16">
        <v>2.5000000000000001E-3</v>
      </c>
      <c r="G63" s="16"/>
    </row>
    <row r="64" spans="1:7" x14ac:dyDescent="0.25">
      <c r="A64" s="13" t="s">
        <v>1303</v>
      </c>
      <c r="B64" s="33" t="s">
        <v>1304</v>
      </c>
      <c r="C64" s="33" t="s">
        <v>1305</v>
      </c>
      <c r="D64" s="14">
        <v>7672</v>
      </c>
      <c r="E64" s="15">
        <v>101.58</v>
      </c>
      <c r="F64" s="16">
        <v>2.5000000000000001E-3</v>
      </c>
      <c r="G64" s="16"/>
    </row>
    <row r="65" spans="1:7" x14ac:dyDescent="0.25">
      <c r="A65" s="13" t="s">
        <v>1534</v>
      </c>
      <c r="B65" s="33" t="s">
        <v>1535</v>
      </c>
      <c r="C65" s="33" t="s">
        <v>1414</v>
      </c>
      <c r="D65" s="14">
        <v>3374</v>
      </c>
      <c r="E65" s="15">
        <v>100.19</v>
      </c>
      <c r="F65" s="16">
        <v>2.5000000000000001E-3</v>
      </c>
      <c r="G65" s="16"/>
    </row>
    <row r="66" spans="1:7" x14ac:dyDescent="0.25">
      <c r="A66" s="13" t="s">
        <v>2048</v>
      </c>
      <c r="B66" s="33" t="s">
        <v>2049</v>
      </c>
      <c r="C66" s="33" t="s">
        <v>1236</v>
      </c>
      <c r="D66" s="14">
        <v>27474</v>
      </c>
      <c r="E66" s="15">
        <v>98.15</v>
      </c>
      <c r="F66" s="16">
        <v>2.3999999999999998E-3</v>
      </c>
      <c r="G66" s="16"/>
    </row>
    <row r="67" spans="1:7" x14ac:dyDescent="0.25">
      <c r="A67" s="13" t="s">
        <v>1816</v>
      </c>
      <c r="B67" s="33" t="s">
        <v>1817</v>
      </c>
      <c r="C67" s="33" t="s">
        <v>1323</v>
      </c>
      <c r="D67" s="14">
        <v>37400</v>
      </c>
      <c r="E67" s="15">
        <v>97.36</v>
      </c>
      <c r="F67" s="16">
        <v>2.3999999999999998E-3</v>
      </c>
      <c r="G67" s="16"/>
    </row>
    <row r="68" spans="1:7" x14ac:dyDescent="0.25">
      <c r="A68" s="13" t="s">
        <v>2050</v>
      </c>
      <c r="B68" s="33" t="s">
        <v>2051</v>
      </c>
      <c r="C68" s="33" t="s">
        <v>1250</v>
      </c>
      <c r="D68" s="14">
        <v>6013</v>
      </c>
      <c r="E68" s="15">
        <v>95.34</v>
      </c>
      <c r="F68" s="16">
        <v>2.3999999999999998E-3</v>
      </c>
      <c r="G68" s="16"/>
    </row>
    <row r="69" spans="1:7" x14ac:dyDescent="0.25">
      <c r="A69" s="13" t="s">
        <v>1408</v>
      </c>
      <c r="B69" s="33" t="s">
        <v>1409</v>
      </c>
      <c r="C69" s="33" t="s">
        <v>1250</v>
      </c>
      <c r="D69" s="14">
        <v>3285</v>
      </c>
      <c r="E69" s="15">
        <v>94.65</v>
      </c>
      <c r="F69" s="16">
        <v>2.3E-3</v>
      </c>
      <c r="G69" s="16"/>
    </row>
    <row r="70" spans="1:7" x14ac:dyDescent="0.25">
      <c r="A70" s="13" t="s">
        <v>1332</v>
      </c>
      <c r="B70" s="33" t="s">
        <v>1333</v>
      </c>
      <c r="C70" s="33" t="s">
        <v>1250</v>
      </c>
      <c r="D70" s="14">
        <v>985</v>
      </c>
      <c r="E70" s="15">
        <v>92.55</v>
      </c>
      <c r="F70" s="16">
        <v>2.3E-3</v>
      </c>
      <c r="G70" s="16"/>
    </row>
    <row r="71" spans="1:7" x14ac:dyDescent="0.25">
      <c r="A71" s="13" t="s">
        <v>1540</v>
      </c>
      <c r="B71" s="33" t="s">
        <v>1541</v>
      </c>
      <c r="C71" s="33" t="s">
        <v>1403</v>
      </c>
      <c r="D71" s="14">
        <v>2547</v>
      </c>
      <c r="E71" s="15">
        <v>90.16</v>
      </c>
      <c r="F71" s="16">
        <v>2.2000000000000001E-3</v>
      </c>
      <c r="G71" s="16"/>
    </row>
    <row r="72" spans="1:7" x14ac:dyDescent="0.25">
      <c r="A72" s="13" t="s">
        <v>1366</v>
      </c>
      <c r="B72" s="33" t="s">
        <v>1367</v>
      </c>
      <c r="C72" s="33" t="s">
        <v>1368</v>
      </c>
      <c r="D72" s="14">
        <v>33886</v>
      </c>
      <c r="E72" s="15">
        <v>88.15</v>
      </c>
      <c r="F72" s="16">
        <v>2.2000000000000001E-3</v>
      </c>
      <c r="G72" s="16"/>
    </row>
    <row r="73" spans="1:7" x14ac:dyDescent="0.25">
      <c r="A73" s="13" t="s">
        <v>1270</v>
      </c>
      <c r="B73" s="33" t="s">
        <v>1271</v>
      </c>
      <c r="C73" s="33" t="s">
        <v>1192</v>
      </c>
      <c r="D73" s="14">
        <v>32525</v>
      </c>
      <c r="E73" s="15">
        <v>86.16</v>
      </c>
      <c r="F73" s="16">
        <v>2.0999999999999999E-3</v>
      </c>
      <c r="G73" s="16"/>
    </row>
    <row r="74" spans="1:7" x14ac:dyDescent="0.25">
      <c r="A74" s="13" t="s">
        <v>1432</v>
      </c>
      <c r="B74" s="33" t="s">
        <v>1433</v>
      </c>
      <c r="C74" s="33" t="s">
        <v>1434</v>
      </c>
      <c r="D74" s="14">
        <v>1760</v>
      </c>
      <c r="E74" s="15">
        <v>80.239999999999995</v>
      </c>
      <c r="F74" s="16">
        <v>2E-3</v>
      </c>
      <c r="G74" s="16"/>
    </row>
    <row r="75" spans="1:7" x14ac:dyDescent="0.25">
      <c r="A75" s="13" t="s">
        <v>1818</v>
      </c>
      <c r="B75" s="33" t="s">
        <v>1819</v>
      </c>
      <c r="C75" s="33" t="s">
        <v>1350</v>
      </c>
      <c r="D75" s="14">
        <v>5689</v>
      </c>
      <c r="E75" s="15">
        <v>80.099999999999994</v>
      </c>
      <c r="F75" s="16">
        <v>2E-3</v>
      </c>
      <c r="G75" s="16"/>
    </row>
    <row r="76" spans="1:7" x14ac:dyDescent="0.25">
      <c r="A76" s="13" t="s">
        <v>1789</v>
      </c>
      <c r="B76" s="33" t="s">
        <v>1790</v>
      </c>
      <c r="C76" s="33" t="s">
        <v>1338</v>
      </c>
      <c r="D76" s="14">
        <v>27780</v>
      </c>
      <c r="E76" s="15">
        <v>78.63</v>
      </c>
      <c r="F76" s="16">
        <v>1.9E-3</v>
      </c>
      <c r="G76" s="16"/>
    </row>
    <row r="77" spans="1:7" x14ac:dyDescent="0.25">
      <c r="A77" s="13" t="s">
        <v>1227</v>
      </c>
      <c r="B77" s="33" t="s">
        <v>1228</v>
      </c>
      <c r="C77" s="33" t="s">
        <v>1226</v>
      </c>
      <c r="D77" s="14">
        <v>3330</v>
      </c>
      <c r="E77" s="15">
        <v>78.42</v>
      </c>
      <c r="F77" s="16">
        <v>1.9E-3</v>
      </c>
      <c r="G77" s="16"/>
    </row>
    <row r="78" spans="1:7" x14ac:dyDescent="0.25">
      <c r="A78" s="13" t="s">
        <v>1802</v>
      </c>
      <c r="B78" s="33" t="s">
        <v>1803</v>
      </c>
      <c r="C78" s="33" t="s">
        <v>1323</v>
      </c>
      <c r="D78" s="14">
        <v>2500</v>
      </c>
      <c r="E78" s="15">
        <v>77.489999999999995</v>
      </c>
      <c r="F78" s="16">
        <v>1.9E-3</v>
      </c>
      <c r="G78" s="16"/>
    </row>
    <row r="79" spans="1:7" x14ac:dyDescent="0.25">
      <c r="A79" s="13" t="s">
        <v>1781</v>
      </c>
      <c r="B79" s="33" t="s">
        <v>1782</v>
      </c>
      <c r="C79" s="33" t="s">
        <v>1434</v>
      </c>
      <c r="D79" s="14">
        <v>43066</v>
      </c>
      <c r="E79" s="15">
        <v>77.150000000000006</v>
      </c>
      <c r="F79" s="16">
        <v>1.9E-3</v>
      </c>
      <c r="G79" s="16"/>
    </row>
    <row r="80" spans="1:7" x14ac:dyDescent="0.25">
      <c r="A80" s="13" t="s">
        <v>1508</v>
      </c>
      <c r="B80" s="33" t="s">
        <v>1509</v>
      </c>
      <c r="C80" s="33" t="s">
        <v>1289</v>
      </c>
      <c r="D80" s="14">
        <v>4957</v>
      </c>
      <c r="E80" s="15">
        <v>75.77</v>
      </c>
      <c r="F80" s="16">
        <v>1.9E-3</v>
      </c>
      <c r="G80" s="16"/>
    </row>
    <row r="81" spans="1:7" x14ac:dyDescent="0.25">
      <c r="A81" s="13" t="s">
        <v>2052</v>
      </c>
      <c r="B81" s="33" t="s">
        <v>2053</v>
      </c>
      <c r="C81" s="33" t="s">
        <v>1239</v>
      </c>
      <c r="D81" s="14">
        <v>12769</v>
      </c>
      <c r="E81" s="15">
        <v>73.14</v>
      </c>
      <c r="F81" s="16">
        <v>1.8E-3</v>
      </c>
      <c r="G81" s="16"/>
    </row>
    <row r="82" spans="1:7" x14ac:dyDescent="0.25">
      <c r="A82" s="13" t="s">
        <v>1868</v>
      </c>
      <c r="B82" s="33" t="s">
        <v>1869</v>
      </c>
      <c r="C82" s="33" t="s">
        <v>1305</v>
      </c>
      <c r="D82" s="14">
        <v>5017</v>
      </c>
      <c r="E82" s="15">
        <v>73.11</v>
      </c>
      <c r="F82" s="16">
        <v>1.8E-3</v>
      </c>
      <c r="G82" s="16"/>
    </row>
    <row r="83" spans="1:7" x14ac:dyDescent="0.25">
      <c r="A83" s="13" t="s">
        <v>1213</v>
      </c>
      <c r="B83" s="33" t="s">
        <v>1214</v>
      </c>
      <c r="C83" s="33" t="s">
        <v>1215</v>
      </c>
      <c r="D83" s="14">
        <v>2744</v>
      </c>
      <c r="E83" s="15">
        <v>72.92</v>
      </c>
      <c r="F83" s="16">
        <v>1.8E-3</v>
      </c>
      <c r="G83" s="16"/>
    </row>
    <row r="84" spans="1:7" x14ac:dyDescent="0.25">
      <c r="A84" s="13" t="s">
        <v>1447</v>
      </c>
      <c r="B84" s="33" t="s">
        <v>1448</v>
      </c>
      <c r="C84" s="33" t="s">
        <v>1423</v>
      </c>
      <c r="D84" s="14">
        <v>1831</v>
      </c>
      <c r="E84" s="15">
        <v>71.12</v>
      </c>
      <c r="F84" s="16">
        <v>1.8E-3</v>
      </c>
      <c r="G84" s="16"/>
    </row>
    <row r="85" spans="1:7" x14ac:dyDescent="0.25">
      <c r="A85" s="13" t="s">
        <v>1310</v>
      </c>
      <c r="B85" s="33" t="s">
        <v>1311</v>
      </c>
      <c r="C85" s="33" t="s">
        <v>1279</v>
      </c>
      <c r="D85" s="14">
        <v>41934</v>
      </c>
      <c r="E85" s="15">
        <v>70.11</v>
      </c>
      <c r="F85" s="16">
        <v>1.6999999999999999E-3</v>
      </c>
      <c r="G85" s="16"/>
    </row>
    <row r="86" spans="1:7" x14ac:dyDescent="0.25">
      <c r="A86" s="13" t="s">
        <v>1458</v>
      </c>
      <c r="B86" s="33" t="s">
        <v>1459</v>
      </c>
      <c r="C86" s="33" t="s">
        <v>1305</v>
      </c>
      <c r="D86" s="14">
        <v>1984</v>
      </c>
      <c r="E86" s="15">
        <v>67.66</v>
      </c>
      <c r="F86" s="16">
        <v>1.6999999999999999E-3</v>
      </c>
      <c r="G86" s="16"/>
    </row>
    <row r="87" spans="1:7" x14ac:dyDescent="0.25">
      <c r="A87" s="13" t="s">
        <v>1799</v>
      </c>
      <c r="B87" s="33" t="s">
        <v>1800</v>
      </c>
      <c r="C87" s="33" t="s">
        <v>1801</v>
      </c>
      <c r="D87" s="14">
        <v>5176</v>
      </c>
      <c r="E87" s="15">
        <v>67</v>
      </c>
      <c r="F87" s="16">
        <v>1.6999999999999999E-3</v>
      </c>
      <c r="G87" s="16"/>
    </row>
    <row r="88" spans="1:7" x14ac:dyDescent="0.25">
      <c r="A88" s="13" t="s">
        <v>1246</v>
      </c>
      <c r="B88" s="33" t="s">
        <v>1247</v>
      </c>
      <c r="C88" s="33" t="s">
        <v>1189</v>
      </c>
      <c r="D88" s="14">
        <v>2466</v>
      </c>
      <c r="E88" s="15">
        <v>66.48</v>
      </c>
      <c r="F88" s="16">
        <v>1.6000000000000001E-3</v>
      </c>
      <c r="G88" s="16"/>
    </row>
    <row r="89" spans="1:7" x14ac:dyDescent="0.25">
      <c r="A89" s="13" t="s">
        <v>1326</v>
      </c>
      <c r="B89" s="33" t="s">
        <v>1327</v>
      </c>
      <c r="C89" s="33" t="s">
        <v>1218</v>
      </c>
      <c r="D89" s="14">
        <v>10513</v>
      </c>
      <c r="E89" s="15">
        <v>66</v>
      </c>
      <c r="F89" s="16">
        <v>1.6000000000000001E-3</v>
      </c>
      <c r="G89" s="16"/>
    </row>
    <row r="90" spans="1:7" x14ac:dyDescent="0.25">
      <c r="A90" s="13" t="s">
        <v>1783</v>
      </c>
      <c r="B90" s="33" t="s">
        <v>1784</v>
      </c>
      <c r="C90" s="33" t="s">
        <v>1236</v>
      </c>
      <c r="D90" s="14">
        <v>7557</v>
      </c>
      <c r="E90" s="15">
        <v>64.25</v>
      </c>
      <c r="F90" s="16">
        <v>1.6000000000000001E-3</v>
      </c>
      <c r="G90" s="16"/>
    </row>
    <row r="91" spans="1:7" x14ac:dyDescent="0.25">
      <c r="A91" s="13" t="s">
        <v>1822</v>
      </c>
      <c r="B91" s="33" t="s">
        <v>1823</v>
      </c>
      <c r="C91" s="33" t="s">
        <v>1365</v>
      </c>
      <c r="D91" s="14">
        <v>10587</v>
      </c>
      <c r="E91" s="15">
        <v>55.14</v>
      </c>
      <c r="F91" s="16">
        <v>1.4E-3</v>
      </c>
      <c r="G91" s="16"/>
    </row>
    <row r="92" spans="1:7" x14ac:dyDescent="0.25">
      <c r="A92" s="13" t="s">
        <v>1391</v>
      </c>
      <c r="B92" s="33" t="s">
        <v>1392</v>
      </c>
      <c r="C92" s="33" t="s">
        <v>1189</v>
      </c>
      <c r="D92" s="14">
        <v>17500</v>
      </c>
      <c r="E92" s="15">
        <v>54.12</v>
      </c>
      <c r="F92" s="16">
        <v>1.2999999999999999E-3</v>
      </c>
      <c r="G92" s="16"/>
    </row>
    <row r="93" spans="1:7" x14ac:dyDescent="0.25">
      <c r="A93" s="13" t="s">
        <v>2054</v>
      </c>
      <c r="B93" s="33" t="s">
        <v>2055</v>
      </c>
      <c r="C93" s="33" t="s">
        <v>1323</v>
      </c>
      <c r="D93" s="14">
        <v>12000</v>
      </c>
      <c r="E93" s="15">
        <v>41.13</v>
      </c>
      <c r="F93" s="16">
        <v>1E-3</v>
      </c>
      <c r="G93" s="16"/>
    </row>
    <row r="94" spans="1:7" x14ac:dyDescent="0.25">
      <c r="A94" s="13" t="s">
        <v>1297</v>
      </c>
      <c r="B94" s="33" t="s">
        <v>1298</v>
      </c>
      <c r="C94" s="33" t="s">
        <v>1181</v>
      </c>
      <c r="D94" s="14">
        <v>1425</v>
      </c>
      <c r="E94" s="15">
        <v>13.15</v>
      </c>
      <c r="F94" s="16">
        <v>2.9999999999999997E-4</v>
      </c>
      <c r="G94" s="16"/>
    </row>
    <row r="95" spans="1:7" x14ac:dyDescent="0.25">
      <c r="A95" s="13" t="s">
        <v>1830</v>
      </c>
      <c r="B95" s="33" t="s">
        <v>1831</v>
      </c>
      <c r="C95" s="33" t="s">
        <v>1832</v>
      </c>
      <c r="D95" s="14">
        <v>14</v>
      </c>
      <c r="E95" s="15">
        <v>5.03</v>
      </c>
      <c r="F95" s="16">
        <v>1E-4</v>
      </c>
      <c r="G95" s="16"/>
    </row>
    <row r="96" spans="1:7" x14ac:dyDescent="0.25">
      <c r="A96" s="13" t="s">
        <v>1828</v>
      </c>
      <c r="B96" s="33" t="s">
        <v>1829</v>
      </c>
      <c r="C96" s="33" t="s">
        <v>1221</v>
      </c>
      <c r="D96" s="14">
        <v>2028</v>
      </c>
      <c r="E96" s="15">
        <v>3.67</v>
      </c>
      <c r="F96" s="16">
        <v>1E-4</v>
      </c>
      <c r="G96" s="16"/>
    </row>
    <row r="97" spans="1:7" x14ac:dyDescent="0.25">
      <c r="A97" s="13" t="s">
        <v>1361</v>
      </c>
      <c r="B97" s="33" t="s">
        <v>1362</v>
      </c>
      <c r="C97" s="33" t="s">
        <v>1289</v>
      </c>
      <c r="D97" s="14">
        <v>174</v>
      </c>
      <c r="E97" s="15">
        <v>2.93</v>
      </c>
      <c r="F97" s="16">
        <v>1E-4</v>
      </c>
      <c r="G97" s="16"/>
    </row>
    <row r="98" spans="1:7" x14ac:dyDescent="0.25">
      <c r="A98" s="17" t="s">
        <v>124</v>
      </c>
      <c r="B98" s="34"/>
      <c r="C98" s="34"/>
      <c r="D98" s="20"/>
      <c r="E98" s="37">
        <v>27328.959999999999</v>
      </c>
      <c r="F98" s="38">
        <v>0.67349999999999999</v>
      </c>
      <c r="G98" s="23"/>
    </row>
    <row r="99" spans="1:7" x14ac:dyDescent="0.25">
      <c r="A99" s="17" t="s">
        <v>1257</v>
      </c>
      <c r="B99" s="33"/>
      <c r="C99" s="33"/>
      <c r="D99" s="14"/>
      <c r="E99" s="15"/>
      <c r="F99" s="16"/>
      <c r="G99" s="16"/>
    </row>
    <row r="100" spans="1:7" x14ac:dyDescent="0.25">
      <c r="A100" s="17" t="s">
        <v>124</v>
      </c>
      <c r="B100" s="33"/>
      <c r="C100" s="33"/>
      <c r="D100" s="14"/>
      <c r="E100" s="39" t="s">
        <v>121</v>
      </c>
      <c r="F100" s="40" t="s">
        <v>121</v>
      </c>
      <c r="G100" s="16"/>
    </row>
    <row r="101" spans="1:7" x14ac:dyDescent="0.25">
      <c r="A101" s="24" t="s">
        <v>131</v>
      </c>
      <c r="B101" s="35"/>
      <c r="C101" s="35"/>
      <c r="D101" s="25"/>
      <c r="E101" s="30">
        <v>27328.959999999999</v>
      </c>
      <c r="F101" s="31">
        <v>0.67349999999999999</v>
      </c>
      <c r="G101" s="23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7" t="s">
        <v>1565</v>
      </c>
      <c r="B103" s="33"/>
      <c r="C103" s="33"/>
      <c r="D103" s="14"/>
      <c r="E103" s="15"/>
      <c r="F103" s="16"/>
      <c r="G103" s="16"/>
    </row>
    <row r="104" spans="1:7" x14ac:dyDescent="0.25">
      <c r="A104" s="17" t="s">
        <v>1566</v>
      </c>
      <c r="B104" s="33"/>
      <c r="C104" s="33"/>
      <c r="D104" s="14"/>
      <c r="E104" s="15"/>
      <c r="F104" s="16"/>
      <c r="G104" s="16"/>
    </row>
    <row r="105" spans="1:7" x14ac:dyDescent="0.25">
      <c r="A105" s="13" t="s">
        <v>1681</v>
      </c>
      <c r="B105" s="33"/>
      <c r="C105" s="33" t="s">
        <v>1289</v>
      </c>
      <c r="D105" s="14">
        <v>3850</v>
      </c>
      <c r="E105" s="15">
        <v>65.209999999999994</v>
      </c>
      <c r="F105" s="16">
        <v>1.6069999999999999E-3</v>
      </c>
      <c r="G105" s="16"/>
    </row>
    <row r="106" spans="1:7" x14ac:dyDescent="0.25">
      <c r="A106" s="13" t="s">
        <v>1838</v>
      </c>
      <c r="B106" s="33"/>
      <c r="C106" s="33" t="s">
        <v>1832</v>
      </c>
      <c r="D106" s="14">
        <v>180</v>
      </c>
      <c r="E106" s="15">
        <v>64.900000000000006</v>
      </c>
      <c r="F106" s="16">
        <v>1.5989999999999999E-3</v>
      </c>
      <c r="G106" s="16"/>
    </row>
    <row r="107" spans="1:7" x14ac:dyDescent="0.25">
      <c r="A107" s="13" t="s">
        <v>1715</v>
      </c>
      <c r="B107" s="33"/>
      <c r="C107" s="33" t="s">
        <v>1181</v>
      </c>
      <c r="D107" s="41">
        <v>-1425</v>
      </c>
      <c r="E107" s="26">
        <v>-13.18</v>
      </c>
      <c r="F107" s="27">
        <v>-3.2400000000000001E-4</v>
      </c>
      <c r="G107" s="16"/>
    </row>
    <row r="108" spans="1:7" x14ac:dyDescent="0.25">
      <c r="A108" s="13" t="s">
        <v>1731</v>
      </c>
      <c r="B108" s="33"/>
      <c r="C108" s="33" t="s">
        <v>1192</v>
      </c>
      <c r="D108" s="41">
        <v>-5850</v>
      </c>
      <c r="E108" s="26">
        <v>-15.61</v>
      </c>
      <c r="F108" s="27">
        <v>-3.8400000000000001E-4</v>
      </c>
      <c r="G108" s="16"/>
    </row>
    <row r="109" spans="1:7" x14ac:dyDescent="0.25">
      <c r="A109" s="13" t="s">
        <v>1704</v>
      </c>
      <c r="B109" s="33"/>
      <c r="C109" s="33" t="s">
        <v>1181</v>
      </c>
      <c r="D109" s="41">
        <v>-1050</v>
      </c>
      <c r="E109" s="26">
        <v>-23.08</v>
      </c>
      <c r="F109" s="27">
        <v>-5.6800000000000004E-4</v>
      </c>
      <c r="G109" s="16"/>
    </row>
    <row r="110" spans="1:7" x14ac:dyDescent="0.25">
      <c r="A110" s="13" t="s">
        <v>1664</v>
      </c>
      <c r="B110" s="33"/>
      <c r="C110" s="33" t="s">
        <v>1189</v>
      </c>
      <c r="D110" s="41">
        <v>-17500</v>
      </c>
      <c r="E110" s="26">
        <v>-54.32</v>
      </c>
      <c r="F110" s="27">
        <v>-1.338E-3</v>
      </c>
      <c r="G110" s="16"/>
    </row>
    <row r="111" spans="1:7" x14ac:dyDescent="0.25">
      <c r="A111" s="13" t="s">
        <v>1706</v>
      </c>
      <c r="B111" s="33"/>
      <c r="C111" s="33" t="s">
        <v>1289</v>
      </c>
      <c r="D111" s="41">
        <v>-1250</v>
      </c>
      <c r="E111" s="26">
        <v>-83.99</v>
      </c>
      <c r="F111" s="27">
        <v>-2.0699999999999998E-3</v>
      </c>
      <c r="G111" s="16"/>
    </row>
    <row r="112" spans="1:7" x14ac:dyDescent="0.25">
      <c r="A112" s="13" t="s">
        <v>1726</v>
      </c>
      <c r="B112" s="33"/>
      <c r="C112" s="33" t="s">
        <v>1192</v>
      </c>
      <c r="D112" s="41">
        <v>-8400</v>
      </c>
      <c r="E112" s="26">
        <v>-94.85</v>
      </c>
      <c r="F112" s="27">
        <v>-2.3379999999999998E-3</v>
      </c>
      <c r="G112" s="16"/>
    </row>
    <row r="113" spans="1:7" x14ac:dyDescent="0.25">
      <c r="A113" s="13" t="s">
        <v>1588</v>
      </c>
      <c r="B113" s="33"/>
      <c r="C113" s="33" t="s">
        <v>1350</v>
      </c>
      <c r="D113" s="41">
        <v>-20000</v>
      </c>
      <c r="E113" s="26">
        <v>-111.76</v>
      </c>
      <c r="F113" s="27">
        <v>-2.7539999999999999E-3</v>
      </c>
      <c r="G113" s="16"/>
    </row>
    <row r="114" spans="1:7" x14ac:dyDescent="0.25">
      <c r="A114" s="13" t="s">
        <v>1612</v>
      </c>
      <c r="B114" s="33"/>
      <c r="C114" s="33" t="s">
        <v>1289</v>
      </c>
      <c r="D114" s="41">
        <v>-80316</v>
      </c>
      <c r="E114" s="26">
        <v>-122</v>
      </c>
      <c r="F114" s="27">
        <v>-3.0070000000000001E-3</v>
      </c>
      <c r="G114" s="16"/>
    </row>
    <row r="115" spans="1:7" x14ac:dyDescent="0.25">
      <c r="A115" s="13" t="s">
        <v>1720</v>
      </c>
      <c r="B115" s="33"/>
      <c r="C115" s="33" t="s">
        <v>1286</v>
      </c>
      <c r="D115" s="41">
        <v>-39100</v>
      </c>
      <c r="E115" s="26">
        <v>-176.87</v>
      </c>
      <c r="F115" s="27">
        <v>-4.359E-3</v>
      </c>
      <c r="G115" s="16"/>
    </row>
    <row r="116" spans="1:7" x14ac:dyDescent="0.25">
      <c r="A116" s="13" t="s">
        <v>1630</v>
      </c>
      <c r="B116" s="33"/>
      <c r="C116" s="33" t="s">
        <v>1189</v>
      </c>
      <c r="D116" s="41">
        <v>-17400</v>
      </c>
      <c r="E116" s="26">
        <v>-203.23</v>
      </c>
      <c r="F116" s="27">
        <v>-5.0090000000000004E-3</v>
      </c>
      <c r="G116" s="16"/>
    </row>
    <row r="117" spans="1:7" x14ac:dyDescent="0.25">
      <c r="A117" s="13" t="s">
        <v>1723</v>
      </c>
      <c r="B117" s="33"/>
      <c r="C117" s="33" t="s">
        <v>1207</v>
      </c>
      <c r="D117" s="41">
        <v>-84700</v>
      </c>
      <c r="E117" s="26">
        <v>-225.73</v>
      </c>
      <c r="F117" s="27">
        <v>-5.5640000000000004E-3</v>
      </c>
      <c r="G117" s="16"/>
    </row>
    <row r="118" spans="1:7" x14ac:dyDescent="0.25">
      <c r="A118" s="13" t="s">
        <v>1619</v>
      </c>
      <c r="B118" s="33"/>
      <c r="C118" s="33" t="s">
        <v>1221</v>
      </c>
      <c r="D118" s="41">
        <v>-9600</v>
      </c>
      <c r="E118" s="26">
        <v>-245.64</v>
      </c>
      <c r="F118" s="27">
        <v>-6.0540000000000004E-3</v>
      </c>
      <c r="G118" s="16"/>
    </row>
    <row r="119" spans="1:7" x14ac:dyDescent="0.25">
      <c r="A119" s="13" t="s">
        <v>1719</v>
      </c>
      <c r="B119" s="33"/>
      <c r="C119" s="33" t="s">
        <v>1289</v>
      </c>
      <c r="D119" s="41">
        <v>-46000</v>
      </c>
      <c r="E119" s="26">
        <v>-249.27</v>
      </c>
      <c r="F119" s="27">
        <v>-6.1440000000000002E-3</v>
      </c>
      <c r="G119" s="16"/>
    </row>
    <row r="120" spans="1:7" x14ac:dyDescent="0.25">
      <c r="A120" s="13" t="s">
        <v>1728</v>
      </c>
      <c r="B120" s="33"/>
      <c r="C120" s="33" t="s">
        <v>1192</v>
      </c>
      <c r="D120" s="41">
        <v>-37500</v>
      </c>
      <c r="E120" s="26">
        <v>-314.18</v>
      </c>
      <c r="F120" s="27">
        <v>-7.744E-3</v>
      </c>
      <c r="G120" s="16"/>
    </row>
    <row r="121" spans="1:7" x14ac:dyDescent="0.25">
      <c r="A121" s="13" t="s">
        <v>1646</v>
      </c>
      <c r="B121" s="33"/>
      <c r="C121" s="33" t="s">
        <v>1423</v>
      </c>
      <c r="D121" s="41">
        <v>-213750</v>
      </c>
      <c r="E121" s="26">
        <v>-328.96</v>
      </c>
      <c r="F121" s="27">
        <v>-8.1080000000000006E-3</v>
      </c>
      <c r="G121" s="16"/>
    </row>
    <row r="122" spans="1:7" x14ac:dyDescent="0.25">
      <c r="A122" s="13" t="s">
        <v>1732</v>
      </c>
      <c r="B122" s="33"/>
      <c r="C122" s="33" t="s">
        <v>1269</v>
      </c>
      <c r="D122" s="41">
        <v>-10500</v>
      </c>
      <c r="E122" s="26">
        <v>-360.13</v>
      </c>
      <c r="F122" s="27">
        <v>-8.8769999999999995E-3</v>
      </c>
      <c r="G122" s="16"/>
    </row>
    <row r="123" spans="1:7" x14ac:dyDescent="0.25">
      <c r="A123" s="13" t="s">
        <v>1729</v>
      </c>
      <c r="B123" s="33"/>
      <c r="C123" s="33" t="s">
        <v>1274</v>
      </c>
      <c r="D123" s="41">
        <v>-9000</v>
      </c>
      <c r="E123" s="26">
        <v>-452.13</v>
      </c>
      <c r="F123" s="27">
        <v>-1.1143999999999999E-2</v>
      </c>
      <c r="G123" s="16"/>
    </row>
    <row r="124" spans="1:7" x14ac:dyDescent="0.25">
      <c r="A124" s="13" t="s">
        <v>1722</v>
      </c>
      <c r="B124" s="33"/>
      <c r="C124" s="33" t="s">
        <v>1195</v>
      </c>
      <c r="D124" s="41">
        <v>-132000</v>
      </c>
      <c r="E124" s="26">
        <v>-477.91</v>
      </c>
      <c r="F124" s="27">
        <v>-1.1780000000000001E-2</v>
      </c>
      <c r="G124" s="16"/>
    </row>
    <row r="125" spans="1:7" x14ac:dyDescent="0.25">
      <c r="A125" s="13" t="s">
        <v>1724</v>
      </c>
      <c r="B125" s="33"/>
      <c r="C125" s="33" t="s">
        <v>1184</v>
      </c>
      <c r="D125" s="41">
        <v>-3520000</v>
      </c>
      <c r="E125" s="26">
        <v>-542.08000000000004</v>
      </c>
      <c r="F125" s="27">
        <v>-1.3362000000000001E-2</v>
      </c>
      <c r="G125" s="16"/>
    </row>
    <row r="126" spans="1:7" x14ac:dyDescent="0.25">
      <c r="A126" s="13" t="s">
        <v>1712</v>
      </c>
      <c r="B126" s="33"/>
      <c r="C126" s="33" t="s">
        <v>1198</v>
      </c>
      <c r="D126" s="41">
        <v>-15150</v>
      </c>
      <c r="E126" s="26">
        <v>-556.36</v>
      </c>
      <c r="F126" s="27">
        <v>-1.3714E-2</v>
      </c>
      <c r="G126" s="16"/>
    </row>
    <row r="127" spans="1:7" x14ac:dyDescent="0.25">
      <c r="A127" s="13" t="s">
        <v>1734</v>
      </c>
      <c r="B127" s="33"/>
      <c r="C127" s="33" t="s">
        <v>1218</v>
      </c>
      <c r="D127" s="41">
        <v>-20250</v>
      </c>
      <c r="E127" s="26">
        <v>-583.38</v>
      </c>
      <c r="F127" s="27">
        <v>-1.438E-2</v>
      </c>
      <c r="G127" s="16"/>
    </row>
    <row r="128" spans="1:7" x14ac:dyDescent="0.25">
      <c r="A128" s="13" t="s">
        <v>1702</v>
      </c>
      <c r="B128" s="33"/>
      <c r="C128" s="33" t="s">
        <v>1320</v>
      </c>
      <c r="D128" s="41">
        <v>-471000</v>
      </c>
      <c r="E128" s="26">
        <v>-709.8</v>
      </c>
      <c r="F128" s="27">
        <v>-1.7496000000000001E-2</v>
      </c>
      <c r="G128" s="16"/>
    </row>
    <row r="129" spans="1:7" x14ac:dyDescent="0.25">
      <c r="A129" s="13" t="s">
        <v>1660</v>
      </c>
      <c r="B129" s="33"/>
      <c r="C129" s="33" t="s">
        <v>1289</v>
      </c>
      <c r="D129" s="41">
        <v>-438000</v>
      </c>
      <c r="E129" s="26">
        <v>-741.32</v>
      </c>
      <c r="F129" s="27">
        <v>-1.8273000000000001E-2</v>
      </c>
      <c r="G129" s="16"/>
    </row>
    <row r="130" spans="1:7" x14ac:dyDescent="0.25">
      <c r="A130" s="13" t="s">
        <v>1713</v>
      </c>
      <c r="B130" s="33"/>
      <c r="C130" s="33" t="s">
        <v>1192</v>
      </c>
      <c r="D130" s="41">
        <v>-50500</v>
      </c>
      <c r="E130" s="26">
        <v>-743.08</v>
      </c>
      <c r="F130" s="27">
        <v>-1.8315999999999999E-2</v>
      </c>
      <c r="G130" s="16"/>
    </row>
    <row r="131" spans="1:7" x14ac:dyDescent="0.25">
      <c r="A131" s="13" t="s">
        <v>1703</v>
      </c>
      <c r="B131" s="33"/>
      <c r="C131" s="33" t="s">
        <v>1192</v>
      </c>
      <c r="D131" s="41">
        <v>-530000</v>
      </c>
      <c r="E131" s="26">
        <v>-864.17</v>
      </c>
      <c r="F131" s="27">
        <v>-2.1301E-2</v>
      </c>
      <c r="G131" s="16"/>
    </row>
    <row r="132" spans="1:7" x14ac:dyDescent="0.25">
      <c r="A132" s="13" t="s">
        <v>1717</v>
      </c>
      <c r="B132" s="33"/>
      <c r="C132" s="33" t="s">
        <v>1192</v>
      </c>
      <c r="D132" s="41">
        <v>-57600</v>
      </c>
      <c r="E132" s="26">
        <v>-975.77</v>
      </c>
      <c r="F132" s="27">
        <v>-2.4052E-2</v>
      </c>
      <c r="G132" s="16"/>
    </row>
    <row r="133" spans="1:7" x14ac:dyDescent="0.25">
      <c r="A133" s="13" t="s">
        <v>1695</v>
      </c>
      <c r="B133" s="33"/>
      <c r="C133" s="33" t="s">
        <v>1204</v>
      </c>
      <c r="D133" s="41">
        <v>-399000</v>
      </c>
      <c r="E133" s="26">
        <v>-1199.5899999999999</v>
      </c>
      <c r="F133" s="27">
        <v>-2.9569000000000002E-2</v>
      </c>
      <c r="G133" s="16"/>
    </row>
    <row r="134" spans="1:7" x14ac:dyDescent="0.25">
      <c r="A134" s="13" t="s">
        <v>1730</v>
      </c>
      <c r="B134" s="33"/>
      <c r="C134" s="33" t="s">
        <v>1210</v>
      </c>
      <c r="D134" s="41">
        <v>-249900</v>
      </c>
      <c r="E134" s="26">
        <v>-1234.76</v>
      </c>
      <c r="F134" s="27">
        <v>-3.0436000000000001E-2</v>
      </c>
      <c r="G134" s="16"/>
    </row>
    <row r="135" spans="1:7" x14ac:dyDescent="0.25">
      <c r="A135" s="13" t="s">
        <v>1735</v>
      </c>
      <c r="B135" s="33"/>
      <c r="C135" s="33" t="s">
        <v>1192</v>
      </c>
      <c r="D135" s="41">
        <v>-107250</v>
      </c>
      <c r="E135" s="26">
        <v>-1651.38</v>
      </c>
      <c r="F135" s="27">
        <v>-4.0704999999999998E-2</v>
      </c>
      <c r="G135" s="16"/>
    </row>
    <row r="136" spans="1:7" x14ac:dyDescent="0.25">
      <c r="A136" s="13" t="s">
        <v>1661</v>
      </c>
      <c r="B136" s="33"/>
      <c r="C136" s="33" t="s">
        <v>1338</v>
      </c>
      <c r="D136" s="41">
        <v>-136000</v>
      </c>
      <c r="E136" s="26">
        <v>-1961.26</v>
      </c>
      <c r="F136" s="27">
        <v>-4.8343999999999998E-2</v>
      </c>
      <c r="G136" s="16"/>
    </row>
    <row r="137" spans="1:7" x14ac:dyDescent="0.25">
      <c r="A137" s="13" t="s">
        <v>1584</v>
      </c>
      <c r="B137" s="33"/>
      <c r="C137" s="33" t="s">
        <v>1221</v>
      </c>
      <c r="D137" s="41">
        <v>-311400</v>
      </c>
      <c r="E137" s="26">
        <v>-1984.71</v>
      </c>
      <c r="F137" s="27">
        <v>-4.8922E-2</v>
      </c>
      <c r="G137" s="16"/>
    </row>
    <row r="138" spans="1:7" x14ac:dyDescent="0.25">
      <c r="A138" s="17" t="s">
        <v>124</v>
      </c>
      <c r="B138" s="34"/>
      <c r="C138" s="34"/>
      <c r="D138" s="20"/>
      <c r="E138" s="42">
        <v>-17170.39</v>
      </c>
      <c r="F138" s="43">
        <v>-0.42323</v>
      </c>
      <c r="G138" s="23"/>
    </row>
    <row r="139" spans="1:7" x14ac:dyDescent="0.25">
      <c r="A139" s="13"/>
      <c r="B139" s="33"/>
      <c r="C139" s="33"/>
      <c r="D139" s="14"/>
      <c r="E139" s="15"/>
      <c r="F139" s="16"/>
      <c r="G139" s="16"/>
    </row>
    <row r="140" spans="1:7" x14ac:dyDescent="0.25">
      <c r="A140" s="13"/>
      <c r="B140" s="33"/>
      <c r="C140" s="33"/>
      <c r="D140" s="14"/>
      <c r="E140" s="15"/>
      <c r="F140" s="16"/>
      <c r="G140" s="16"/>
    </row>
    <row r="141" spans="1:7" x14ac:dyDescent="0.25">
      <c r="A141" s="13"/>
      <c r="B141" s="33"/>
      <c r="C141" s="33"/>
      <c r="D141" s="14"/>
      <c r="E141" s="15"/>
      <c r="F141" s="16"/>
      <c r="G141" s="16"/>
    </row>
    <row r="142" spans="1:7" x14ac:dyDescent="0.25">
      <c r="A142" s="24" t="s">
        <v>131</v>
      </c>
      <c r="B142" s="35"/>
      <c r="C142" s="35"/>
      <c r="D142" s="25"/>
      <c r="E142" s="44">
        <v>-17170.39</v>
      </c>
      <c r="F142" s="45">
        <v>-0.42323</v>
      </c>
      <c r="G142" s="23"/>
    </row>
    <row r="143" spans="1:7" x14ac:dyDescent="0.25">
      <c r="A143" s="13"/>
      <c r="B143" s="33"/>
      <c r="C143" s="33"/>
      <c r="D143" s="14"/>
      <c r="E143" s="15"/>
      <c r="F143" s="16"/>
      <c r="G143" s="16"/>
    </row>
    <row r="144" spans="1:7" x14ac:dyDescent="0.25">
      <c r="A144" s="17" t="s">
        <v>122</v>
      </c>
      <c r="B144" s="33"/>
      <c r="C144" s="33"/>
      <c r="D144" s="14"/>
      <c r="E144" s="15"/>
      <c r="F144" s="16"/>
      <c r="G144" s="16"/>
    </row>
    <row r="145" spans="1:7" x14ac:dyDescent="0.25">
      <c r="A145" s="17" t="s">
        <v>225</v>
      </c>
      <c r="B145" s="33"/>
      <c r="C145" s="33"/>
      <c r="D145" s="14"/>
      <c r="E145" s="15"/>
      <c r="F145" s="16"/>
      <c r="G145" s="16"/>
    </row>
    <row r="146" spans="1:7" x14ac:dyDescent="0.25">
      <c r="A146" s="13" t="s">
        <v>771</v>
      </c>
      <c r="B146" s="33" t="s">
        <v>772</v>
      </c>
      <c r="C146" s="33" t="s">
        <v>231</v>
      </c>
      <c r="D146" s="14">
        <v>500000</v>
      </c>
      <c r="E146" s="15">
        <v>498.21</v>
      </c>
      <c r="F146" s="16">
        <v>1.23E-2</v>
      </c>
      <c r="G146" s="16">
        <v>7.6962000000000003E-2</v>
      </c>
    </row>
    <row r="147" spans="1:7" x14ac:dyDescent="0.25">
      <c r="A147" s="17" t="s">
        <v>124</v>
      </c>
      <c r="B147" s="34"/>
      <c r="C147" s="34"/>
      <c r="D147" s="20"/>
      <c r="E147" s="37">
        <v>498.21</v>
      </c>
      <c r="F147" s="38">
        <v>1.23E-2</v>
      </c>
      <c r="G147" s="23"/>
    </row>
    <row r="148" spans="1:7" x14ac:dyDescent="0.25">
      <c r="A148" s="13"/>
      <c r="B148" s="33"/>
      <c r="C148" s="33"/>
      <c r="D148" s="14"/>
      <c r="E148" s="15"/>
      <c r="F148" s="16"/>
      <c r="G148" s="16"/>
    </row>
    <row r="149" spans="1:7" x14ac:dyDescent="0.25">
      <c r="A149" s="17" t="s">
        <v>459</v>
      </c>
      <c r="B149" s="33"/>
      <c r="C149" s="33"/>
      <c r="D149" s="14"/>
      <c r="E149" s="15"/>
      <c r="F149" s="16"/>
      <c r="G149" s="16"/>
    </row>
    <row r="150" spans="1:7" x14ac:dyDescent="0.25">
      <c r="A150" s="13" t="s">
        <v>890</v>
      </c>
      <c r="B150" s="33" t="s">
        <v>891</v>
      </c>
      <c r="C150" s="33" t="s">
        <v>128</v>
      </c>
      <c r="D150" s="14">
        <v>2650000</v>
      </c>
      <c r="E150" s="15">
        <v>2673.81</v>
      </c>
      <c r="F150" s="16">
        <v>6.59E-2</v>
      </c>
      <c r="G150" s="16">
        <v>7.1675272306000001E-2</v>
      </c>
    </row>
    <row r="151" spans="1:7" x14ac:dyDescent="0.25">
      <c r="A151" s="13" t="s">
        <v>713</v>
      </c>
      <c r="B151" s="33" t="s">
        <v>714</v>
      </c>
      <c r="C151" s="33" t="s">
        <v>128</v>
      </c>
      <c r="D151" s="14">
        <v>2500000</v>
      </c>
      <c r="E151" s="15">
        <v>2500.3200000000002</v>
      </c>
      <c r="F151" s="16">
        <v>6.1600000000000002E-2</v>
      </c>
      <c r="G151" s="16">
        <v>7.1768443905999998E-2</v>
      </c>
    </row>
    <row r="152" spans="1:7" x14ac:dyDescent="0.25">
      <c r="A152" s="13" t="s">
        <v>460</v>
      </c>
      <c r="B152" s="33" t="s">
        <v>461</v>
      </c>
      <c r="C152" s="33" t="s">
        <v>128</v>
      </c>
      <c r="D152" s="14">
        <v>1000000</v>
      </c>
      <c r="E152" s="15">
        <v>1001.77</v>
      </c>
      <c r="F152" s="16">
        <v>2.47E-2</v>
      </c>
      <c r="G152" s="16">
        <v>7.1780867092000003E-2</v>
      </c>
    </row>
    <row r="153" spans="1:7" x14ac:dyDescent="0.25">
      <c r="A153" s="17" t="s">
        <v>124</v>
      </c>
      <c r="B153" s="34"/>
      <c r="C153" s="34"/>
      <c r="D153" s="20"/>
      <c r="E153" s="37">
        <v>6175.9</v>
      </c>
      <c r="F153" s="38">
        <v>0.1522</v>
      </c>
      <c r="G153" s="23"/>
    </row>
    <row r="154" spans="1:7" x14ac:dyDescent="0.25">
      <c r="A154" s="13"/>
      <c r="B154" s="33"/>
      <c r="C154" s="33"/>
      <c r="D154" s="14"/>
      <c r="E154" s="15"/>
      <c r="F154" s="16"/>
      <c r="G154" s="16"/>
    </row>
    <row r="155" spans="1:7" x14ac:dyDescent="0.25">
      <c r="A155" s="17" t="s">
        <v>129</v>
      </c>
      <c r="B155" s="33"/>
      <c r="C155" s="33"/>
      <c r="D155" s="14"/>
      <c r="E155" s="15"/>
      <c r="F155" s="16"/>
      <c r="G155" s="16"/>
    </row>
    <row r="156" spans="1:7" x14ac:dyDescent="0.25">
      <c r="A156" s="17" t="s">
        <v>124</v>
      </c>
      <c r="B156" s="33"/>
      <c r="C156" s="33"/>
      <c r="D156" s="14"/>
      <c r="E156" s="39" t="s">
        <v>121</v>
      </c>
      <c r="F156" s="40" t="s">
        <v>121</v>
      </c>
      <c r="G156" s="16"/>
    </row>
    <row r="157" spans="1:7" x14ac:dyDescent="0.25">
      <c r="A157" s="13"/>
      <c r="B157" s="33"/>
      <c r="C157" s="33"/>
      <c r="D157" s="14"/>
      <c r="E157" s="15"/>
      <c r="F157" s="16"/>
      <c r="G157" s="16"/>
    </row>
    <row r="158" spans="1:7" x14ac:dyDescent="0.25">
      <c r="A158" s="17" t="s">
        <v>130</v>
      </c>
      <c r="B158" s="33"/>
      <c r="C158" s="33"/>
      <c r="D158" s="14"/>
      <c r="E158" s="15"/>
      <c r="F158" s="16"/>
      <c r="G158" s="16"/>
    </row>
    <row r="159" spans="1:7" x14ac:dyDescent="0.25">
      <c r="A159" s="17" t="s">
        <v>124</v>
      </c>
      <c r="B159" s="33"/>
      <c r="C159" s="33"/>
      <c r="D159" s="14"/>
      <c r="E159" s="39" t="s">
        <v>121</v>
      </c>
      <c r="F159" s="40" t="s">
        <v>121</v>
      </c>
      <c r="G159" s="16"/>
    </row>
    <row r="160" spans="1:7" x14ac:dyDescent="0.25">
      <c r="A160" s="13"/>
      <c r="B160" s="33"/>
      <c r="C160" s="33"/>
      <c r="D160" s="14"/>
      <c r="E160" s="15"/>
      <c r="F160" s="16"/>
      <c r="G160" s="16"/>
    </row>
    <row r="161" spans="1:7" x14ac:dyDescent="0.25">
      <c r="A161" s="24" t="s">
        <v>131</v>
      </c>
      <c r="B161" s="35"/>
      <c r="C161" s="35"/>
      <c r="D161" s="25"/>
      <c r="E161" s="21">
        <v>6674.11</v>
      </c>
      <c r="F161" s="22">
        <v>0.16450000000000001</v>
      </c>
      <c r="G161" s="23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13"/>
      <c r="B163" s="33"/>
      <c r="C163" s="33"/>
      <c r="D163" s="14"/>
      <c r="E163" s="15"/>
      <c r="F163" s="16"/>
      <c r="G163" s="16"/>
    </row>
    <row r="164" spans="1:7" x14ac:dyDescent="0.25">
      <c r="A164" s="17" t="s">
        <v>173</v>
      </c>
      <c r="B164" s="33"/>
      <c r="C164" s="33"/>
      <c r="D164" s="14"/>
      <c r="E164" s="15"/>
      <c r="F164" s="16"/>
      <c r="G164" s="16"/>
    </row>
    <row r="165" spans="1:7" x14ac:dyDescent="0.25">
      <c r="A165" s="13" t="s">
        <v>1770</v>
      </c>
      <c r="B165" s="33" t="s">
        <v>1771</v>
      </c>
      <c r="C165" s="33"/>
      <c r="D165" s="14">
        <v>31160.397000000001</v>
      </c>
      <c r="E165" s="15">
        <v>983.89</v>
      </c>
      <c r="F165" s="16">
        <v>2.4299999999999999E-2</v>
      </c>
      <c r="G165" s="16"/>
    </row>
    <row r="166" spans="1:7" x14ac:dyDescent="0.25">
      <c r="A166" s="13"/>
      <c r="B166" s="33"/>
      <c r="C166" s="33"/>
      <c r="D166" s="14"/>
      <c r="E166" s="15"/>
      <c r="F166" s="16"/>
      <c r="G166" s="16"/>
    </row>
    <row r="167" spans="1:7" x14ac:dyDescent="0.25">
      <c r="A167" s="24" t="s">
        <v>131</v>
      </c>
      <c r="B167" s="35"/>
      <c r="C167" s="35"/>
      <c r="D167" s="25"/>
      <c r="E167" s="21">
        <v>983.89</v>
      </c>
      <c r="F167" s="22">
        <v>2.4299999999999999E-2</v>
      </c>
      <c r="G167" s="23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17" t="s">
        <v>176</v>
      </c>
      <c r="B169" s="33"/>
      <c r="C169" s="33"/>
      <c r="D169" s="14"/>
      <c r="E169" s="15"/>
      <c r="F169" s="16"/>
      <c r="G169" s="16"/>
    </row>
    <row r="170" spans="1:7" x14ac:dyDescent="0.25">
      <c r="A170" s="13" t="s">
        <v>177</v>
      </c>
      <c r="B170" s="33"/>
      <c r="C170" s="33"/>
      <c r="D170" s="14"/>
      <c r="E170" s="15">
        <v>5382.05</v>
      </c>
      <c r="F170" s="16">
        <v>0.13270000000000001</v>
      </c>
      <c r="G170" s="16">
        <v>6.6588999999999995E-2</v>
      </c>
    </row>
    <row r="171" spans="1:7" x14ac:dyDescent="0.25">
      <c r="A171" s="17" t="s">
        <v>124</v>
      </c>
      <c r="B171" s="34"/>
      <c r="C171" s="34"/>
      <c r="D171" s="20"/>
      <c r="E171" s="37">
        <v>5382.05</v>
      </c>
      <c r="F171" s="38">
        <v>0.13270000000000001</v>
      </c>
      <c r="G171" s="23"/>
    </row>
    <row r="172" spans="1:7" x14ac:dyDescent="0.25">
      <c r="A172" s="13"/>
      <c r="B172" s="33"/>
      <c r="C172" s="33"/>
      <c r="D172" s="14"/>
      <c r="E172" s="15"/>
      <c r="F172" s="16"/>
      <c r="G172" s="16"/>
    </row>
    <row r="173" spans="1:7" x14ac:dyDescent="0.25">
      <c r="A173" s="24" t="s">
        <v>131</v>
      </c>
      <c r="B173" s="35"/>
      <c r="C173" s="35"/>
      <c r="D173" s="25"/>
      <c r="E173" s="21">
        <v>5382.05</v>
      </c>
      <c r="F173" s="22">
        <v>0.13270000000000001</v>
      </c>
      <c r="G173" s="23"/>
    </row>
    <row r="174" spans="1:7" x14ac:dyDescent="0.25">
      <c r="A174" s="13" t="s">
        <v>178</v>
      </c>
      <c r="B174" s="33"/>
      <c r="C174" s="33"/>
      <c r="D174" s="14"/>
      <c r="E174" s="15">
        <v>127.1174336</v>
      </c>
      <c r="F174" s="16">
        <v>3.1329999999999999E-3</v>
      </c>
      <c r="G174" s="16"/>
    </row>
    <row r="175" spans="1:7" x14ac:dyDescent="0.25">
      <c r="A175" s="13" t="s">
        <v>179</v>
      </c>
      <c r="B175" s="33"/>
      <c r="C175" s="33"/>
      <c r="D175" s="14"/>
      <c r="E175" s="15">
        <v>72.382566400000002</v>
      </c>
      <c r="F175" s="16">
        <v>1.867E-3</v>
      </c>
      <c r="G175" s="16">
        <v>6.6588999999999995E-2</v>
      </c>
    </row>
    <row r="176" spans="1:7" x14ac:dyDescent="0.25">
      <c r="A176" s="28" t="s">
        <v>180</v>
      </c>
      <c r="B176" s="36"/>
      <c r="C176" s="36"/>
      <c r="D176" s="29"/>
      <c r="E176" s="30">
        <v>40568.51</v>
      </c>
      <c r="F176" s="31">
        <v>1</v>
      </c>
      <c r="G176" s="31"/>
    </row>
    <row r="178" spans="1:5" x14ac:dyDescent="0.25">
      <c r="A178" s="1" t="s">
        <v>1772</v>
      </c>
    </row>
    <row r="179" spans="1:5" x14ac:dyDescent="0.25">
      <c r="A179" s="1" t="s">
        <v>182</v>
      </c>
    </row>
    <row r="181" spans="1:5" x14ac:dyDescent="0.25">
      <c r="A181" s="1" t="s">
        <v>183</v>
      </c>
    </row>
    <row r="182" spans="1:5" x14ac:dyDescent="0.25">
      <c r="A182" s="47" t="s">
        <v>184</v>
      </c>
      <c r="B182" s="3" t="s">
        <v>121</v>
      </c>
    </row>
    <row r="183" spans="1:5" x14ac:dyDescent="0.25">
      <c r="A183" t="s">
        <v>185</v>
      </c>
    </row>
    <row r="184" spans="1:5" x14ac:dyDescent="0.25">
      <c r="A184" t="s">
        <v>186</v>
      </c>
      <c r="B184" t="s">
        <v>187</v>
      </c>
      <c r="C184" t="s">
        <v>187</v>
      </c>
    </row>
    <row r="185" spans="1:5" x14ac:dyDescent="0.25">
      <c r="B185" s="48">
        <v>45412</v>
      </c>
      <c r="C185" s="48">
        <v>45443</v>
      </c>
    </row>
    <row r="186" spans="1:5" x14ac:dyDescent="0.25">
      <c r="A186" t="s">
        <v>189</v>
      </c>
      <c r="B186">
        <v>24.406400000000001</v>
      </c>
      <c r="C186">
        <v>24.622800000000002</v>
      </c>
      <c r="E186" s="2"/>
    </row>
    <row r="187" spans="1:5" x14ac:dyDescent="0.25">
      <c r="A187" t="s">
        <v>191</v>
      </c>
      <c r="B187">
        <v>24.398099999999999</v>
      </c>
      <c r="C187">
        <v>24.6144</v>
      </c>
      <c r="E187" s="2"/>
    </row>
    <row r="188" spans="1:5" x14ac:dyDescent="0.25">
      <c r="A188" t="s">
        <v>192</v>
      </c>
      <c r="B188">
        <v>17.735399999999998</v>
      </c>
      <c r="C188">
        <v>17.892600000000002</v>
      </c>
      <c r="E188" s="2"/>
    </row>
    <row r="189" spans="1:5" x14ac:dyDescent="0.25">
      <c r="A189" t="s">
        <v>669</v>
      </c>
      <c r="B189">
        <v>15.393800000000001</v>
      </c>
      <c r="C189">
        <v>15.4503</v>
      </c>
      <c r="E189" s="2"/>
    </row>
    <row r="190" spans="1:5" x14ac:dyDescent="0.25">
      <c r="A190" t="s">
        <v>200</v>
      </c>
      <c r="B190">
        <v>22.385200000000001</v>
      </c>
      <c r="C190">
        <v>22.564900000000002</v>
      </c>
      <c r="E190" s="2"/>
    </row>
    <row r="191" spans="1:5" x14ac:dyDescent="0.25">
      <c r="A191" t="s">
        <v>672</v>
      </c>
      <c r="B191">
        <v>22.373200000000001</v>
      </c>
      <c r="C191">
        <v>22.552600000000002</v>
      </c>
      <c r="E191" s="2"/>
    </row>
    <row r="192" spans="1:5" x14ac:dyDescent="0.25">
      <c r="A192" t="s">
        <v>673</v>
      </c>
      <c r="B192">
        <v>15.462899999999999</v>
      </c>
      <c r="C192">
        <v>15.5869</v>
      </c>
      <c r="E192" s="2"/>
    </row>
    <row r="193" spans="1:5" x14ac:dyDescent="0.25">
      <c r="A193" t="s">
        <v>674</v>
      </c>
      <c r="B193">
        <v>13.8795</v>
      </c>
      <c r="C193">
        <v>13.9109</v>
      </c>
      <c r="E193" s="2"/>
    </row>
    <row r="194" spans="1:5" x14ac:dyDescent="0.25">
      <c r="E194" s="2"/>
    </row>
    <row r="195" spans="1:5" x14ac:dyDescent="0.25">
      <c r="A195" t="s">
        <v>676</v>
      </c>
    </row>
    <row r="197" spans="1:5" x14ac:dyDescent="0.25">
      <c r="A197" s="50" t="s">
        <v>677</v>
      </c>
      <c r="B197" s="50" t="s">
        <v>678</v>
      </c>
      <c r="C197" s="50" t="s">
        <v>679</v>
      </c>
      <c r="D197" s="50" t="s">
        <v>680</v>
      </c>
    </row>
    <row r="198" spans="1:5" x14ac:dyDescent="0.25">
      <c r="A198" s="50" t="s">
        <v>682</v>
      </c>
      <c r="B198" s="50"/>
      <c r="C198" s="50">
        <v>0.08</v>
      </c>
      <c r="D198" s="50">
        <v>0.08</v>
      </c>
    </row>
    <row r="199" spans="1:5" x14ac:dyDescent="0.25">
      <c r="A199" s="50" t="s">
        <v>685</v>
      </c>
      <c r="B199" s="50"/>
      <c r="C199" s="50">
        <v>0.08</v>
      </c>
      <c r="D199" s="50">
        <v>0.08</v>
      </c>
    </row>
    <row r="201" spans="1:5" x14ac:dyDescent="0.25">
      <c r="A201" t="s">
        <v>203</v>
      </c>
      <c r="B201" s="3" t="s">
        <v>121</v>
      </c>
    </row>
    <row r="202" spans="1:5" ht="29.1" customHeight="1" x14ac:dyDescent="0.25">
      <c r="A202" s="47" t="s">
        <v>204</v>
      </c>
      <c r="B202" s="3" t="s">
        <v>121</v>
      </c>
    </row>
    <row r="203" spans="1:5" ht="29.1" customHeight="1" x14ac:dyDescent="0.25">
      <c r="A203" s="47" t="s">
        <v>205</v>
      </c>
      <c r="B203" s="3" t="s">
        <v>121</v>
      </c>
    </row>
    <row r="204" spans="1:5" x14ac:dyDescent="0.25">
      <c r="A204" t="s">
        <v>1259</v>
      </c>
      <c r="B204" s="49">
        <v>6.6755789999999999</v>
      </c>
    </row>
    <row r="205" spans="1:5" ht="43.5" customHeight="1" x14ac:dyDescent="0.25">
      <c r="A205" s="47" t="s">
        <v>207</v>
      </c>
      <c r="B205" s="3">
        <v>130.10630499999999</v>
      </c>
    </row>
    <row r="206" spans="1:5" ht="29.1" customHeight="1" x14ac:dyDescent="0.25">
      <c r="A206" s="47" t="s">
        <v>208</v>
      </c>
      <c r="B206" s="3" t="s">
        <v>121</v>
      </c>
    </row>
    <row r="207" spans="1:5" ht="29.1" customHeight="1" x14ac:dyDescent="0.25">
      <c r="A207" s="47" t="s">
        <v>209</v>
      </c>
      <c r="B207" s="3" t="s">
        <v>121</v>
      </c>
    </row>
    <row r="208" spans="1:5" x14ac:dyDescent="0.25">
      <c r="A208" t="s">
        <v>210</v>
      </c>
      <c r="B208" s="3" t="s">
        <v>121</v>
      </c>
    </row>
    <row r="209" spans="1:4" x14ac:dyDescent="0.25">
      <c r="A209" t="s">
        <v>211</v>
      </c>
      <c r="B209" s="3" t="s">
        <v>121</v>
      </c>
    </row>
    <row r="211" spans="1:4" ht="69.95" customHeight="1" x14ac:dyDescent="0.25">
      <c r="A211" s="73" t="s">
        <v>221</v>
      </c>
      <c r="B211" s="73" t="s">
        <v>222</v>
      </c>
      <c r="C211" s="73" t="s">
        <v>5</v>
      </c>
      <c r="D211" s="73" t="s">
        <v>6</v>
      </c>
    </row>
    <row r="212" spans="1:4" ht="69.95" customHeight="1" x14ac:dyDescent="0.25">
      <c r="A212" s="73" t="s">
        <v>2056</v>
      </c>
      <c r="B212" s="73"/>
      <c r="C212" s="73" t="s">
        <v>64</v>
      </c>
      <c r="D21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69" activePane="bottomLeft" state="frozen"/>
      <selection pane="bottomLeft" activeCell="H75" sqref="H7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2057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2058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530874</v>
      </c>
      <c r="E8" s="15">
        <v>5951.36</v>
      </c>
      <c r="F8" s="16">
        <v>7.6300000000000007E-2</v>
      </c>
      <c r="G8" s="16"/>
    </row>
    <row r="9" spans="1:8" x14ac:dyDescent="0.25">
      <c r="A9" s="13" t="s">
        <v>1263</v>
      </c>
      <c r="B9" s="33" t="s">
        <v>1264</v>
      </c>
      <c r="C9" s="33" t="s">
        <v>1192</v>
      </c>
      <c r="D9" s="14">
        <v>355722</v>
      </c>
      <c r="E9" s="15">
        <v>5448.06</v>
      </c>
      <c r="F9" s="16">
        <v>6.9900000000000004E-2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128534</v>
      </c>
      <c r="E10" s="15">
        <v>4716.3</v>
      </c>
      <c r="F10" s="16">
        <v>6.0499999999999998E-2</v>
      </c>
      <c r="G10" s="16"/>
    </row>
    <row r="11" spans="1:8" x14ac:dyDescent="0.25">
      <c r="A11" s="13" t="s">
        <v>1432</v>
      </c>
      <c r="B11" s="33" t="s">
        <v>1433</v>
      </c>
      <c r="C11" s="33" t="s">
        <v>1434</v>
      </c>
      <c r="D11" s="14">
        <v>98098</v>
      </c>
      <c r="E11" s="15">
        <v>4472.43</v>
      </c>
      <c r="F11" s="16">
        <v>5.74E-2</v>
      </c>
      <c r="G11" s="16"/>
    </row>
    <row r="12" spans="1:8" x14ac:dyDescent="0.25">
      <c r="A12" s="13" t="s">
        <v>1308</v>
      </c>
      <c r="B12" s="33" t="s">
        <v>1309</v>
      </c>
      <c r="C12" s="33" t="s">
        <v>1274</v>
      </c>
      <c r="D12" s="14">
        <v>1455308</v>
      </c>
      <c r="E12" s="15">
        <v>4306.9799999999996</v>
      </c>
      <c r="F12" s="16">
        <v>5.5199999999999999E-2</v>
      </c>
      <c r="G12" s="16"/>
    </row>
    <row r="13" spans="1:8" x14ac:dyDescent="0.25">
      <c r="A13" s="13" t="s">
        <v>1355</v>
      </c>
      <c r="B13" s="33" t="s">
        <v>1356</v>
      </c>
      <c r="C13" s="33" t="s">
        <v>1305</v>
      </c>
      <c r="D13" s="14">
        <v>116440</v>
      </c>
      <c r="E13" s="15">
        <v>4274.45</v>
      </c>
      <c r="F13" s="16">
        <v>5.4800000000000001E-2</v>
      </c>
      <c r="G13" s="16"/>
    </row>
    <row r="14" spans="1:8" x14ac:dyDescent="0.25">
      <c r="A14" s="13" t="s">
        <v>1265</v>
      </c>
      <c r="B14" s="33" t="s">
        <v>1266</v>
      </c>
      <c r="C14" s="33" t="s">
        <v>1218</v>
      </c>
      <c r="D14" s="14">
        <v>138295</v>
      </c>
      <c r="E14" s="15">
        <v>3956.34</v>
      </c>
      <c r="F14" s="16">
        <v>5.0700000000000002E-2</v>
      </c>
      <c r="G14" s="16"/>
    </row>
    <row r="15" spans="1:8" x14ac:dyDescent="0.25">
      <c r="A15" s="13" t="s">
        <v>1893</v>
      </c>
      <c r="B15" s="33" t="s">
        <v>1894</v>
      </c>
      <c r="C15" s="33" t="s">
        <v>1201</v>
      </c>
      <c r="D15" s="14">
        <v>75565</v>
      </c>
      <c r="E15" s="15">
        <v>3098.01</v>
      </c>
      <c r="F15" s="16">
        <v>3.9699999999999999E-2</v>
      </c>
      <c r="G15" s="16"/>
    </row>
    <row r="16" spans="1:8" x14ac:dyDescent="0.25">
      <c r="A16" s="13" t="s">
        <v>1275</v>
      </c>
      <c r="B16" s="33" t="s">
        <v>1276</v>
      </c>
      <c r="C16" s="33" t="s">
        <v>1192</v>
      </c>
      <c r="D16" s="14">
        <v>367838</v>
      </c>
      <c r="E16" s="15">
        <v>3054.34</v>
      </c>
      <c r="F16" s="16">
        <v>3.9199999999999999E-2</v>
      </c>
      <c r="G16" s="16"/>
    </row>
    <row r="17" spans="1:7" x14ac:dyDescent="0.25">
      <c r="A17" s="13" t="s">
        <v>1458</v>
      </c>
      <c r="B17" s="33" t="s">
        <v>1459</v>
      </c>
      <c r="C17" s="33" t="s">
        <v>1305</v>
      </c>
      <c r="D17" s="14">
        <v>80245</v>
      </c>
      <c r="E17" s="15">
        <v>2736.76</v>
      </c>
      <c r="F17" s="16">
        <v>3.5099999999999999E-2</v>
      </c>
      <c r="G17" s="16"/>
    </row>
    <row r="18" spans="1:7" x14ac:dyDescent="0.25">
      <c r="A18" s="13" t="s">
        <v>1193</v>
      </c>
      <c r="B18" s="33" t="s">
        <v>1194</v>
      </c>
      <c r="C18" s="33" t="s">
        <v>1195</v>
      </c>
      <c r="D18" s="14">
        <v>699696</v>
      </c>
      <c r="E18" s="15">
        <v>2511.91</v>
      </c>
      <c r="F18" s="16">
        <v>3.2199999999999999E-2</v>
      </c>
      <c r="G18" s="16"/>
    </row>
    <row r="19" spans="1:7" x14ac:dyDescent="0.25">
      <c r="A19" s="13" t="s">
        <v>1232</v>
      </c>
      <c r="B19" s="33" t="s">
        <v>1233</v>
      </c>
      <c r="C19" s="33" t="s">
        <v>1221</v>
      </c>
      <c r="D19" s="14">
        <v>23811</v>
      </c>
      <c r="E19" s="15">
        <v>2360.98</v>
      </c>
      <c r="F19" s="16">
        <v>3.0300000000000001E-2</v>
      </c>
      <c r="G19" s="16"/>
    </row>
    <row r="20" spans="1:7" x14ac:dyDescent="0.25">
      <c r="A20" s="13" t="s">
        <v>1441</v>
      </c>
      <c r="B20" s="33" t="s">
        <v>1442</v>
      </c>
      <c r="C20" s="33" t="s">
        <v>1215</v>
      </c>
      <c r="D20" s="14">
        <v>406185</v>
      </c>
      <c r="E20" s="15">
        <v>2214.11</v>
      </c>
      <c r="F20" s="16">
        <v>2.8400000000000002E-2</v>
      </c>
      <c r="G20" s="16"/>
    </row>
    <row r="21" spans="1:7" x14ac:dyDescent="0.25">
      <c r="A21" s="13" t="s">
        <v>1251</v>
      </c>
      <c r="B21" s="33" t="s">
        <v>1252</v>
      </c>
      <c r="C21" s="33" t="s">
        <v>1192</v>
      </c>
      <c r="D21" s="14">
        <v>188278</v>
      </c>
      <c r="E21" s="15">
        <v>2188.0700000000002</v>
      </c>
      <c r="F21" s="16">
        <v>2.81E-2</v>
      </c>
      <c r="G21" s="16"/>
    </row>
    <row r="22" spans="1:7" x14ac:dyDescent="0.25">
      <c r="A22" s="13" t="s">
        <v>1524</v>
      </c>
      <c r="B22" s="33" t="s">
        <v>1525</v>
      </c>
      <c r="C22" s="33" t="s">
        <v>1204</v>
      </c>
      <c r="D22" s="14">
        <v>26061</v>
      </c>
      <c r="E22" s="15">
        <v>2167.7399999999998</v>
      </c>
      <c r="F22" s="16">
        <v>2.7799999999999998E-2</v>
      </c>
      <c r="G22" s="16"/>
    </row>
    <row r="23" spans="1:7" x14ac:dyDescent="0.25">
      <c r="A23" s="13" t="s">
        <v>1187</v>
      </c>
      <c r="B23" s="33" t="s">
        <v>1188</v>
      </c>
      <c r="C23" s="33" t="s">
        <v>1189</v>
      </c>
      <c r="D23" s="14">
        <v>148034</v>
      </c>
      <c r="E23" s="15">
        <v>2161</v>
      </c>
      <c r="F23" s="16">
        <v>2.7699999999999999E-2</v>
      </c>
      <c r="G23" s="16"/>
    </row>
    <row r="24" spans="1:7" x14ac:dyDescent="0.25">
      <c r="A24" s="13" t="s">
        <v>1445</v>
      </c>
      <c r="B24" s="33" t="s">
        <v>1446</v>
      </c>
      <c r="C24" s="33" t="s">
        <v>1289</v>
      </c>
      <c r="D24" s="14">
        <v>170554</v>
      </c>
      <c r="E24" s="15">
        <v>2116.75</v>
      </c>
      <c r="F24" s="16">
        <v>2.7199999999999998E-2</v>
      </c>
      <c r="G24" s="16"/>
    </row>
    <row r="25" spans="1:7" x14ac:dyDescent="0.25">
      <c r="A25" s="13" t="s">
        <v>1332</v>
      </c>
      <c r="B25" s="33" t="s">
        <v>1333</v>
      </c>
      <c r="C25" s="33" t="s">
        <v>1250</v>
      </c>
      <c r="D25" s="14">
        <v>21659</v>
      </c>
      <c r="E25" s="15">
        <v>2035.16</v>
      </c>
      <c r="F25" s="16">
        <v>2.6100000000000002E-2</v>
      </c>
      <c r="G25" s="16"/>
    </row>
    <row r="26" spans="1:7" x14ac:dyDescent="0.25">
      <c r="A26" s="13" t="s">
        <v>1211</v>
      </c>
      <c r="B26" s="33" t="s">
        <v>1212</v>
      </c>
      <c r="C26" s="33" t="s">
        <v>1181</v>
      </c>
      <c r="D26" s="14">
        <v>92204</v>
      </c>
      <c r="E26" s="15">
        <v>2009.36</v>
      </c>
      <c r="F26" s="16">
        <v>2.58E-2</v>
      </c>
      <c r="G26" s="16"/>
    </row>
    <row r="27" spans="1:7" x14ac:dyDescent="0.25">
      <c r="A27" s="13" t="s">
        <v>1297</v>
      </c>
      <c r="B27" s="33" t="s">
        <v>1298</v>
      </c>
      <c r="C27" s="33" t="s">
        <v>1181</v>
      </c>
      <c r="D27" s="14">
        <v>187820</v>
      </c>
      <c r="E27" s="15">
        <v>1733.58</v>
      </c>
      <c r="F27" s="16">
        <v>2.2200000000000001E-2</v>
      </c>
      <c r="G27" s="16"/>
    </row>
    <row r="28" spans="1:7" x14ac:dyDescent="0.25">
      <c r="A28" s="13" t="s">
        <v>1557</v>
      </c>
      <c r="B28" s="33" t="s">
        <v>1558</v>
      </c>
      <c r="C28" s="33" t="s">
        <v>1279</v>
      </c>
      <c r="D28" s="14">
        <v>159495</v>
      </c>
      <c r="E28" s="15">
        <v>1639.85</v>
      </c>
      <c r="F28" s="16">
        <v>2.1000000000000001E-2</v>
      </c>
      <c r="G28" s="16"/>
    </row>
    <row r="29" spans="1:7" x14ac:dyDescent="0.25">
      <c r="A29" s="13" t="s">
        <v>1518</v>
      </c>
      <c r="B29" s="33" t="s">
        <v>1519</v>
      </c>
      <c r="C29" s="33" t="s">
        <v>1323</v>
      </c>
      <c r="D29" s="14">
        <v>58670</v>
      </c>
      <c r="E29" s="15">
        <v>1630.26</v>
      </c>
      <c r="F29" s="16">
        <v>2.0899999999999998E-2</v>
      </c>
      <c r="G29" s="16"/>
    </row>
    <row r="30" spans="1:7" x14ac:dyDescent="0.25">
      <c r="A30" s="13" t="s">
        <v>1911</v>
      </c>
      <c r="B30" s="33" t="s">
        <v>1912</v>
      </c>
      <c r="C30" s="33" t="s">
        <v>1236</v>
      </c>
      <c r="D30" s="14">
        <v>68232</v>
      </c>
      <c r="E30" s="15">
        <v>1513.93</v>
      </c>
      <c r="F30" s="16">
        <v>1.9400000000000001E-2</v>
      </c>
      <c r="G30" s="16"/>
    </row>
    <row r="31" spans="1:7" x14ac:dyDescent="0.25">
      <c r="A31" s="13" t="s">
        <v>1799</v>
      </c>
      <c r="B31" s="33" t="s">
        <v>1800</v>
      </c>
      <c r="C31" s="33" t="s">
        <v>1801</v>
      </c>
      <c r="D31" s="14">
        <v>104009</v>
      </c>
      <c r="E31" s="15">
        <v>1346.29</v>
      </c>
      <c r="F31" s="16">
        <v>1.7299999999999999E-2</v>
      </c>
      <c r="G31" s="16"/>
    </row>
    <row r="32" spans="1:7" x14ac:dyDescent="0.25">
      <c r="A32" s="13" t="s">
        <v>1383</v>
      </c>
      <c r="B32" s="33" t="s">
        <v>1384</v>
      </c>
      <c r="C32" s="33" t="s">
        <v>1250</v>
      </c>
      <c r="D32" s="14">
        <v>91151</v>
      </c>
      <c r="E32" s="15">
        <v>1239.3800000000001</v>
      </c>
      <c r="F32" s="16">
        <v>1.5900000000000001E-2</v>
      </c>
      <c r="G32" s="16"/>
    </row>
    <row r="33" spans="1:7" x14ac:dyDescent="0.25">
      <c r="A33" s="13" t="s">
        <v>1818</v>
      </c>
      <c r="B33" s="33" t="s">
        <v>1819</v>
      </c>
      <c r="C33" s="33" t="s">
        <v>1350</v>
      </c>
      <c r="D33" s="14">
        <v>81612</v>
      </c>
      <c r="E33" s="15">
        <v>1149.0999999999999</v>
      </c>
      <c r="F33" s="16">
        <v>1.47E-2</v>
      </c>
      <c r="G33" s="16"/>
    </row>
    <row r="34" spans="1:7" x14ac:dyDescent="0.25">
      <c r="A34" s="13" t="s">
        <v>1299</v>
      </c>
      <c r="B34" s="33" t="s">
        <v>1300</v>
      </c>
      <c r="C34" s="33" t="s">
        <v>1192</v>
      </c>
      <c r="D34" s="14">
        <v>77403</v>
      </c>
      <c r="E34" s="15">
        <v>1131.52</v>
      </c>
      <c r="F34" s="16">
        <v>1.4500000000000001E-2</v>
      </c>
      <c r="G34" s="16"/>
    </row>
    <row r="35" spans="1:7" x14ac:dyDescent="0.25">
      <c r="A35" s="13" t="s">
        <v>1301</v>
      </c>
      <c r="B35" s="33" t="s">
        <v>1302</v>
      </c>
      <c r="C35" s="33" t="s">
        <v>1189</v>
      </c>
      <c r="D35" s="14">
        <v>70900</v>
      </c>
      <c r="E35" s="15">
        <v>1026.06</v>
      </c>
      <c r="F35" s="16">
        <v>1.32E-2</v>
      </c>
      <c r="G35" s="16"/>
    </row>
    <row r="36" spans="1:7" x14ac:dyDescent="0.25">
      <c r="A36" s="13" t="s">
        <v>1248</v>
      </c>
      <c r="B36" s="33" t="s">
        <v>1249</v>
      </c>
      <c r="C36" s="33" t="s">
        <v>1250</v>
      </c>
      <c r="D36" s="14">
        <v>30940</v>
      </c>
      <c r="E36" s="15">
        <v>1003.04</v>
      </c>
      <c r="F36" s="16">
        <v>1.29E-2</v>
      </c>
      <c r="G36" s="16"/>
    </row>
    <row r="37" spans="1:7" x14ac:dyDescent="0.25">
      <c r="A37" s="13" t="s">
        <v>1785</v>
      </c>
      <c r="B37" s="33" t="s">
        <v>1786</v>
      </c>
      <c r="C37" s="33" t="s">
        <v>1250</v>
      </c>
      <c r="D37" s="14">
        <v>77138</v>
      </c>
      <c r="E37" s="15">
        <v>929.74</v>
      </c>
      <c r="F37" s="16">
        <v>1.1900000000000001E-2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76122.86</v>
      </c>
      <c r="F38" s="38">
        <v>0.97629999999999995</v>
      </c>
      <c r="G38" s="23"/>
    </row>
    <row r="39" spans="1:7" x14ac:dyDescent="0.25">
      <c r="A39" s="17" t="s">
        <v>1257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76122.86</v>
      </c>
      <c r="F41" s="31">
        <v>0.97629999999999995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176</v>
      </c>
      <c r="B44" s="33"/>
      <c r="C44" s="33"/>
      <c r="D44" s="14"/>
      <c r="E44" s="15"/>
      <c r="F44" s="16"/>
      <c r="G44" s="16"/>
    </row>
    <row r="45" spans="1:7" x14ac:dyDescent="0.25">
      <c r="A45" s="13" t="s">
        <v>177</v>
      </c>
      <c r="B45" s="33"/>
      <c r="C45" s="33"/>
      <c r="D45" s="14"/>
      <c r="E45" s="15">
        <v>2309.7399999999998</v>
      </c>
      <c r="F45" s="16">
        <v>2.9600000000000001E-2</v>
      </c>
      <c r="G45" s="16">
        <v>6.6588999999999995E-2</v>
      </c>
    </row>
    <row r="46" spans="1:7" x14ac:dyDescent="0.25">
      <c r="A46" s="17" t="s">
        <v>124</v>
      </c>
      <c r="B46" s="34"/>
      <c r="C46" s="34"/>
      <c r="D46" s="20"/>
      <c r="E46" s="37">
        <v>2309.7399999999998</v>
      </c>
      <c r="F46" s="38">
        <v>2.9600000000000001E-2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2309.7399999999998</v>
      </c>
      <c r="F48" s="22">
        <v>2.9600000000000001E-2</v>
      </c>
      <c r="G48" s="23"/>
    </row>
    <row r="49" spans="1:7" x14ac:dyDescent="0.25">
      <c r="A49" s="13" t="s">
        <v>178</v>
      </c>
      <c r="B49" s="33"/>
      <c r="C49" s="33"/>
      <c r="D49" s="14"/>
      <c r="E49" s="15">
        <v>0.42137809999999998</v>
      </c>
      <c r="F49" s="16">
        <v>5.0000000000000004E-6</v>
      </c>
      <c r="G49" s="16"/>
    </row>
    <row r="50" spans="1:7" x14ac:dyDescent="0.25">
      <c r="A50" s="13" t="s">
        <v>179</v>
      </c>
      <c r="B50" s="33"/>
      <c r="C50" s="33"/>
      <c r="D50" s="14"/>
      <c r="E50" s="26">
        <v>-470.48137809999997</v>
      </c>
      <c r="F50" s="27">
        <v>-5.9049999999999997E-3</v>
      </c>
      <c r="G50" s="16">
        <v>6.6588999999999995E-2</v>
      </c>
    </row>
    <row r="51" spans="1:7" x14ac:dyDescent="0.25">
      <c r="A51" s="28" t="s">
        <v>180</v>
      </c>
      <c r="B51" s="36"/>
      <c r="C51" s="36"/>
      <c r="D51" s="29"/>
      <c r="E51" s="30">
        <v>77962.539999999994</v>
      </c>
      <c r="F51" s="31">
        <v>1</v>
      </c>
      <c r="G51" s="31"/>
    </row>
    <row r="56" spans="1:7" x14ac:dyDescent="0.25">
      <c r="A56" s="1" t="s">
        <v>183</v>
      </c>
    </row>
    <row r="57" spans="1:7" x14ac:dyDescent="0.25">
      <c r="A57" s="47" t="s">
        <v>184</v>
      </c>
      <c r="B57" s="3" t="s">
        <v>121</v>
      </c>
    </row>
    <row r="58" spans="1:7" x14ac:dyDescent="0.25">
      <c r="A58" t="s">
        <v>185</v>
      </c>
    </row>
    <row r="59" spans="1:7" x14ac:dyDescent="0.25">
      <c r="A59" t="s">
        <v>186</v>
      </c>
      <c r="B59" t="s">
        <v>187</v>
      </c>
      <c r="C59" t="s">
        <v>187</v>
      </c>
    </row>
    <row r="60" spans="1:7" x14ac:dyDescent="0.25">
      <c r="B60" s="48">
        <v>45412</v>
      </c>
      <c r="C60" s="48">
        <v>45443</v>
      </c>
    </row>
    <row r="61" spans="1:7" x14ac:dyDescent="0.25">
      <c r="A61" t="s">
        <v>706</v>
      </c>
      <c r="B61">
        <v>14.872</v>
      </c>
      <c r="C61">
        <v>15.217000000000001</v>
      </c>
      <c r="E61" s="2"/>
    </row>
    <row r="62" spans="1:7" x14ac:dyDescent="0.25">
      <c r="A62" t="s">
        <v>192</v>
      </c>
      <c r="B62">
        <v>14.871</v>
      </c>
      <c r="C62">
        <v>15.217000000000001</v>
      </c>
      <c r="E62" s="2"/>
    </row>
    <row r="63" spans="1:7" x14ac:dyDescent="0.25">
      <c r="A63" t="s">
        <v>707</v>
      </c>
      <c r="B63">
        <v>14.438000000000001</v>
      </c>
      <c r="C63">
        <v>14.753</v>
      </c>
      <c r="E63" s="2"/>
    </row>
    <row r="64" spans="1:7" x14ac:dyDescent="0.25">
      <c r="A64" t="s">
        <v>673</v>
      </c>
      <c r="B64">
        <v>14.436999999999999</v>
      </c>
      <c r="C64">
        <v>14.752000000000001</v>
      </c>
      <c r="E64" s="2"/>
    </row>
    <row r="65" spans="1:5" x14ac:dyDescent="0.25">
      <c r="E65" s="2"/>
    </row>
    <row r="66" spans="1:5" x14ac:dyDescent="0.25">
      <c r="A66" t="s">
        <v>202</v>
      </c>
      <c r="B66" s="3" t="s">
        <v>121</v>
      </c>
    </row>
    <row r="67" spans="1:5" x14ac:dyDescent="0.25">
      <c r="A67" t="s">
        <v>203</v>
      </c>
      <c r="B67" s="3" t="s">
        <v>121</v>
      </c>
    </row>
    <row r="68" spans="1:5" ht="29.1" customHeight="1" x14ac:dyDescent="0.25">
      <c r="A68" s="47" t="s">
        <v>204</v>
      </c>
      <c r="B68" s="3" t="s">
        <v>121</v>
      </c>
    </row>
    <row r="69" spans="1:5" ht="29.1" customHeight="1" x14ac:dyDescent="0.25">
      <c r="A69" s="47" t="s">
        <v>205</v>
      </c>
      <c r="B69" s="3" t="s">
        <v>121</v>
      </c>
    </row>
    <row r="70" spans="1:5" x14ac:dyDescent="0.25">
      <c r="A70" t="s">
        <v>1259</v>
      </c>
      <c r="B70" s="49">
        <v>0.47756799999999999</v>
      </c>
    </row>
    <row r="71" spans="1:5" ht="43.5" customHeight="1" x14ac:dyDescent="0.25">
      <c r="A71" s="47" t="s">
        <v>207</v>
      </c>
      <c r="B71" s="3" t="s">
        <v>121</v>
      </c>
    </row>
    <row r="72" spans="1:5" ht="29.1" customHeight="1" x14ac:dyDescent="0.25">
      <c r="A72" s="47" t="s">
        <v>208</v>
      </c>
      <c r="B72" s="3" t="s">
        <v>121</v>
      </c>
    </row>
    <row r="73" spans="1:5" ht="29.1" customHeight="1" x14ac:dyDescent="0.25">
      <c r="A73" s="47" t="s">
        <v>209</v>
      </c>
      <c r="B73" s="3" t="s">
        <v>121</v>
      </c>
    </row>
    <row r="74" spans="1:5" x14ac:dyDescent="0.25">
      <c r="A74" t="s">
        <v>210</v>
      </c>
      <c r="B74" s="3" t="s">
        <v>121</v>
      </c>
    </row>
    <row r="75" spans="1:5" x14ac:dyDescent="0.25">
      <c r="A75" t="s">
        <v>211</v>
      </c>
      <c r="B75" s="3" t="s">
        <v>121</v>
      </c>
    </row>
    <row r="77" spans="1:5" ht="69.95" customHeight="1" x14ac:dyDescent="0.25">
      <c r="A77" s="73" t="s">
        <v>221</v>
      </c>
      <c r="B77" s="73" t="s">
        <v>222</v>
      </c>
      <c r="C77" s="73" t="s">
        <v>5</v>
      </c>
      <c r="D77" s="73" t="s">
        <v>6</v>
      </c>
    </row>
    <row r="78" spans="1:5" ht="69.95" customHeight="1" x14ac:dyDescent="0.25">
      <c r="A78" s="73" t="s">
        <v>2059</v>
      </c>
      <c r="B78" s="73"/>
      <c r="C78" s="73" t="s">
        <v>57</v>
      </c>
      <c r="D7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8"/>
  <sheetViews>
    <sheetView showGridLines="0" workbookViewId="0">
      <pane ySplit="4" topLeftCell="A71" activePane="bottomLeft" state="frozen"/>
      <selection pane="bottomLeft" activeCell="H75" sqref="H7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2060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2061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1208</v>
      </c>
      <c r="B8" s="33" t="s">
        <v>1209</v>
      </c>
      <c r="C8" s="33" t="s">
        <v>1210</v>
      </c>
      <c r="D8" s="14">
        <v>45487</v>
      </c>
      <c r="E8" s="15">
        <v>223.43</v>
      </c>
      <c r="F8" s="16">
        <v>6.6000000000000003E-2</v>
      </c>
      <c r="G8" s="16"/>
    </row>
    <row r="9" spans="1:8" x14ac:dyDescent="0.25">
      <c r="A9" s="13" t="s">
        <v>1308</v>
      </c>
      <c r="B9" s="33" t="s">
        <v>1309</v>
      </c>
      <c r="C9" s="33" t="s">
        <v>1274</v>
      </c>
      <c r="D9" s="14">
        <v>56937</v>
      </c>
      <c r="E9" s="15">
        <v>168.51</v>
      </c>
      <c r="F9" s="16">
        <v>4.9799999999999997E-2</v>
      </c>
      <c r="G9" s="16"/>
    </row>
    <row r="10" spans="1:8" x14ac:dyDescent="0.25">
      <c r="A10" s="13" t="s">
        <v>1272</v>
      </c>
      <c r="B10" s="33" t="s">
        <v>1273</v>
      </c>
      <c r="C10" s="33" t="s">
        <v>1274</v>
      </c>
      <c r="D10" s="14">
        <v>3370</v>
      </c>
      <c r="E10" s="15">
        <v>167.62</v>
      </c>
      <c r="F10" s="16">
        <v>4.9500000000000002E-2</v>
      </c>
      <c r="G10" s="16"/>
    </row>
    <row r="11" spans="1:8" x14ac:dyDescent="0.25">
      <c r="A11" s="13" t="s">
        <v>1355</v>
      </c>
      <c r="B11" s="33" t="s">
        <v>1356</v>
      </c>
      <c r="C11" s="33" t="s">
        <v>1305</v>
      </c>
      <c r="D11" s="14">
        <v>4395</v>
      </c>
      <c r="E11" s="15">
        <v>161.34</v>
      </c>
      <c r="F11" s="16">
        <v>4.7699999999999999E-2</v>
      </c>
      <c r="G11" s="16"/>
    </row>
    <row r="12" spans="1:8" x14ac:dyDescent="0.25">
      <c r="A12" s="13" t="s">
        <v>1229</v>
      </c>
      <c r="B12" s="33" t="s">
        <v>1230</v>
      </c>
      <c r="C12" s="33" t="s">
        <v>1231</v>
      </c>
      <c r="D12" s="14">
        <v>36508</v>
      </c>
      <c r="E12" s="15">
        <v>155.69</v>
      </c>
      <c r="F12" s="16">
        <v>4.5999999999999999E-2</v>
      </c>
      <c r="G12" s="16"/>
    </row>
    <row r="13" spans="1:8" x14ac:dyDescent="0.25">
      <c r="A13" s="13" t="s">
        <v>1179</v>
      </c>
      <c r="B13" s="33" t="s">
        <v>1180</v>
      </c>
      <c r="C13" s="33" t="s">
        <v>1181</v>
      </c>
      <c r="D13" s="14">
        <v>1693</v>
      </c>
      <c r="E13" s="15">
        <v>153.80000000000001</v>
      </c>
      <c r="F13" s="16">
        <v>4.5400000000000003E-2</v>
      </c>
      <c r="G13" s="16"/>
    </row>
    <row r="14" spans="1:8" x14ac:dyDescent="0.25">
      <c r="A14" s="13" t="s">
        <v>1227</v>
      </c>
      <c r="B14" s="33" t="s">
        <v>1228</v>
      </c>
      <c r="C14" s="33" t="s">
        <v>1226</v>
      </c>
      <c r="D14" s="14">
        <v>6527</v>
      </c>
      <c r="E14" s="15">
        <v>153.69999999999999</v>
      </c>
      <c r="F14" s="16">
        <v>4.5400000000000003E-2</v>
      </c>
      <c r="G14" s="16"/>
    </row>
    <row r="15" spans="1:8" x14ac:dyDescent="0.25">
      <c r="A15" s="13" t="s">
        <v>1185</v>
      </c>
      <c r="B15" s="33" t="s">
        <v>1186</v>
      </c>
      <c r="C15" s="33" t="s">
        <v>1181</v>
      </c>
      <c r="D15" s="14">
        <v>1232</v>
      </c>
      <c r="E15" s="15">
        <v>152.76</v>
      </c>
      <c r="F15" s="16">
        <v>4.5100000000000001E-2</v>
      </c>
      <c r="G15" s="16"/>
    </row>
    <row r="16" spans="1:8" x14ac:dyDescent="0.25">
      <c r="A16" s="13" t="s">
        <v>1406</v>
      </c>
      <c r="B16" s="33" t="s">
        <v>1407</v>
      </c>
      <c r="C16" s="33" t="s">
        <v>1305</v>
      </c>
      <c r="D16" s="14">
        <v>10794</v>
      </c>
      <c r="E16" s="15">
        <v>151.86000000000001</v>
      </c>
      <c r="F16" s="16">
        <v>4.4900000000000002E-2</v>
      </c>
      <c r="G16" s="16"/>
    </row>
    <row r="17" spans="1:7" x14ac:dyDescent="0.25">
      <c r="A17" s="13" t="s">
        <v>1263</v>
      </c>
      <c r="B17" s="33" t="s">
        <v>1264</v>
      </c>
      <c r="C17" s="33" t="s">
        <v>1192</v>
      </c>
      <c r="D17" s="14">
        <v>9902</v>
      </c>
      <c r="E17" s="15">
        <v>151.65</v>
      </c>
      <c r="F17" s="16">
        <v>4.48E-2</v>
      </c>
      <c r="G17" s="16"/>
    </row>
    <row r="18" spans="1:7" x14ac:dyDescent="0.25">
      <c r="A18" s="13" t="s">
        <v>1303</v>
      </c>
      <c r="B18" s="33" t="s">
        <v>1304</v>
      </c>
      <c r="C18" s="33" t="s">
        <v>1305</v>
      </c>
      <c r="D18" s="14">
        <v>11407</v>
      </c>
      <c r="E18" s="15">
        <v>151.04</v>
      </c>
      <c r="F18" s="16">
        <v>4.4600000000000001E-2</v>
      </c>
      <c r="G18" s="16"/>
    </row>
    <row r="19" spans="1:7" x14ac:dyDescent="0.25">
      <c r="A19" s="13" t="s">
        <v>1377</v>
      </c>
      <c r="B19" s="33" t="s">
        <v>1378</v>
      </c>
      <c r="C19" s="33" t="s">
        <v>1231</v>
      </c>
      <c r="D19" s="14">
        <v>6453</v>
      </c>
      <c r="E19" s="15">
        <v>150.29</v>
      </c>
      <c r="F19" s="16">
        <v>4.4400000000000002E-2</v>
      </c>
      <c r="G19" s="16"/>
    </row>
    <row r="20" spans="1:7" x14ac:dyDescent="0.25">
      <c r="A20" s="13" t="s">
        <v>1408</v>
      </c>
      <c r="B20" s="33" t="s">
        <v>1409</v>
      </c>
      <c r="C20" s="33" t="s">
        <v>1250</v>
      </c>
      <c r="D20" s="14">
        <v>4929</v>
      </c>
      <c r="E20" s="15">
        <v>142.01</v>
      </c>
      <c r="F20" s="16">
        <v>4.2000000000000003E-2</v>
      </c>
      <c r="G20" s="16"/>
    </row>
    <row r="21" spans="1:7" x14ac:dyDescent="0.25">
      <c r="A21" s="13" t="s">
        <v>1224</v>
      </c>
      <c r="B21" s="33" t="s">
        <v>1225</v>
      </c>
      <c r="C21" s="33" t="s">
        <v>1226</v>
      </c>
      <c r="D21" s="14">
        <v>2622</v>
      </c>
      <c r="E21" s="15">
        <v>135.81</v>
      </c>
      <c r="F21" s="16">
        <v>4.0099999999999997E-2</v>
      </c>
      <c r="G21" s="16"/>
    </row>
    <row r="22" spans="1:7" x14ac:dyDescent="0.25">
      <c r="A22" s="13" t="s">
        <v>1213</v>
      </c>
      <c r="B22" s="33" t="s">
        <v>1214</v>
      </c>
      <c r="C22" s="33" t="s">
        <v>1215</v>
      </c>
      <c r="D22" s="14">
        <v>4917</v>
      </c>
      <c r="E22" s="15">
        <v>130.66</v>
      </c>
      <c r="F22" s="16">
        <v>3.8600000000000002E-2</v>
      </c>
      <c r="G22" s="16"/>
    </row>
    <row r="23" spans="1:7" x14ac:dyDescent="0.25">
      <c r="A23" s="13" t="s">
        <v>1324</v>
      </c>
      <c r="B23" s="33" t="s">
        <v>1325</v>
      </c>
      <c r="C23" s="33" t="s">
        <v>1181</v>
      </c>
      <c r="D23" s="14">
        <v>2191</v>
      </c>
      <c r="E23" s="15">
        <v>112.17</v>
      </c>
      <c r="F23" s="16">
        <v>3.3099999999999997E-2</v>
      </c>
      <c r="G23" s="16"/>
    </row>
    <row r="24" spans="1:7" x14ac:dyDescent="0.25">
      <c r="A24" s="13" t="s">
        <v>1404</v>
      </c>
      <c r="B24" s="33" t="s">
        <v>1405</v>
      </c>
      <c r="C24" s="33" t="s">
        <v>1181</v>
      </c>
      <c r="D24" s="14">
        <v>2249</v>
      </c>
      <c r="E24" s="15">
        <v>106.46</v>
      </c>
      <c r="F24" s="16">
        <v>3.1399999999999997E-2</v>
      </c>
      <c r="G24" s="16"/>
    </row>
    <row r="25" spans="1:7" x14ac:dyDescent="0.25">
      <c r="A25" s="13" t="s">
        <v>1381</v>
      </c>
      <c r="B25" s="33" t="s">
        <v>1382</v>
      </c>
      <c r="C25" s="33" t="s">
        <v>1305</v>
      </c>
      <c r="D25" s="14">
        <v>8410</v>
      </c>
      <c r="E25" s="15">
        <v>103.31</v>
      </c>
      <c r="F25" s="16">
        <v>3.0499999999999999E-2</v>
      </c>
      <c r="G25" s="16"/>
    </row>
    <row r="26" spans="1:7" x14ac:dyDescent="0.25">
      <c r="A26" s="13" t="s">
        <v>1876</v>
      </c>
      <c r="B26" s="33" t="s">
        <v>1877</v>
      </c>
      <c r="C26" s="33" t="s">
        <v>1250</v>
      </c>
      <c r="D26" s="14">
        <v>5214</v>
      </c>
      <c r="E26" s="15">
        <v>99.45</v>
      </c>
      <c r="F26" s="16">
        <v>2.9399999999999999E-2</v>
      </c>
      <c r="G26" s="16"/>
    </row>
    <row r="27" spans="1:7" x14ac:dyDescent="0.25">
      <c r="A27" s="13" t="s">
        <v>1538</v>
      </c>
      <c r="B27" s="33" t="s">
        <v>1539</v>
      </c>
      <c r="C27" s="33" t="s">
        <v>1239</v>
      </c>
      <c r="D27" s="14">
        <v>15137</v>
      </c>
      <c r="E27" s="15">
        <v>90.15</v>
      </c>
      <c r="F27" s="16">
        <v>2.6599999999999999E-2</v>
      </c>
      <c r="G27" s="16"/>
    </row>
    <row r="28" spans="1:7" x14ac:dyDescent="0.25">
      <c r="A28" s="13" t="s">
        <v>1357</v>
      </c>
      <c r="B28" s="33" t="s">
        <v>1358</v>
      </c>
      <c r="C28" s="33" t="s">
        <v>1189</v>
      </c>
      <c r="D28" s="14">
        <v>2081</v>
      </c>
      <c r="E28" s="15">
        <v>89.63</v>
      </c>
      <c r="F28" s="16">
        <v>2.6499999999999999E-2</v>
      </c>
      <c r="G28" s="16"/>
    </row>
    <row r="29" spans="1:7" x14ac:dyDescent="0.25">
      <c r="A29" s="13" t="s">
        <v>1348</v>
      </c>
      <c r="B29" s="33" t="s">
        <v>1349</v>
      </c>
      <c r="C29" s="33" t="s">
        <v>1350</v>
      </c>
      <c r="D29" s="14">
        <v>8722</v>
      </c>
      <c r="E29" s="15">
        <v>88.99</v>
      </c>
      <c r="F29" s="16">
        <v>2.63E-2</v>
      </c>
      <c r="G29" s="16"/>
    </row>
    <row r="30" spans="1:7" x14ac:dyDescent="0.25">
      <c r="A30" s="13" t="s">
        <v>1534</v>
      </c>
      <c r="B30" s="33" t="s">
        <v>1535</v>
      </c>
      <c r="C30" s="33" t="s">
        <v>1414</v>
      </c>
      <c r="D30" s="14">
        <v>2955</v>
      </c>
      <c r="E30" s="15">
        <v>87.75</v>
      </c>
      <c r="F30" s="16">
        <v>2.5899999999999999E-2</v>
      </c>
      <c r="G30" s="16"/>
    </row>
    <row r="31" spans="1:7" x14ac:dyDescent="0.25">
      <c r="A31" s="13" t="s">
        <v>1514</v>
      </c>
      <c r="B31" s="33" t="s">
        <v>1515</v>
      </c>
      <c r="C31" s="33" t="s">
        <v>1305</v>
      </c>
      <c r="D31" s="14">
        <v>19071</v>
      </c>
      <c r="E31" s="15">
        <v>83.57</v>
      </c>
      <c r="F31" s="16">
        <v>2.47E-2</v>
      </c>
      <c r="G31" s="16"/>
    </row>
    <row r="32" spans="1:7" x14ac:dyDescent="0.25">
      <c r="A32" s="13" t="s">
        <v>1242</v>
      </c>
      <c r="B32" s="33" t="s">
        <v>1243</v>
      </c>
      <c r="C32" s="33" t="s">
        <v>1215</v>
      </c>
      <c r="D32" s="14">
        <v>6401</v>
      </c>
      <c r="E32" s="15">
        <v>81.319999999999993</v>
      </c>
      <c r="F32" s="16">
        <v>2.4E-2</v>
      </c>
      <c r="G32" s="16"/>
    </row>
    <row r="33" spans="1:7" x14ac:dyDescent="0.25">
      <c r="A33" s="13" t="s">
        <v>1551</v>
      </c>
      <c r="B33" s="33" t="s">
        <v>1552</v>
      </c>
      <c r="C33" s="33" t="s">
        <v>1305</v>
      </c>
      <c r="D33" s="14">
        <v>1608</v>
      </c>
      <c r="E33" s="15">
        <v>75.61</v>
      </c>
      <c r="F33" s="16">
        <v>2.23E-2</v>
      </c>
      <c r="G33" s="16"/>
    </row>
    <row r="34" spans="1:7" x14ac:dyDescent="0.25">
      <c r="A34" s="13" t="s">
        <v>1234</v>
      </c>
      <c r="B34" s="33" t="s">
        <v>1235</v>
      </c>
      <c r="C34" s="33" t="s">
        <v>1236</v>
      </c>
      <c r="D34" s="14">
        <v>232</v>
      </c>
      <c r="E34" s="15">
        <v>70.510000000000005</v>
      </c>
      <c r="F34" s="16">
        <v>2.0799999999999999E-2</v>
      </c>
      <c r="G34" s="16"/>
    </row>
    <row r="35" spans="1:7" x14ac:dyDescent="0.25">
      <c r="A35" s="13" t="s">
        <v>1441</v>
      </c>
      <c r="B35" s="33" t="s">
        <v>1442</v>
      </c>
      <c r="C35" s="33" t="s">
        <v>1215</v>
      </c>
      <c r="D35" s="14">
        <v>12793</v>
      </c>
      <c r="E35" s="15">
        <v>69.73</v>
      </c>
      <c r="F35" s="16">
        <v>2.06E-2</v>
      </c>
      <c r="G35" s="16"/>
    </row>
    <row r="36" spans="1:7" x14ac:dyDescent="0.25">
      <c r="A36" s="13" t="s">
        <v>1361</v>
      </c>
      <c r="B36" s="33" t="s">
        <v>1362</v>
      </c>
      <c r="C36" s="33" t="s">
        <v>1289</v>
      </c>
      <c r="D36" s="14">
        <v>2865</v>
      </c>
      <c r="E36" s="15">
        <v>48.23</v>
      </c>
      <c r="F36" s="16">
        <v>1.4200000000000001E-2</v>
      </c>
      <c r="G36" s="16"/>
    </row>
    <row r="37" spans="1:7" x14ac:dyDescent="0.25">
      <c r="A37" s="13" t="s">
        <v>1435</v>
      </c>
      <c r="B37" s="33" t="s">
        <v>1436</v>
      </c>
      <c r="C37" s="33" t="s">
        <v>1250</v>
      </c>
      <c r="D37" s="14">
        <v>8086</v>
      </c>
      <c r="E37" s="15">
        <v>37.200000000000003</v>
      </c>
      <c r="F37" s="16">
        <v>1.0999999999999999E-2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3594.25</v>
      </c>
      <c r="F38" s="38">
        <v>1.0616000000000001</v>
      </c>
      <c r="G38" s="23"/>
    </row>
    <row r="39" spans="1:7" x14ac:dyDescent="0.25">
      <c r="A39" s="17" t="s">
        <v>1257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3594.25</v>
      </c>
      <c r="F41" s="31">
        <v>1.0616000000000001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176</v>
      </c>
      <c r="B44" s="33"/>
      <c r="C44" s="33"/>
      <c r="D44" s="14"/>
      <c r="E44" s="15"/>
      <c r="F44" s="16"/>
      <c r="G44" s="16"/>
    </row>
    <row r="45" spans="1:7" x14ac:dyDescent="0.25">
      <c r="A45" s="13" t="s">
        <v>177</v>
      </c>
      <c r="B45" s="33"/>
      <c r="C45" s="33"/>
      <c r="D45" s="14"/>
      <c r="E45" s="15">
        <v>229.87</v>
      </c>
      <c r="F45" s="16">
        <v>6.7900000000000002E-2</v>
      </c>
      <c r="G45" s="16">
        <v>6.6588999999999995E-2</v>
      </c>
    </row>
    <row r="46" spans="1:7" x14ac:dyDescent="0.25">
      <c r="A46" s="17" t="s">
        <v>124</v>
      </c>
      <c r="B46" s="34"/>
      <c r="C46" s="34"/>
      <c r="D46" s="20"/>
      <c r="E46" s="37">
        <v>229.87</v>
      </c>
      <c r="F46" s="38">
        <v>6.7900000000000002E-2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229.87</v>
      </c>
      <c r="F48" s="22">
        <v>6.7900000000000002E-2</v>
      </c>
      <c r="G48" s="23"/>
    </row>
    <row r="49" spans="1:7" x14ac:dyDescent="0.25">
      <c r="A49" s="13" t="s">
        <v>178</v>
      </c>
      <c r="B49" s="33"/>
      <c r="C49" s="33"/>
      <c r="D49" s="14"/>
      <c r="E49" s="15">
        <v>4.1937200000000001E-2</v>
      </c>
      <c r="F49" s="16">
        <v>1.2E-5</v>
      </c>
      <c r="G49" s="16"/>
    </row>
    <row r="50" spans="1:7" x14ac:dyDescent="0.25">
      <c r="A50" s="13" t="s">
        <v>179</v>
      </c>
      <c r="B50" s="33"/>
      <c r="C50" s="33"/>
      <c r="D50" s="14"/>
      <c r="E50" s="26">
        <v>-438.89193719999997</v>
      </c>
      <c r="F50" s="27">
        <v>-0.12951199999999999</v>
      </c>
      <c r="G50" s="16">
        <v>6.6588999999999995E-2</v>
      </c>
    </row>
    <row r="51" spans="1:7" x14ac:dyDescent="0.25">
      <c r="A51" s="28" t="s">
        <v>180</v>
      </c>
      <c r="B51" s="36"/>
      <c r="C51" s="36"/>
      <c r="D51" s="29"/>
      <c r="E51" s="30">
        <v>3385.27</v>
      </c>
      <c r="F51" s="31">
        <v>1</v>
      </c>
      <c r="G51" s="31"/>
    </row>
    <row r="56" spans="1:7" x14ac:dyDescent="0.25">
      <c r="A56" s="1" t="s">
        <v>183</v>
      </c>
    </row>
    <row r="57" spans="1:7" x14ac:dyDescent="0.25">
      <c r="A57" s="47" t="s">
        <v>184</v>
      </c>
      <c r="B57" s="3" t="s">
        <v>121</v>
      </c>
    </row>
    <row r="58" spans="1:7" x14ac:dyDescent="0.25">
      <c r="A58" t="s">
        <v>185</v>
      </c>
    </row>
    <row r="59" spans="1:7" x14ac:dyDescent="0.25">
      <c r="A59" t="s">
        <v>186</v>
      </c>
      <c r="B59" t="s">
        <v>187</v>
      </c>
      <c r="C59" t="s">
        <v>187</v>
      </c>
    </row>
    <row r="60" spans="1:7" x14ac:dyDescent="0.25">
      <c r="B60" s="48">
        <v>45412</v>
      </c>
      <c r="C60" s="48">
        <v>45443</v>
      </c>
    </row>
    <row r="61" spans="1:7" x14ac:dyDescent="0.25">
      <c r="A61" t="s">
        <v>191</v>
      </c>
      <c r="B61">
        <v>13.249499999999999</v>
      </c>
      <c r="C61">
        <v>13.7041</v>
      </c>
      <c r="E61" s="2"/>
    </row>
    <row r="62" spans="1:7" x14ac:dyDescent="0.25">
      <c r="A62" t="s">
        <v>192</v>
      </c>
      <c r="B62">
        <v>13.0642</v>
      </c>
      <c r="C62">
        <v>13.5124</v>
      </c>
      <c r="E62" s="2"/>
    </row>
    <row r="63" spans="1:7" x14ac:dyDescent="0.25">
      <c r="A63" t="s">
        <v>672</v>
      </c>
      <c r="B63">
        <v>13.0313</v>
      </c>
      <c r="C63">
        <v>13.471500000000001</v>
      </c>
      <c r="E63" s="2"/>
    </row>
    <row r="64" spans="1:7" x14ac:dyDescent="0.25">
      <c r="A64" t="s">
        <v>673</v>
      </c>
      <c r="B64">
        <v>13.0307</v>
      </c>
      <c r="C64">
        <v>13.471</v>
      </c>
      <c r="E64" s="2"/>
    </row>
    <row r="65" spans="1:5" x14ac:dyDescent="0.25">
      <c r="E65" s="2"/>
    </row>
    <row r="66" spans="1:5" x14ac:dyDescent="0.25">
      <c r="A66" t="s">
        <v>202</v>
      </c>
      <c r="B66" s="3" t="s">
        <v>121</v>
      </c>
    </row>
    <row r="67" spans="1:5" x14ac:dyDescent="0.25">
      <c r="A67" t="s">
        <v>203</v>
      </c>
      <c r="B67" s="3" t="s">
        <v>121</v>
      </c>
    </row>
    <row r="68" spans="1:5" ht="29.1" customHeight="1" x14ac:dyDescent="0.25">
      <c r="A68" s="47" t="s">
        <v>204</v>
      </c>
      <c r="B68" s="3" t="s">
        <v>121</v>
      </c>
    </row>
    <row r="69" spans="1:5" ht="29.1" customHeight="1" x14ac:dyDescent="0.25">
      <c r="A69" s="47" t="s">
        <v>205</v>
      </c>
      <c r="B69" s="3" t="s">
        <v>121</v>
      </c>
    </row>
    <row r="70" spans="1:5" x14ac:dyDescent="0.25">
      <c r="A70" t="s">
        <v>1259</v>
      </c>
      <c r="B70" s="49">
        <v>0.32738800000000001</v>
      </c>
    </row>
    <row r="71" spans="1:5" ht="43.5" customHeight="1" x14ac:dyDescent="0.25">
      <c r="A71" s="47" t="s">
        <v>207</v>
      </c>
      <c r="B71" s="3" t="s">
        <v>121</v>
      </c>
    </row>
    <row r="72" spans="1:5" ht="29.1" customHeight="1" x14ac:dyDescent="0.25">
      <c r="A72" s="47" t="s">
        <v>208</v>
      </c>
      <c r="B72" s="3" t="s">
        <v>121</v>
      </c>
    </row>
    <row r="73" spans="1:5" ht="29.1" customHeight="1" x14ac:dyDescent="0.25">
      <c r="A73" s="47" t="s">
        <v>209</v>
      </c>
      <c r="B73" s="3" t="s">
        <v>121</v>
      </c>
    </row>
    <row r="74" spans="1:5" x14ac:dyDescent="0.25">
      <c r="A74" t="s">
        <v>210</v>
      </c>
      <c r="B74" s="3" t="s">
        <v>121</v>
      </c>
    </row>
    <row r="75" spans="1:5" x14ac:dyDescent="0.25">
      <c r="A75" t="s">
        <v>211</v>
      </c>
      <c r="B75" s="3" t="s">
        <v>121</v>
      </c>
    </row>
    <row r="77" spans="1:5" ht="69.95" customHeight="1" x14ac:dyDescent="0.25">
      <c r="A77" s="73" t="s">
        <v>221</v>
      </c>
      <c r="B77" s="73" t="s">
        <v>222</v>
      </c>
      <c r="C77" s="73" t="s">
        <v>5</v>
      </c>
      <c r="D77" s="73" t="s">
        <v>6</v>
      </c>
    </row>
    <row r="78" spans="1:5" ht="69.95" customHeight="1" x14ac:dyDescent="0.25">
      <c r="A78" s="73" t="s">
        <v>2062</v>
      </c>
      <c r="B78" s="73"/>
      <c r="C78" s="73" t="s">
        <v>67</v>
      </c>
      <c r="D7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98"/>
  <sheetViews>
    <sheetView showGridLines="0" workbookViewId="0">
      <pane ySplit="4" topLeftCell="A90" activePane="bottomLeft" state="frozen"/>
      <selection pane="bottomLeft" activeCell="H95" sqref="H9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2063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2064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46334</v>
      </c>
      <c r="E8" s="15">
        <v>709.63</v>
      </c>
      <c r="F8" s="16">
        <v>0.1159</v>
      </c>
      <c r="G8" s="16"/>
    </row>
    <row r="9" spans="1:8" x14ac:dyDescent="0.25">
      <c r="A9" s="13" t="s">
        <v>1265</v>
      </c>
      <c r="B9" s="33" t="s">
        <v>1266</v>
      </c>
      <c r="C9" s="33" t="s">
        <v>1218</v>
      </c>
      <c r="D9" s="14">
        <v>20842</v>
      </c>
      <c r="E9" s="15">
        <v>596.25</v>
      </c>
      <c r="F9" s="16">
        <v>9.74E-2</v>
      </c>
      <c r="G9" s="16"/>
    </row>
    <row r="10" spans="1:8" x14ac:dyDescent="0.25">
      <c r="A10" s="13" t="s">
        <v>1190</v>
      </c>
      <c r="B10" s="33" t="s">
        <v>1191</v>
      </c>
      <c r="C10" s="33" t="s">
        <v>1192</v>
      </c>
      <c r="D10" s="14">
        <v>43259</v>
      </c>
      <c r="E10" s="15">
        <v>484.96</v>
      </c>
      <c r="F10" s="16">
        <v>7.9200000000000007E-2</v>
      </c>
      <c r="G10" s="16"/>
    </row>
    <row r="11" spans="1:8" x14ac:dyDescent="0.25">
      <c r="A11" s="13" t="s">
        <v>1406</v>
      </c>
      <c r="B11" s="33" t="s">
        <v>1407</v>
      </c>
      <c r="C11" s="33" t="s">
        <v>1305</v>
      </c>
      <c r="D11" s="14">
        <v>21992</v>
      </c>
      <c r="E11" s="15">
        <v>309.41000000000003</v>
      </c>
      <c r="F11" s="16">
        <v>5.0500000000000003E-2</v>
      </c>
      <c r="G11" s="16"/>
    </row>
    <row r="12" spans="1:8" x14ac:dyDescent="0.25">
      <c r="A12" s="13" t="s">
        <v>1196</v>
      </c>
      <c r="B12" s="33" t="s">
        <v>1197</v>
      </c>
      <c r="C12" s="33" t="s">
        <v>1198</v>
      </c>
      <c r="D12" s="14">
        <v>7283</v>
      </c>
      <c r="E12" s="15">
        <v>267.24</v>
      </c>
      <c r="F12" s="16">
        <v>4.36E-2</v>
      </c>
      <c r="G12" s="16"/>
    </row>
    <row r="13" spans="1:8" x14ac:dyDescent="0.25">
      <c r="A13" s="13" t="s">
        <v>1229</v>
      </c>
      <c r="B13" s="33" t="s">
        <v>1230</v>
      </c>
      <c r="C13" s="33" t="s">
        <v>1231</v>
      </c>
      <c r="D13" s="14">
        <v>54598</v>
      </c>
      <c r="E13" s="15">
        <v>232.83</v>
      </c>
      <c r="F13" s="16">
        <v>3.7999999999999999E-2</v>
      </c>
      <c r="G13" s="16"/>
    </row>
    <row r="14" spans="1:8" x14ac:dyDescent="0.25">
      <c r="A14" s="13" t="s">
        <v>1355</v>
      </c>
      <c r="B14" s="33" t="s">
        <v>1356</v>
      </c>
      <c r="C14" s="33" t="s">
        <v>1305</v>
      </c>
      <c r="D14" s="14">
        <v>6242</v>
      </c>
      <c r="E14" s="15">
        <v>229.14</v>
      </c>
      <c r="F14" s="16">
        <v>3.7400000000000003E-2</v>
      </c>
      <c r="G14" s="16"/>
    </row>
    <row r="15" spans="1:8" x14ac:dyDescent="0.25">
      <c r="A15" s="13" t="s">
        <v>1182</v>
      </c>
      <c r="B15" s="33" t="s">
        <v>1183</v>
      </c>
      <c r="C15" s="33" t="s">
        <v>1184</v>
      </c>
      <c r="D15" s="14">
        <v>16028</v>
      </c>
      <c r="E15" s="15">
        <v>220.02</v>
      </c>
      <c r="F15" s="16">
        <v>3.5900000000000001E-2</v>
      </c>
      <c r="G15" s="16"/>
    </row>
    <row r="16" spans="1:8" x14ac:dyDescent="0.25">
      <c r="A16" s="13" t="s">
        <v>1251</v>
      </c>
      <c r="B16" s="33" t="s">
        <v>1252</v>
      </c>
      <c r="C16" s="33" t="s">
        <v>1192</v>
      </c>
      <c r="D16" s="14">
        <v>17492</v>
      </c>
      <c r="E16" s="15">
        <v>203.28</v>
      </c>
      <c r="F16" s="16">
        <v>3.32E-2</v>
      </c>
      <c r="G16" s="16"/>
    </row>
    <row r="17" spans="1:7" x14ac:dyDescent="0.25">
      <c r="A17" s="13" t="s">
        <v>1275</v>
      </c>
      <c r="B17" s="33" t="s">
        <v>1276</v>
      </c>
      <c r="C17" s="33" t="s">
        <v>1192</v>
      </c>
      <c r="D17" s="14">
        <v>23643</v>
      </c>
      <c r="E17" s="15">
        <v>196.32</v>
      </c>
      <c r="F17" s="16">
        <v>3.2099999999999997E-2</v>
      </c>
      <c r="G17" s="16"/>
    </row>
    <row r="18" spans="1:7" x14ac:dyDescent="0.25">
      <c r="A18" s="13" t="s">
        <v>1293</v>
      </c>
      <c r="B18" s="33" t="s">
        <v>1294</v>
      </c>
      <c r="C18" s="33" t="s">
        <v>1192</v>
      </c>
      <c r="D18" s="14">
        <v>9064</v>
      </c>
      <c r="E18" s="15">
        <v>152.31</v>
      </c>
      <c r="F18" s="16">
        <v>2.4899999999999999E-2</v>
      </c>
      <c r="G18" s="16"/>
    </row>
    <row r="19" spans="1:7" x14ac:dyDescent="0.25">
      <c r="A19" s="13" t="s">
        <v>1387</v>
      </c>
      <c r="B19" s="33" t="s">
        <v>1388</v>
      </c>
      <c r="C19" s="33" t="s">
        <v>1181</v>
      </c>
      <c r="D19" s="14">
        <v>5899</v>
      </c>
      <c r="E19" s="15">
        <v>147.84</v>
      </c>
      <c r="F19" s="16">
        <v>2.41E-2</v>
      </c>
      <c r="G19" s="16"/>
    </row>
    <row r="20" spans="1:7" x14ac:dyDescent="0.25">
      <c r="A20" s="13" t="s">
        <v>1377</v>
      </c>
      <c r="B20" s="33" t="s">
        <v>1378</v>
      </c>
      <c r="C20" s="33" t="s">
        <v>1231</v>
      </c>
      <c r="D20" s="14">
        <v>5501</v>
      </c>
      <c r="E20" s="15">
        <v>128.12</v>
      </c>
      <c r="F20" s="16">
        <v>2.0899999999999998E-2</v>
      </c>
      <c r="G20" s="16"/>
    </row>
    <row r="21" spans="1:7" x14ac:dyDescent="0.25">
      <c r="A21" s="13" t="s">
        <v>1312</v>
      </c>
      <c r="B21" s="33" t="s">
        <v>1313</v>
      </c>
      <c r="C21" s="33" t="s">
        <v>1289</v>
      </c>
      <c r="D21" s="14">
        <v>1716</v>
      </c>
      <c r="E21" s="15">
        <v>114.93</v>
      </c>
      <c r="F21" s="16">
        <v>1.8800000000000001E-2</v>
      </c>
      <c r="G21" s="16"/>
    </row>
    <row r="22" spans="1:7" x14ac:dyDescent="0.25">
      <c r="A22" s="13" t="s">
        <v>1193</v>
      </c>
      <c r="B22" s="33" t="s">
        <v>1194</v>
      </c>
      <c r="C22" s="33" t="s">
        <v>1195</v>
      </c>
      <c r="D22" s="14">
        <v>29273</v>
      </c>
      <c r="E22" s="15">
        <v>105.09</v>
      </c>
      <c r="F22" s="16">
        <v>1.72E-2</v>
      </c>
      <c r="G22" s="16"/>
    </row>
    <row r="23" spans="1:7" x14ac:dyDescent="0.25">
      <c r="A23" s="13" t="s">
        <v>1185</v>
      </c>
      <c r="B23" s="33" t="s">
        <v>1186</v>
      </c>
      <c r="C23" s="33" t="s">
        <v>1181</v>
      </c>
      <c r="D23" s="14">
        <v>814</v>
      </c>
      <c r="E23" s="15">
        <v>100.93</v>
      </c>
      <c r="F23" s="16">
        <v>1.6500000000000001E-2</v>
      </c>
      <c r="G23" s="16"/>
    </row>
    <row r="24" spans="1:7" x14ac:dyDescent="0.25">
      <c r="A24" s="13" t="s">
        <v>1297</v>
      </c>
      <c r="B24" s="33" t="s">
        <v>1298</v>
      </c>
      <c r="C24" s="33" t="s">
        <v>1181</v>
      </c>
      <c r="D24" s="14">
        <v>10852</v>
      </c>
      <c r="E24" s="15">
        <v>100.16</v>
      </c>
      <c r="F24" s="16">
        <v>1.6400000000000001E-2</v>
      </c>
      <c r="G24" s="16"/>
    </row>
    <row r="25" spans="1:7" x14ac:dyDescent="0.25">
      <c r="A25" s="13" t="s">
        <v>1187</v>
      </c>
      <c r="B25" s="33" t="s">
        <v>1188</v>
      </c>
      <c r="C25" s="33" t="s">
        <v>1189</v>
      </c>
      <c r="D25" s="14">
        <v>6652</v>
      </c>
      <c r="E25" s="15">
        <v>97.11</v>
      </c>
      <c r="F25" s="16">
        <v>1.5900000000000001E-2</v>
      </c>
      <c r="G25" s="16"/>
    </row>
    <row r="26" spans="1:7" x14ac:dyDescent="0.25">
      <c r="A26" s="13" t="s">
        <v>1466</v>
      </c>
      <c r="B26" s="33" t="s">
        <v>1467</v>
      </c>
      <c r="C26" s="33" t="s">
        <v>1195</v>
      </c>
      <c r="D26" s="14">
        <v>28077</v>
      </c>
      <c r="E26" s="15">
        <v>87.04</v>
      </c>
      <c r="F26" s="16">
        <v>1.4200000000000001E-2</v>
      </c>
      <c r="G26" s="16"/>
    </row>
    <row r="27" spans="1:7" x14ac:dyDescent="0.25">
      <c r="A27" s="13" t="s">
        <v>1303</v>
      </c>
      <c r="B27" s="33" t="s">
        <v>1304</v>
      </c>
      <c r="C27" s="33" t="s">
        <v>1305</v>
      </c>
      <c r="D27" s="14">
        <v>6520</v>
      </c>
      <c r="E27" s="15">
        <v>86.33</v>
      </c>
      <c r="F27" s="16">
        <v>1.41E-2</v>
      </c>
      <c r="G27" s="16"/>
    </row>
    <row r="28" spans="1:7" x14ac:dyDescent="0.25">
      <c r="A28" s="13" t="s">
        <v>1310</v>
      </c>
      <c r="B28" s="33" t="s">
        <v>1311</v>
      </c>
      <c r="C28" s="33" t="s">
        <v>1279</v>
      </c>
      <c r="D28" s="14">
        <v>50760</v>
      </c>
      <c r="E28" s="15">
        <v>84.87</v>
      </c>
      <c r="F28" s="16">
        <v>1.3899999999999999E-2</v>
      </c>
      <c r="G28" s="16"/>
    </row>
    <row r="29" spans="1:7" x14ac:dyDescent="0.25">
      <c r="A29" s="13" t="s">
        <v>1248</v>
      </c>
      <c r="B29" s="33" t="s">
        <v>1249</v>
      </c>
      <c r="C29" s="33" t="s">
        <v>1250</v>
      </c>
      <c r="D29" s="14">
        <v>2571</v>
      </c>
      <c r="E29" s="15">
        <v>83.35</v>
      </c>
      <c r="F29" s="16">
        <v>1.3599999999999999E-2</v>
      </c>
      <c r="G29" s="16"/>
    </row>
    <row r="30" spans="1:7" x14ac:dyDescent="0.25">
      <c r="A30" s="13" t="s">
        <v>1408</v>
      </c>
      <c r="B30" s="33" t="s">
        <v>1409</v>
      </c>
      <c r="C30" s="33" t="s">
        <v>1250</v>
      </c>
      <c r="D30" s="14">
        <v>2778</v>
      </c>
      <c r="E30" s="15">
        <v>80.040000000000006</v>
      </c>
      <c r="F30" s="16">
        <v>1.3100000000000001E-2</v>
      </c>
      <c r="G30" s="16"/>
    </row>
    <row r="31" spans="1:7" x14ac:dyDescent="0.25">
      <c r="A31" s="13" t="s">
        <v>1232</v>
      </c>
      <c r="B31" s="33" t="s">
        <v>1233</v>
      </c>
      <c r="C31" s="33" t="s">
        <v>1221</v>
      </c>
      <c r="D31" s="14">
        <v>711</v>
      </c>
      <c r="E31" s="15">
        <v>70.5</v>
      </c>
      <c r="F31" s="16">
        <v>1.15E-2</v>
      </c>
      <c r="G31" s="16"/>
    </row>
    <row r="32" spans="1:7" x14ac:dyDescent="0.25">
      <c r="A32" s="13" t="s">
        <v>1208</v>
      </c>
      <c r="B32" s="33" t="s">
        <v>1209</v>
      </c>
      <c r="C32" s="33" t="s">
        <v>1210</v>
      </c>
      <c r="D32" s="14">
        <v>14048</v>
      </c>
      <c r="E32" s="15">
        <v>69</v>
      </c>
      <c r="F32" s="16">
        <v>1.1299999999999999E-2</v>
      </c>
      <c r="G32" s="16"/>
    </row>
    <row r="33" spans="1:7" x14ac:dyDescent="0.25">
      <c r="A33" s="13" t="s">
        <v>1397</v>
      </c>
      <c r="B33" s="33" t="s">
        <v>1398</v>
      </c>
      <c r="C33" s="33" t="s">
        <v>1338</v>
      </c>
      <c r="D33" s="14">
        <v>4524</v>
      </c>
      <c r="E33" s="15">
        <v>65.03</v>
      </c>
      <c r="F33" s="16">
        <v>1.06E-2</v>
      </c>
      <c r="G33" s="16"/>
    </row>
    <row r="34" spans="1:7" x14ac:dyDescent="0.25">
      <c r="A34" s="13" t="s">
        <v>1205</v>
      </c>
      <c r="B34" s="33" t="s">
        <v>1206</v>
      </c>
      <c r="C34" s="33" t="s">
        <v>1207</v>
      </c>
      <c r="D34" s="14">
        <v>24027</v>
      </c>
      <c r="E34" s="15">
        <v>63.52</v>
      </c>
      <c r="F34" s="16">
        <v>1.04E-2</v>
      </c>
      <c r="G34" s="16"/>
    </row>
    <row r="35" spans="1:7" x14ac:dyDescent="0.25">
      <c r="A35" s="13" t="s">
        <v>1179</v>
      </c>
      <c r="B35" s="33" t="s">
        <v>1180</v>
      </c>
      <c r="C35" s="33" t="s">
        <v>1181</v>
      </c>
      <c r="D35" s="14">
        <v>698</v>
      </c>
      <c r="E35" s="15">
        <v>63.41</v>
      </c>
      <c r="F35" s="16">
        <v>1.04E-2</v>
      </c>
      <c r="G35" s="16"/>
    </row>
    <row r="36" spans="1:7" x14ac:dyDescent="0.25">
      <c r="A36" s="13" t="s">
        <v>1330</v>
      </c>
      <c r="B36" s="33" t="s">
        <v>1331</v>
      </c>
      <c r="C36" s="33" t="s">
        <v>1292</v>
      </c>
      <c r="D36" s="14">
        <v>8999</v>
      </c>
      <c r="E36" s="15">
        <v>62.03</v>
      </c>
      <c r="F36" s="16">
        <v>1.01E-2</v>
      </c>
      <c r="G36" s="16"/>
    </row>
    <row r="37" spans="1:7" x14ac:dyDescent="0.25">
      <c r="A37" s="13" t="s">
        <v>1299</v>
      </c>
      <c r="B37" s="33" t="s">
        <v>1300</v>
      </c>
      <c r="C37" s="33" t="s">
        <v>1192</v>
      </c>
      <c r="D37" s="14">
        <v>4076</v>
      </c>
      <c r="E37" s="15">
        <v>59.59</v>
      </c>
      <c r="F37" s="16">
        <v>9.7000000000000003E-3</v>
      </c>
      <c r="G37" s="16"/>
    </row>
    <row r="38" spans="1:7" x14ac:dyDescent="0.25">
      <c r="A38" s="13" t="s">
        <v>1267</v>
      </c>
      <c r="B38" s="33" t="s">
        <v>1268</v>
      </c>
      <c r="C38" s="33" t="s">
        <v>1269</v>
      </c>
      <c r="D38" s="14">
        <v>1615</v>
      </c>
      <c r="E38" s="15">
        <v>55.09</v>
      </c>
      <c r="F38" s="16">
        <v>8.9999999999999993E-3</v>
      </c>
      <c r="G38" s="16"/>
    </row>
    <row r="39" spans="1:7" x14ac:dyDescent="0.25">
      <c r="A39" s="13" t="s">
        <v>1219</v>
      </c>
      <c r="B39" s="33" t="s">
        <v>1220</v>
      </c>
      <c r="C39" s="33" t="s">
        <v>1221</v>
      </c>
      <c r="D39" s="14">
        <v>2272</v>
      </c>
      <c r="E39" s="15">
        <v>52.63</v>
      </c>
      <c r="F39" s="16">
        <v>8.6E-3</v>
      </c>
      <c r="G39" s="16"/>
    </row>
    <row r="40" spans="1:7" x14ac:dyDescent="0.25">
      <c r="A40" s="13" t="s">
        <v>1227</v>
      </c>
      <c r="B40" s="33" t="s">
        <v>1228</v>
      </c>
      <c r="C40" s="33" t="s">
        <v>1226</v>
      </c>
      <c r="D40" s="14">
        <v>2198</v>
      </c>
      <c r="E40" s="15">
        <v>51.76</v>
      </c>
      <c r="F40" s="16">
        <v>8.5000000000000006E-3</v>
      </c>
      <c r="G40" s="16"/>
    </row>
    <row r="41" spans="1:7" x14ac:dyDescent="0.25">
      <c r="A41" s="13" t="s">
        <v>1410</v>
      </c>
      <c r="B41" s="33" t="s">
        <v>1411</v>
      </c>
      <c r="C41" s="33" t="s">
        <v>1279</v>
      </c>
      <c r="D41" s="14">
        <v>5876</v>
      </c>
      <c r="E41" s="15">
        <v>51.74</v>
      </c>
      <c r="F41" s="16">
        <v>8.3999999999999995E-3</v>
      </c>
      <c r="G41" s="16"/>
    </row>
    <row r="42" spans="1:7" x14ac:dyDescent="0.25">
      <c r="A42" s="13" t="s">
        <v>1508</v>
      </c>
      <c r="B42" s="33" t="s">
        <v>1509</v>
      </c>
      <c r="C42" s="33" t="s">
        <v>1289</v>
      </c>
      <c r="D42" s="14">
        <v>3342</v>
      </c>
      <c r="E42" s="15">
        <v>51.09</v>
      </c>
      <c r="F42" s="16">
        <v>8.3000000000000001E-3</v>
      </c>
      <c r="G42" s="16"/>
    </row>
    <row r="43" spans="1:7" x14ac:dyDescent="0.25">
      <c r="A43" s="13" t="s">
        <v>1381</v>
      </c>
      <c r="B43" s="33" t="s">
        <v>1382</v>
      </c>
      <c r="C43" s="33" t="s">
        <v>1305</v>
      </c>
      <c r="D43" s="14">
        <v>3911</v>
      </c>
      <c r="E43" s="15">
        <v>48.04</v>
      </c>
      <c r="F43" s="16">
        <v>7.7999999999999996E-3</v>
      </c>
      <c r="G43" s="16"/>
    </row>
    <row r="44" spans="1:7" x14ac:dyDescent="0.25">
      <c r="A44" s="13" t="s">
        <v>1301</v>
      </c>
      <c r="B44" s="33" t="s">
        <v>1302</v>
      </c>
      <c r="C44" s="33" t="s">
        <v>1189</v>
      </c>
      <c r="D44" s="14">
        <v>3233</v>
      </c>
      <c r="E44" s="15">
        <v>46.79</v>
      </c>
      <c r="F44" s="16">
        <v>7.6E-3</v>
      </c>
      <c r="G44" s="16"/>
    </row>
    <row r="45" spans="1:7" x14ac:dyDescent="0.25">
      <c r="A45" s="13" t="s">
        <v>1222</v>
      </c>
      <c r="B45" s="33" t="s">
        <v>1223</v>
      </c>
      <c r="C45" s="33" t="s">
        <v>1189</v>
      </c>
      <c r="D45" s="14">
        <v>750</v>
      </c>
      <c r="E45" s="15">
        <v>43.44</v>
      </c>
      <c r="F45" s="16">
        <v>7.1000000000000004E-3</v>
      </c>
      <c r="G45" s="16"/>
    </row>
    <row r="46" spans="1:7" x14ac:dyDescent="0.25">
      <c r="A46" s="13" t="s">
        <v>1237</v>
      </c>
      <c r="B46" s="33" t="s">
        <v>1238</v>
      </c>
      <c r="C46" s="33" t="s">
        <v>1239</v>
      </c>
      <c r="D46" s="14">
        <v>3875</v>
      </c>
      <c r="E46" s="15">
        <v>41.08</v>
      </c>
      <c r="F46" s="16">
        <v>6.7000000000000002E-3</v>
      </c>
      <c r="G46" s="16"/>
    </row>
    <row r="47" spans="1:7" x14ac:dyDescent="0.25">
      <c r="A47" s="13" t="s">
        <v>1324</v>
      </c>
      <c r="B47" s="33" t="s">
        <v>1325</v>
      </c>
      <c r="C47" s="33" t="s">
        <v>1181</v>
      </c>
      <c r="D47" s="14">
        <v>801</v>
      </c>
      <c r="E47" s="15">
        <v>41.01</v>
      </c>
      <c r="F47" s="16">
        <v>6.7000000000000002E-3</v>
      </c>
      <c r="G47" s="16"/>
    </row>
    <row r="48" spans="1:7" x14ac:dyDescent="0.25">
      <c r="A48" s="13" t="s">
        <v>1498</v>
      </c>
      <c r="B48" s="33" t="s">
        <v>1499</v>
      </c>
      <c r="C48" s="33" t="s">
        <v>1289</v>
      </c>
      <c r="D48" s="14">
        <v>1713</v>
      </c>
      <c r="E48" s="15">
        <v>40.32</v>
      </c>
      <c r="F48" s="16">
        <v>6.6E-3</v>
      </c>
      <c r="G48" s="16"/>
    </row>
    <row r="49" spans="1:7" x14ac:dyDescent="0.25">
      <c r="A49" s="13" t="s">
        <v>1404</v>
      </c>
      <c r="B49" s="33" t="s">
        <v>1405</v>
      </c>
      <c r="C49" s="33" t="s">
        <v>1181</v>
      </c>
      <c r="D49" s="14">
        <v>843</v>
      </c>
      <c r="E49" s="15">
        <v>39.9</v>
      </c>
      <c r="F49" s="16">
        <v>6.4999999999999997E-3</v>
      </c>
      <c r="G49" s="16"/>
    </row>
    <row r="50" spans="1:7" x14ac:dyDescent="0.25">
      <c r="A50" s="13" t="s">
        <v>1379</v>
      </c>
      <c r="B50" s="33" t="s">
        <v>1380</v>
      </c>
      <c r="C50" s="33" t="s">
        <v>1374</v>
      </c>
      <c r="D50" s="14">
        <v>2776</v>
      </c>
      <c r="E50" s="15">
        <v>38.49</v>
      </c>
      <c r="F50" s="16">
        <v>6.3E-3</v>
      </c>
      <c r="G50" s="16"/>
    </row>
    <row r="51" spans="1:7" x14ac:dyDescent="0.25">
      <c r="A51" s="13" t="s">
        <v>1514</v>
      </c>
      <c r="B51" s="33" t="s">
        <v>1515</v>
      </c>
      <c r="C51" s="33" t="s">
        <v>1305</v>
      </c>
      <c r="D51" s="14">
        <v>8692</v>
      </c>
      <c r="E51" s="15">
        <v>38.090000000000003</v>
      </c>
      <c r="F51" s="16">
        <v>6.1999999999999998E-3</v>
      </c>
      <c r="G51" s="16"/>
    </row>
    <row r="52" spans="1:7" x14ac:dyDescent="0.25">
      <c r="A52" s="13" t="s">
        <v>1224</v>
      </c>
      <c r="B52" s="33" t="s">
        <v>1225</v>
      </c>
      <c r="C52" s="33" t="s">
        <v>1226</v>
      </c>
      <c r="D52" s="14">
        <v>727</v>
      </c>
      <c r="E52" s="15">
        <v>37.659999999999997</v>
      </c>
      <c r="F52" s="16">
        <v>6.1000000000000004E-3</v>
      </c>
      <c r="G52" s="16"/>
    </row>
    <row r="53" spans="1:7" x14ac:dyDescent="0.25">
      <c r="A53" s="13" t="s">
        <v>1326</v>
      </c>
      <c r="B53" s="33" t="s">
        <v>1327</v>
      </c>
      <c r="C53" s="33" t="s">
        <v>1218</v>
      </c>
      <c r="D53" s="14">
        <v>5881</v>
      </c>
      <c r="E53" s="15">
        <v>36.92</v>
      </c>
      <c r="F53" s="16">
        <v>6.0000000000000001E-3</v>
      </c>
      <c r="G53" s="16"/>
    </row>
    <row r="54" spans="1:7" x14ac:dyDescent="0.25">
      <c r="A54" s="13" t="s">
        <v>1443</v>
      </c>
      <c r="B54" s="33" t="s">
        <v>1444</v>
      </c>
      <c r="C54" s="33" t="s">
        <v>1365</v>
      </c>
      <c r="D54" s="14">
        <v>620</v>
      </c>
      <c r="E54" s="15">
        <v>36.200000000000003</v>
      </c>
      <c r="F54" s="16">
        <v>5.8999999999999999E-3</v>
      </c>
      <c r="G54" s="16"/>
    </row>
    <row r="55" spans="1:7" x14ac:dyDescent="0.25">
      <c r="A55" s="13" t="s">
        <v>1372</v>
      </c>
      <c r="B55" s="33" t="s">
        <v>1373</v>
      </c>
      <c r="C55" s="33" t="s">
        <v>1374</v>
      </c>
      <c r="D55" s="14">
        <v>6493</v>
      </c>
      <c r="E55" s="15">
        <v>35.700000000000003</v>
      </c>
      <c r="F55" s="16">
        <v>5.7999999999999996E-3</v>
      </c>
      <c r="G55" s="16"/>
    </row>
    <row r="56" spans="1:7" x14ac:dyDescent="0.25">
      <c r="A56" s="13" t="s">
        <v>1357</v>
      </c>
      <c r="B56" s="33" t="s">
        <v>1358</v>
      </c>
      <c r="C56" s="33" t="s">
        <v>1189</v>
      </c>
      <c r="D56" s="14">
        <v>785</v>
      </c>
      <c r="E56" s="15">
        <v>33.81</v>
      </c>
      <c r="F56" s="16">
        <v>5.4999999999999997E-3</v>
      </c>
      <c r="G56" s="16"/>
    </row>
    <row r="57" spans="1:7" x14ac:dyDescent="0.25">
      <c r="A57" s="13" t="s">
        <v>1551</v>
      </c>
      <c r="B57" s="33" t="s">
        <v>1552</v>
      </c>
      <c r="C57" s="33" t="s">
        <v>1305</v>
      </c>
      <c r="D57" s="14">
        <v>566</v>
      </c>
      <c r="E57" s="15">
        <v>26.61</v>
      </c>
      <c r="F57" s="16">
        <v>4.3E-3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6116.65</v>
      </c>
      <c r="F58" s="38">
        <v>0.99870000000000003</v>
      </c>
      <c r="G58" s="23"/>
    </row>
    <row r="59" spans="1:7" x14ac:dyDescent="0.25">
      <c r="A59" s="17" t="s">
        <v>1257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6116.65</v>
      </c>
      <c r="F61" s="31">
        <v>0.99870000000000003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176</v>
      </c>
      <c r="B64" s="33"/>
      <c r="C64" s="33"/>
      <c r="D64" s="14"/>
      <c r="E64" s="15"/>
      <c r="F64" s="16"/>
      <c r="G64" s="16"/>
    </row>
    <row r="65" spans="1:7" x14ac:dyDescent="0.25">
      <c r="A65" s="13" t="s">
        <v>177</v>
      </c>
      <c r="B65" s="33"/>
      <c r="C65" s="33"/>
      <c r="D65" s="14"/>
      <c r="E65" s="15">
        <v>20.99</v>
      </c>
      <c r="F65" s="16">
        <v>3.3999999999999998E-3</v>
      </c>
      <c r="G65" s="16">
        <v>6.6588999999999995E-2</v>
      </c>
    </row>
    <row r="66" spans="1:7" x14ac:dyDescent="0.25">
      <c r="A66" s="17" t="s">
        <v>124</v>
      </c>
      <c r="B66" s="34"/>
      <c r="C66" s="34"/>
      <c r="D66" s="20"/>
      <c r="E66" s="37">
        <v>20.99</v>
      </c>
      <c r="F66" s="38">
        <v>3.3999999999999998E-3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20.99</v>
      </c>
      <c r="F68" s="22">
        <v>3.3999999999999998E-3</v>
      </c>
      <c r="G68" s="23"/>
    </row>
    <row r="69" spans="1:7" x14ac:dyDescent="0.25">
      <c r="A69" s="13" t="s">
        <v>178</v>
      </c>
      <c r="B69" s="33"/>
      <c r="C69" s="33"/>
      <c r="D69" s="14"/>
      <c r="E69" s="15">
        <v>3.8291000000000002E-3</v>
      </c>
      <c r="F69" s="16">
        <v>0</v>
      </c>
      <c r="G69" s="16"/>
    </row>
    <row r="70" spans="1:7" x14ac:dyDescent="0.25">
      <c r="A70" s="13" t="s">
        <v>179</v>
      </c>
      <c r="B70" s="33"/>
      <c r="C70" s="33"/>
      <c r="D70" s="14"/>
      <c r="E70" s="26">
        <v>-13.913829099999999</v>
      </c>
      <c r="F70" s="27">
        <v>-2.0999999999999999E-3</v>
      </c>
      <c r="G70" s="16">
        <v>6.6588999999999995E-2</v>
      </c>
    </row>
    <row r="71" spans="1:7" x14ac:dyDescent="0.25">
      <c r="A71" s="28" t="s">
        <v>180</v>
      </c>
      <c r="B71" s="36"/>
      <c r="C71" s="36"/>
      <c r="D71" s="29"/>
      <c r="E71" s="30">
        <v>6123.73</v>
      </c>
      <c r="F71" s="31">
        <v>1</v>
      </c>
      <c r="G71" s="31"/>
    </row>
    <row r="76" spans="1:7" x14ac:dyDescent="0.25">
      <c r="A76" s="1" t="s">
        <v>183</v>
      </c>
    </row>
    <row r="77" spans="1:7" x14ac:dyDescent="0.25">
      <c r="A77" s="47" t="s">
        <v>184</v>
      </c>
      <c r="B77" s="3" t="s">
        <v>121</v>
      </c>
    </row>
    <row r="78" spans="1:7" x14ac:dyDescent="0.25">
      <c r="A78" t="s">
        <v>185</v>
      </c>
    </row>
    <row r="79" spans="1:7" x14ac:dyDescent="0.25">
      <c r="A79" t="s">
        <v>186</v>
      </c>
      <c r="B79" t="s">
        <v>187</v>
      </c>
      <c r="C79" t="s">
        <v>187</v>
      </c>
    </row>
    <row r="80" spans="1:7" x14ac:dyDescent="0.25">
      <c r="B80" s="48">
        <v>45412</v>
      </c>
      <c r="C80" s="48">
        <v>45443</v>
      </c>
    </row>
    <row r="81" spans="1:5" x14ac:dyDescent="0.25">
      <c r="A81" t="s">
        <v>191</v>
      </c>
      <c r="B81">
        <v>13.0594</v>
      </c>
      <c r="C81">
        <v>13.0623</v>
      </c>
      <c r="E81" s="2"/>
    </row>
    <row r="82" spans="1:5" x14ac:dyDescent="0.25">
      <c r="A82" t="s">
        <v>192</v>
      </c>
      <c r="B82">
        <v>12.8786</v>
      </c>
      <c r="C82">
        <v>12.881500000000001</v>
      </c>
      <c r="E82" s="2"/>
    </row>
    <row r="83" spans="1:5" x14ac:dyDescent="0.25">
      <c r="A83" t="s">
        <v>672</v>
      </c>
      <c r="B83">
        <v>12.724399999999999</v>
      </c>
      <c r="C83">
        <v>12.7224</v>
      </c>
      <c r="E83" s="2"/>
    </row>
    <row r="84" spans="1:5" x14ac:dyDescent="0.25">
      <c r="A84" t="s">
        <v>673</v>
      </c>
      <c r="B84">
        <v>12.7242</v>
      </c>
      <c r="C84">
        <v>12.722200000000001</v>
      </c>
      <c r="E84" s="2"/>
    </row>
    <row r="85" spans="1:5" x14ac:dyDescent="0.25">
      <c r="E85" s="2"/>
    </row>
    <row r="86" spans="1:5" x14ac:dyDescent="0.25">
      <c r="A86" t="s">
        <v>202</v>
      </c>
      <c r="B86" s="3" t="s">
        <v>121</v>
      </c>
    </row>
    <row r="87" spans="1:5" x14ac:dyDescent="0.25">
      <c r="A87" t="s">
        <v>203</v>
      </c>
      <c r="B87" s="3" t="s">
        <v>121</v>
      </c>
    </row>
    <row r="88" spans="1:5" ht="29.1" customHeight="1" x14ac:dyDescent="0.25">
      <c r="A88" s="47" t="s">
        <v>204</v>
      </c>
      <c r="B88" s="3" t="s">
        <v>121</v>
      </c>
    </row>
    <row r="89" spans="1:5" ht="29.1" customHeight="1" x14ac:dyDescent="0.25">
      <c r="A89" s="47" t="s">
        <v>205</v>
      </c>
      <c r="B89" s="3" t="s">
        <v>121</v>
      </c>
    </row>
    <row r="90" spans="1:5" x14ac:dyDescent="0.25">
      <c r="A90" t="s">
        <v>1259</v>
      </c>
      <c r="B90" s="49">
        <v>0.12445100000000001</v>
      </c>
    </row>
    <row r="91" spans="1:5" ht="43.5" customHeight="1" x14ac:dyDescent="0.25">
      <c r="A91" s="47" t="s">
        <v>207</v>
      </c>
      <c r="B91" s="3" t="s">
        <v>121</v>
      </c>
    </row>
    <row r="92" spans="1:5" ht="29.1" customHeight="1" x14ac:dyDescent="0.25">
      <c r="A92" s="47" t="s">
        <v>208</v>
      </c>
      <c r="B92" s="3" t="s">
        <v>121</v>
      </c>
    </row>
    <row r="93" spans="1:5" ht="29.1" customHeight="1" x14ac:dyDescent="0.25">
      <c r="A93" s="47" t="s">
        <v>209</v>
      </c>
      <c r="B93" s="49">
        <v>213.47443730000001</v>
      </c>
    </row>
    <row r="94" spans="1:5" x14ac:dyDescent="0.25">
      <c r="A94" t="s">
        <v>210</v>
      </c>
      <c r="B94" s="3" t="s">
        <v>121</v>
      </c>
    </row>
    <row r="95" spans="1:5" x14ac:dyDescent="0.25">
      <c r="A95" t="s">
        <v>211</v>
      </c>
      <c r="B95" s="3" t="s">
        <v>121</v>
      </c>
    </row>
    <row r="97" spans="1:4" ht="69.95" customHeight="1" x14ac:dyDescent="0.25">
      <c r="A97" s="73" t="s">
        <v>221</v>
      </c>
      <c r="B97" s="73" t="s">
        <v>222</v>
      </c>
      <c r="C97" s="73" t="s">
        <v>5</v>
      </c>
      <c r="D97" s="73" t="s">
        <v>6</v>
      </c>
    </row>
    <row r="98" spans="1:4" ht="69.95" customHeight="1" x14ac:dyDescent="0.25">
      <c r="A98" s="73" t="s">
        <v>2065</v>
      </c>
      <c r="B98" s="73"/>
      <c r="C98" s="73" t="s">
        <v>69</v>
      </c>
      <c r="D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99"/>
  <sheetViews>
    <sheetView showGridLines="0" workbookViewId="0">
      <pane ySplit="4" topLeftCell="A292" activePane="bottomLeft" state="frozen"/>
      <selection pane="bottomLeft" activeCell="H296" sqref="H2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2066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2067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44052</v>
      </c>
      <c r="E8" s="15">
        <v>674.68</v>
      </c>
      <c r="F8" s="16">
        <v>4.4600000000000001E-2</v>
      </c>
      <c r="G8" s="16"/>
    </row>
    <row r="9" spans="1:8" x14ac:dyDescent="0.25">
      <c r="A9" s="13" t="s">
        <v>1265</v>
      </c>
      <c r="B9" s="33" t="s">
        <v>1266</v>
      </c>
      <c r="C9" s="33" t="s">
        <v>1218</v>
      </c>
      <c r="D9" s="14">
        <v>19815</v>
      </c>
      <c r="E9" s="15">
        <v>566.87</v>
      </c>
      <c r="F9" s="16">
        <v>3.7499999999999999E-2</v>
      </c>
      <c r="G9" s="16"/>
    </row>
    <row r="10" spans="1:8" x14ac:dyDescent="0.25">
      <c r="A10" s="13" t="s">
        <v>1190</v>
      </c>
      <c r="B10" s="33" t="s">
        <v>1191</v>
      </c>
      <c r="C10" s="33" t="s">
        <v>1192</v>
      </c>
      <c r="D10" s="14">
        <v>41128</v>
      </c>
      <c r="E10" s="15">
        <v>461.07</v>
      </c>
      <c r="F10" s="16">
        <v>3.0499999999999999E-2</v>
      </c>
      <c r="G10" s="16"/>
    </row>
    <row r="11" spans="1:8" x14ac:dyDescent="0.25">
      <c r="A11" s="13" t="s">
        <v>1406</v>
      </c>
      <c r="B11" s="33" t="s">
        <v>1407</v>
      </c>
      <c r="C11" s="33" t="s">
        <v>1305</v>
      </c>
      <c r="D11" s="14">
        <v>20909</v>
      </c>
      <c r="E11" s="15">
        <v>294.17</v>
      </c>
      <c r="F11" s="16">
        <v>1.95E-2</v>
      </c>
      <c r="G11" s="16"/>
    </row>
    <row r="12" spans="1:8" x14ac:dyDescent="0.25">
      <c r="A12" s="13" t="s">
        <v>1196</v>
      </c>
      <c r="B12" s="33" t="s">
        <v>1197</v>
      </c>
      <c r="C12" s="33" t="s">
        <v>1198</v>
      </c>
      <c r="D12" s="14">
        <v>6925</v>
      </c>
      <c r="E12" s="15">
        <v>254.1</v>
      </c>
      <c r="F12" s="16">
        <v>1.6799999999999999E-2</v>
      </c>
      <c r="G12" s="16"/>
    </row>
    <row r="13" spans="1:8" x14ac:dyDescent="0.25">
      <c r="A13" s="13" t="s">
        <v>1229</v>
      </c>
      <c r="B13" s="33" t="s">
        <v>1230</v>
      </c>
      <c r="C13" s="33" t="s">
        <v>1231</v>
      </c>
      <c r="D13" s="14">
        <v>51908</v>
      </c>
      <c r="E13" s="15">
        <v>221.36</v>
      </c>
      <c r="F13" s="16">
        <v>1.46E-2</v>
      </c>
      <c r="G13" s="16"/>
    </row>
    <row r="14" spans="1:8" x14ac:dyDescent="0.25">
      <c r="A14" s="13" t="s">
        <v>1355</v>
      </c>
      <c r="B14" s="33" t="s">
        <v>1356</v>
      </c>
      <c r="C14" s="33" t="s">
        <v>1305</v>
      </c>
      <c r="D14" s="14">
        <v>5934</v>
      </c>
      <c r="E14" s="15">
        <v>217.83</v>
      </c>
      <c r="F14" s="16">
        <v>1.44E-2</v>
      </c>
      <c r="G14" s="16"/>
    </row>
    <row r="15" spans="1:8" x14ac:dyDescent="0.25">
      <c r="A15" s="13" t="s">
        <v>1182</v>
      </c>
      <c r="B15" s="33" t="s">
        <v>1183</v>
      </c>
      <c r="C15" s="33" t="s">
        <v>1184</v>
      </c>
      <c r="D15" s="14">
        <v>15237</v>
      </c>
      <c r="E15" s="15">
        <v>209.17</v>
      </c>
      <c r="F15" s="16">
        <v>1.38E-2</v>
      </c>
      <c r="G15" s="16"/>
    </row>
    <row r="16" spans="1:8" x14ac:dyDescent="0.25">
      <c r="A16" s="13" t="s">
        <v>1251</v>
      </c>
      <c r="B16" s="33" t="s">
        <v>1252</v>
      </c>
      <c r="C16" s="33" t="s">
        <v>1192</v>
      </c>
      <c r="D16" s="14">
        <v>16630</v>
      </c>
      <c r="E16" s="15">
        <v>193.27</v>
      </c>
      <c r="F16" s="16">
        <v>1.2800000000000001E-2</v>
      </c>
      <c r="G16" s="16"/>
    </row>
    <row r="17" spans="1:7" x14ac:dyDescent="0.25">
      <c r="A17" s="13" t="s">
        <v>1275</v>
      </c>
      <c r="B17" s="33" t="s">
        <v>1276</v>
      </c>
      <c r="C17" s="33" t="s">
        <v>1192</v>
      </c>
      <c r="D17" s="14">
        <v>22479</v>
      </c>
      <c r="E17" s="15">
        <v>186.65</v>
      </c>
      <c r="F17" s="16">
        <v>1.24E-2</v>
      </c>
      <c r="G17" s="16"/>
    </row>
    <row r="18" spans="1:7" x14ac:dyDescent="0.25">
      <c r="A18" s="13" t="s">
        <v>1793</v>
      </c>
      <c r="B18" s="33" t="s">
        <v>1794</v>
      </c>
      <c r="C18" s="33" t="s">
        <v>1365</v>
      </c>
      <c r="D18" s="14">
        <v>19598</v>
      </c>
      <c r="E18" s="15">
        <v>147.34</v>
      </c>
      <c r="F18" s="16">
        <v>9.7999999999999997E-3</v>
      </c>
      <c r="G18" s="16"/>
    </row>
    <row r="19" spans="1:7" x14ac:dyDescent="0.25">
      <c r="A19" s="13" t="s">
        <v>1293</v>
      </c>
      <c r="B19" s="33" t="s">
        <v>1294</v>
      </c>
      <c r="C19" s="33" t="s">
        <v>1192</v>
      </c>
      <c r="D19" s="14">
        <v>8617</v>
      </c>
      <c r="E19" s="15">
        <v>144.80000000000001</v>
      </c>
      <c r="F19" s="16">
        <v>9.5999999999999992E-3</v>
      </c>
      <c r="G19" s="16"/>
    </row>
    <row r="20" spans="1:7" x14ac:dyDescent="0.25">
      <c r="A20" s="13" t="s">
        <v>1387</v>
      </c>
      <c r="B20" s="33" t="s">
        <v>1388</v>
      </c>
      <c r="C20" s="33" t="s">
        <v>1181</v>
      </c>
      <c r="D20" s="14">
        <v>5609</v>
      </c>
      <c r="E20" s="15">
        <v>140.58000000000001</v>
      </c>
      <c r="F20" s="16">
        <v>9.2999999999999992E-3</v>
      </c>
      <c r="G20" s="16"/>
    </row>
    <row r="21" spans="1:7" x14ac:dyDescent="0.25">
      <c r="A21" s="13" t="s">
        <v>1947</v>
      </c>
      <c r="B21" s="33" t="s">
        <v>1948</v>
      </c>
      <c r="C21" s="33" t="s">
        <v>1204</v>
      </c>
      <c r="D21" s="14">
        <v>281510</v>
      </c>
      <c r="E21" s="15">
        <v>134.13999999999999</v>
      </c>
      <c r="F21" s="16">
        <v>8.8999999999999999E-3</v>
      </c>
      <c r="G21" s="16"/>
    </row>
    <row r="22" spans="1:7" x14ac:dyDescent="0.25">
      <c r="A22" s="13" t="s">
        <v>1530</v>
      </c>
      <c r="B22" s="33" t="s">
        <v>1531</v>
      </c>
      <c r="C22" s="33" t="s">
        <v>1350</v>
      </c>
      <c r="D22" s="14">
        <v>23038</v>
      </c>
      <c r="E22" s="15">
        <v>128.41</v>
      </c>
      <c r="F22" s="16">
        <v>8.5000000000000006E-3</v>
      </c>
      <c r="G22" s="16"/>
    </row>
    <row r="23" spans="1:7" x14ac:dyDescent="0.25">
      <c r="A23" s="13" t="s">
        <v>1199</v>
      </c>
      <c r="B23" s="33" t="s">
        <v>1200</v>
      </c>
      <c r="C23" s="33" t="s">
        <v>1201</v>
      </c>
      <c r="D23" s="14">
        <v>3604</v>
      </c>
      <c r="E23" s="15">
        <v>127.99</v>
      </c>
      <c r="F23" s="16">
        <v>8.5000000000000006E-3</v>
      </c>
      <c r="G23" s="16"/>
    </row>
    <row r="24" spans="1:7" x14ac:dyDescent="0.25">
      <c r="A24" s="13" t="s">
        <v>1377</v>
      </c>
      <c r="B24" s="33" t="s">
        <v>1378</v>
      </c>
      <c r="C24" s="33" t="s">
        <v>1231</v>
      </c>
      <c r="D24" s="14">
        <v>5230</v>
      </c>
      <c r="E24" s="15">
        <v>121.81</v>
      </c>
      <c r="F24" s="16">
        <v>8.0999999999999996E-3</v>
      </c>
      <c r="G24" s="16"/>
    </row>
    <row r="25" spans="1:7" x14ac:dyDescent="0.25">
      <c r="A25" s="13" t="s">
        <v>2068</v>
      </c>
      <c r="B25" s="33" t="s">
        <v>2069</v>
      </c>
      <c r="C25" s="33" t="s">
        <v>1204</v>
      </c>
      <c r="D25" s="14">
        <v>17020</v>
      </c>
      <c r="E25" s="15">
        <v>109.52</v>
      </c>
      <c r="F25" s="16">
        <v>7.1999999999999998E-3</v>
      </c>
      <c r="G25" s="16"/>
    </row>
    <row r="26" spans="1:7" x14ac:dyDescent="0.25">
      <c r="A26" s="13" t="s">
        <v>1312</v>
      </c>
      <c r="B26" s="33" t="s">
        <v>1313</v>
      </c>
      <c r="C26" s="33" t="s">
        <v>1289</v>
      </c>
      <c r="D26" s="14">
        <v>1632</v>
      </c>
      <c r="E26" s="15">
        <v>109.31</v>
      </c>
      <c r="F26" s="16">
        <v>7.1999999999999998E-3</v>
      </c>
      <c r="G26" s="16"/>
    </row>
    <row r="27" spans="1:7" x14ac:dyDescent="0.25">
      <c r="A27" s="13" t="s">
        <v>2070</v>
      </c>
      <c r="B27" s="33" t="s">
        <v>2071</v>
      </c>
      <c r="C27" s="33" t="s">
        <v>1192</v>
      </c>
      <c r="D27" s="14">
        <v>465576</v>
      </c>
      <c r="E27" s="15">
        <v>107.08</v>
      </c>
      <c r="F27" s="16">
        <v>7.1000000000000004E-3</v>
      </c>
      <c r="G27" s="16"/>
    </row>
    <row r="28" spans="1:7" x14ac:dyDescent="0.25">
      <c r="A28" s="13" t="s">
        <v>1480</v>
      </c>
      <c r="B28" s="33" t="s">
        <v>1481</v>
      </c>
      <c r="C28" s="33" t="s">
        <v>1236</v>
      </c>
      <c r="D28" s="14">
        <v>6794</v>
      </c>
      <c r="E28" s="15">
        <v>105.62</v>
      </c>
      <c r="F28" s="16">
        <v>7.0000000000000001E-3</v>
      </c>
      <c r="G28" s="16"/>
    </row>
    <row r="29" spans="1:7" x14ac:dyDescent="0.25">
      <c r="A29" s="13" t="s">
        <v>1799</v>
      </c>
      <c r="B29" s="33" t="s">
        <v>1800</v>
      </c>
      <c r="C29" s="33" t="s">
        <v>1801</v>
      </c>
      <c r="D29" s="14">
        <v>8021</v>
      </c>
      <c r="E29" s="15">
        <v>103.82</v>
      </c>
      <c r="F29" s="16">
        <v>6.8999999999999999E-3</v>
      </c>
      <c r="G29" s="16"/>
    </row>
    <row r="30" spans="1:7" x14ac:dyDescent="0.25">
      <c r="A30" s="13" t="s">
        <v>1447</v>
      </c>
      <c r="B30" s="33" t="s">
        <v>1448</v>
      </c>
      <c r="C30" s="33" t="s">
        <v>1423</v>
      </c>
      <c r="D30" s="14">
        <v>2662</v>
      </c>
      <c r="E30" s="15">
        <v>103.4</v>
      </c>
      <c r="F30" s="16">
        <v>6.7999999999999996E-3</v>
      </c>
      <c r="G30" s="16"/>
    </row>
    <row r="31" spans="1:7" x14ac:dyDescent="0.25">
      <c r="A31" s="13" t="s">
        <v>1334</v>
      </c>
      <c r="B31" s="33" t="s">
        <v>1335</v>
      </c>
      <c r="C31" s="33" t="s">
        <v>1204</v>
      </c>
      <c r="D31" s="14">
        <v>34184</v>
      </c>
      <c r="E31" s="15">
        <v>102.18</v>
      </c>
      <c r="F31" s="16">
        <v>6.7999999999999996E-3</v>
      </c>
      <c r="G31" s="16"/>
    </row>
    <row r="32" spans="1:7" x14ac:dyDescent="0.25">
      <c r="A32" s="13" t="s">
        <v>1542</v>
      </c>
      <c r="B32" s="33" t="s">
        <v>1543</v>
      </c>
      <c r="C32" s="33" t="s">
        <v>1189</v>
      </c>
      <c r="D32" s="14">
        <v>6407</v>
      </c>
      <c r="E32" s="15">
        <v>101.39</v>
      </c>
      <c r="F32" s="16">
        <v>6.7000000000000002E-3</v>
      </c>
      <c r="G32" s="16"/>
    </row>
    <row r="33" spans="1:7" x14ac:dyDescent="0.25">
      <c r="A33" s="13" t="s">
        <v>2072</v>
      </c>
      <c r="B33" s="33" t="s">
        <v>2073</v>
      </c>
      <c r="C33" s="33" t="s">
        <v>1236</v>
      </c>
      <c r="D33" s="14">
        <v>2822</v>
      </c>
      <c r="E33" s="15">
        <v>100.94</v>
      </c>
      <c r="F33" s="16">
        <v>6.7000000000000002E-3</v>
      </c>
      <c r="G33" s="16"/>
    </row>
    <row r="34" spans="1:7" x14ac:dyDescent="0.25">
      <c r="A34" s="13" t="s">
        <v>1193</v>
      </c>
      <c r="B34" s="33" t="s">
        <v>1194</v>
      </c>
      <c r="C34" s="33" t="s">
        <v>1195</v>
      </c>
      <c r="D34" s="14">
        <v>27831</v>
      </c>
      <c r="E34" s="15">
        <v>99.91</v>
      </c>
      <c r="F34" s="16">
        <v>6.6E-3</v>
      </c>
      <c r="G34" s="16"/>
    </row>
    <row r="35" spans="1:7" x14ac:dyDescent="0.25">
      <c r="A35" s="13" t="s">
        <v>2074</v>
      </c>
      <c r="B35" s="33" t="s">
        <v>2075</v>
      </c>
      <c r="C35" s="33" t="s">
        <v>1323</v>
      </c>
      <c r="D35" s="14">
        <v>7124</v>
      </c>
      <c r="E35" s="15">
        <v>98.17</v>
      </c>
      <c r="F35" s="16">
        <v>6.4999999999999997E-3</v>
      </c>
      <c r="G35" s="16"/>
    </row>
    <row r="36" spans="1:7" x14ac:dyDescent="0.25">
      <c r="A36" s="13" t="s">
        <v>1797</v>
      </c>
      <c r="B36" s="33" t="s">
        <v>1798</v>
      </c>
      <c r="C36" s="33" t="s">
        <v>1423</v>
      </c>
      <c r="D36" s="14">
        <v>3592</v>
      </c>
      <c r="E36" s="15">
        <v>96.76</v>
      </c>
      <c r="F36" s="16">
        <v>6.4000000000000003E-3</v>
      </c>
      <c r="G36" s="16"/>
    </row>
    <row r="37" spans="1:7" x14ac:dyDescent="0.25">
      <c r="A37" s="13" t="s">
        <v>2076</v>
      </c>
      <c r="B37" s="33" t="s">
        <v>2077</v>
      </c>
      <c r="C37" s="33" t="s">
        <v>1192</v>
      </c>
      <c r="D37" s="14">
        <v>14779</v>
      </c>
      <c r="E37" s="15">
        <v>96.52</v>
      </c>
      <c r="F37" s="16">
        <v>6.4000000000000003E-3</v>
      </c>
      <c r="G37" s="16"/>
    </row>
    <row r="38" spans="1:7" x14ac:dyDescent="0.25">
      <c r="A38" s="13" t="s">
        <v>1316</v>
      </c>
      <c r="B38" s="33" t="s">
        <v>1317</v>
      </c>
      <c r="C38" s="33" t="s">
        <v>1192</v>
      </c>
      <c r="D38" s="14">
        <v>59464</v>
      </c>
      <c r="E38" s="15">
        <v>96.36</v>
      </c>
      <c r="F38" s="16">
        <v>6.4000000000000003E-3</v>
      </c>
      <c r="G38" s="16"/>
    </row>
    <row r="39" spans="1:7" x14ac:dyDescent="0.25">
      <c r="A39" s="13" t="s">
        <v>1185</v>
      </c>
      <c r="B39" s="33" t="s">
        <v>1186</v>
      </c>
      <c r="C39" s="33" t="s">
        <v>1181</v>
      </c>
      <c r="D39" s="14">
        <v>773</v>
      </c>
      <c r="E39" s="15">
        <v>95.85</v>
      </c>
      <c r="F39" s="16">
        <v>6.3E-3</v>
      </c>
      <c r="G39" s="16"/>
    </row>
    <row r="40" spans="1:7" x14ac:dyDescent="0.25">
      <c r="A40" s="13" t="s">
        <v>1297</v>
      </c>
      <c r="B40" s="33" t="s">
        <v>1298</v>
      </c>
      <c r="C40" s="33" t="s">
        <v>1181</v>
      </c>
      <c r="D40" s="14">
        <v>10317</v>
      </c>
      <c r="E40" s="15">
        <v>95.23</v>
      </c>
      <c r="F40" s="16">
        <v>6.3E-3</v>
      </c>
      <c r="G40" s="16"/>
    </row>
    <row r="41" spans="1:7" x14ac:dyDescent="0.25">
      <c r="A41" s="13" t="s">
        <v>1332</v>
      </c>
      <c r="B41" s="33" t="s">
        <v>1333</v>
      </c>
      <c r="C41" s="33" t="s">
        <v>1250</v>
      </c>
      <c r="D41" s="14">
        <v>1000</v>
      </c>
      <c r="E41" s="15">
        <v>93.96</v>
      </c>
      <c r="F41" s="16">
        <v>6.1999999999999998E-3</v>
      </c>
      <c r="G41" s="16"/>
    </row>
    <row r="42" spans="1:7" x14ac:dyDescent="0.25">
      <c r="A42" s="13" t="s">
        <v>1458</v>
      </c>
      <c r="B42" s="33" t="s">
        <v>1459</v>
      </c>
      <c r="C42" s="33" t="s">
        <v>1305</v>
      </c>
      <c r="D42" s="14">
        <v>2739</v>
      </c>
      <c r="E42" s="15">
        <v>93.41</v>
      </c>
      <c r="F42" s="16">
        <v>6.1999999999999998E-3</v>
      </c>
      <c r="G42" s="16"/>
    </row>
    <row r="43" spans="1:7" x14ac:dyDescent="0.25">
      <c r="A43" s="13" t="s">
        <v>1187</v>
      </c>
      <c r="B43" s="33" t="s">
        <v>1188</v>
      </c>
      <c r="C43" s="33" t="s">
        <v>1189</v>
      </c>
      <c r="D43" s="14">
        <v>6324</v>
      </c>
      <c r="E43" s="15">
        <v>92.32</v>
      </c>
      <c r="F43" s="16">
        <v>6.1000000000000004E-3</v>
      </c>
      <c r="G43" s="16"/>
    </row>
    <row r="44" spans="1:7" x14ac:dyDescent="0.25">
      <c r="A44" s="13" t="s">
        <v>1520</v>
      </c>
      <c r="B44" s="33" t="s">
        <v>1521</v>
      </c>
      <c r="C44" s="33" t="s">
        <v>1218</v>
      </c>
      <c r="D44" s="14">
        <v>16937</v>
      </c>
      <c r="E44" s="15">
        <v>91.01</v>
      </c>
      <c r="F44" s="16">
        <v>6.0000000000000001E-3</v>
      </c>
      <c r="G44" s="16"/>
    </row>
    <row r="45" spans="1:7" x14ac:dyDescent="0.25">
      <c r="A45" s="13" t="s">
        <v>2078</v>
      </c>
      <c r="B45" s="33" t="s">
        <v>2079</v>
      </c>
      <c r="C45" s="33" t="s">
        <v>1201</v>
      </c>
      <c r="D45" s="14">
        <v>1719</v>
      </c>
      <c r="E45" s="15">
        <v>90.72</v>
      </c>
      <c r="F45" s="16">
        <v>6.0000000000000001E-3</v>
      </c>
      <c r="G45" s="16"/>
    </row>
    <row r="46" spans="1:7" x14ac:dyDescent="0.25">
      <c r="A46" s="13" t="s">
        <v>2080</v>
      </c>
      <c r="B46" s="33" t="s">
        <v>2081</v>
      </c>
      <c r="C46" s="33" t="s">
        <v>1195</v>
      </c>
      <c r="D46" s="14">
        <v>82621</v>
      </c>
      <c r="E46" s="15">
        <v>88.61</v>
      </c>
      <c r="F46" s="16">
        <v>5.8999999999999999E-3</v>
      </c>
      <c r="G46" s="16"/>
    </row>
    <row r="47" spans="1:7" x14ac:dyDescent="0.25">
      <c r="A47" s="13" t="s">
        <v>1353</v>
      </c>
      <c r="B47" s="33" t="s">
        <v>1354</v>
      </c>
      <c r="C47" s="33" t="s">
        <v>1189</v>
      </c>
      <c r="D47" s="14">
        <v>7462</v>
      </c>
      <c r="E47" s="15">
        <v>88.48</v>
      </c>
      <c r="F47" s="16">
        <v>5.8999999999999999E-3</v>
      </c>
      <c r="G47" s="16"/>
    </row>
    <row r="48" spans="1:7" x14ac:dyDescent="0.25">
      <c r="A48" s="13" t="s">
        <v>1341</v>
      </c>
      <c r="B48" s="33" t="s">
        <v>1342</v>
      </c>
      <c r="C48" s="33" t="s">
        <v>1343</v>
      </c>
      <c r="D48" s="14">
        <v>38175</v>
      </c>
      <c r="E48" s="15">
        <v>85.51</v>
      </c>
      <c r="F48" s="16">
        <v>5.7000000000000002E-3</v>
      </c>
      <c r="G48" s="16"/>
    </row>
    <row r="49" spans="1:7" x14ac:dyDescent="0.25">
      <c r="A49" s="13" t="s">
        <v>1891</v>
      </c>
      <c r="B49" s="33" t="s">
        <v>1892</v>
      </c>
      <c r="C49" s="33" t="s">
        <v>1195</v>
      </c>
      <c r="D49" s="14">
        <v>13892</v>
      </c>
      <c r="E49" s="15">
        <v>85.16</v>
      </c>
      <c r="F49" s="16">
        <v>5.5999999999999999E-3</v>
      </c>
      <c r="G49" s="16"/>
    </row>
    <row r="50" spans="1:7" x14ac:dyDescent="0.25">
      <c r="A50" s="13" t="s">
        <v>1518</v>
      </c>
      <c r="B50" s="33" t="s">
        <v>1519</v>
      </c>
      <c r="C50" s="33" t="s">
        <v>1323</v>
      </c>
      <c r="D50" s="14">
        <v>3025</v>
      </c>
      <c r="E50" s="15">
        <v>84.06</v>
      </c>
      <c r="F50" s="16">
        <v>5.5999999999999999E-3</v>
      </c>
      <c r="G50" s="16"/>
    </row>
    <row r="51" spans="1:7" x14ac:dyDescent="0.25">
      <c r="A51" s="13" t="s">
        <v>1280</v>
      </c>
      <c r="B51" s="33" t="s">
        <v>1281</v>
      </c>
      <c r="C51" s="33" t="s">
        <v>1184</v>
      </c>
      <c r="D51" s="14">
        <v>549148</v>
      </c>
      <c r="E51" s="15">
        <v>83.75</v>
      </c>
      <c r="F51" s="16">
        <v>5.4999999999999997E-3</v>
      </c>
      <c r="G51" s="16"/>
    </row>
    <row r="52" spans="1:7" x14ac:dyDescent="0.25">
      <c r="A52" s="13" t="s">
        <v>1359</v>
      </c>
      <c r="B52" s="33" t="s">
        <v>1360</v>
      </c>
      <c r="C52" s="33" t="s">
        <v>1201</v>
      </c>
      <c r="D52" s="14">
        <v>1236</v>
      </c>
      <c r="E52" s="15">
        <v>83.33</v>
      </c>
      <c r="F52" s="16">
        <v>5.4999999999999997E-3</v>
      </c>
      <c r="G52" s="16"/>
    </row>
    <row r="53" spans="1:7" x14ac:dyDescent="0.25">
      <c r="A53" s="13" t="s">
        <v>1466</v>
      </c>
      <c r="B53" s="33" t="s">
        <v>1467</v>
      </c>
      <c r="C53" s="33" t="s">
        <v>1195</v>
      </c>
      <c r="D53" s="14">
        <v>26694</v>
      </c>
      <c r="E53" s="15">
        <v>82.75</v>
      </c>
      <c r="F53" s="16">
        <v>5.4999999999999997E-3</v>
      </c>
      <c r="G53" s="16"/>
    </row>
    <row r="54" spans="1:7" x14ac:dyDescent="0.25">
      <c r="A54" s="13" t="s">
        <v>1383</v>
      </c>
      <c r="B54" s="33" t="s">
        <v>1384</v>
      </c>
      <c r="C54" s="33" t="s">
        <v>1250</v>
      </c>
      <c r="D54" s="14">
        <v>6058</v>
      </c>
      <c r="E54" s="15">
        <v>82.37</v>
      </c>
      <c r="F54" s="16">
        <v>5.4999999999999997E-3</v>
      </c>
      <c r="G54" s="16"/>
    </row>
    <row r="55" spans="1:7" x14ac:dyDescent="0.25">
      <c r="A55" s="13" t="s">
        <v>1303</v>
      </c>
      <c r="B55" s="33" t="s">
        <v>1304</v>
      </c>
      <c r="C55" s="33" t="s">
        <v>1305</v>
      </c>
      <c r="D55" s="14">
        <v>6199</v>
      </c>
      <c r="E55" s="15">
        <v>82.08</v>
      </c>
      <c r="F55" s="16">
        <v>5.4000000000000003E-3</v>
      </c>
      <c r="G55" s="16"/>
    </row>
    <row r="56" spans="1:7" x14ac:dyDescent="0.25">
      <c r="A56" s="13" t="s">
        <v>1930</v>
      </c>
      <c r="B56" s="33" t="s">
        <v>1931</v>
      </c>
      <c r="C56" s="33" t="s">
        <v>1192</v>
      </c>
      <c r="D56" s="14">
        <v>50635</v>
      </c>
      <c r="E56" s="15">
        <v>81.09</v>
      </c>
      <c r="F56" s="16">
        <v>5.4000000000000003E-3</v>
      </c>
      <c r="G56" s="16"/>
    </row>
    <row r="57" spans="1:7" x14ac:dyDescent="0.25">
      <c r="A57" s="13" t="s">
        <v>1393</v>
      </c>
      <c r="B57" s="33" t="s">
        <v>1394</v>
      </c>
      <c r="C57" s="33" t="s">
        <v>1305</v>
      </c>
      <c r="D57" s="14">
        <v>1624</v>
      </c>
      <c r="E57" s="15">
        <v>80.73</v>
      </c>
      <c r="F57" s="16">
        <v>5.3E-3</v>
      </c>
      <c r="G57" s="16"/>
    </row>
    <row r="58" spans="1:7" x14ac:dyDescent="0.25">
      <c r="A58" s="13" t="s">
        <v>1310</v>
      </c>
      <c r="B58" s="33" t="s">
        <v>1311</v>
      </c>
      <c r="C58" s="33" t="s">
        <v>1279</v>
      </c>
      <c r="D58" s="14">
        <v>48260</v>
      </c>
      <c r="E58" s="15">
        <v>80.69</v>
      </c>
      <c r="F58" s="16">
        <v>5.3E-3</v>
      </c>
      <c r="G58" s="16"/>
    </row>
    <row r="59" spans="1:7" x14ac:dyDescent="0.25">
      <c r="A59" s="13" t="s">
        <v>1464</v>
      </c>
      <c r="B59" s="33" t="s">
        <v>1465</v>
      </c>
      <c r="C59" s="33" t="s">
        <v>1192</v>
      </c>
      <c r="D59" s="14">
        <v>105047</v>
      </c>
      <c r="E59" s="15">
        <v>80.260000000000005</v>
      </c>
      <c r="F59" s="16">
        <v>5.3E-3</v>
      </c>
      <c r="G59" s="16"/>
    </row>
    <row r="60" spans="1:7" x14ac:dyDescent="0.25">
      <c r="A60" s="13" t="s">
        <v>1248</v>
      </c>
      <c r="B60" s="33" t="s">
        <v>1249</v>
      </c>
      <c r="C60" s="33" t="s">
        <v>1250</v>
      </c>
      <c r="D60" s="14">
        <v>2444</v>
      </c>
      <c r="E60" s="15">
        <v>79.23</v>
      </c>
      <c r="F60" s="16">
        <v>5.1999999999999998E-3</v>
      </c>
      <c r="G60" s="16"/>
    </row>
    <row r="61" spans="1:7" x14ac:dyDescent="0.25">
      <c r="A61" s="13" t="s">
        <v>1366</v>
      </c>
      <c r="B61" s="33" t="s">
        <v>1367</v>
      </c>
      <c r="C61" s="33" t="s">
        <v>1368</v>
      </c>
      <c r="D61" s="14">
        <v>30325</v>
      </c>
      <c r="E61" s="15">
        <v>78.89</v>
      </c>
      <c r="F61" s="16">
        <v>5.1999999999999998E-3</v>
      </c>
      <c r="G61" s="16"/>
    </row>
    <row r="62" spans="1:7" x14ac:dyDescent="0.25">
      <c r="A62" s="13" t="s">
        <v>1478</v>
      </c>
      <c r="B62" s="33" t="s">
        <v>1479</v>
      </c>
      <c r="C62" s="33" t="s">
        <v>1451</v>
      </c>
      <c r="D62" s="14">
        <v>7275</v>
      </c>
      <c r="E62" s="15">
        <v>78.2</v>
      </c>
      <c r="F62" s="16">
        <v>5.1999999999999998E-3</v>
      </c>
      <c r="G62" s="16"/>
    </row>
    <row r="63" spans="1:7" x14ac:dyDescent="0.25">
      <c r="A63" s="13" t="s">
        <v>1808</v>
      </c>
      <c r="B63" s="33" t="s">
        <v>1809</v>
      </c>
      <c r="C63" s="33" t="s">
        <v>1289</v>
      </c>
      <c r="D63" s="14">
        <v>1798</v>
      </c>
      <c r="E63" s="15">
        <v>77.09</v>
      </c>
      <c r="F63" s="16">
        <v>5.1000000000000004E-3</v>
      </c>
      <c r="G63" s="16"/>
    </row>
    <row r="64" spans="1:7" x14ac:dyDescent="0.25">
      <c r="A64" s="13" t="s">
        <v>1802</v>
      </c>
      <c r="B64" s="33" t="s">
        <v>1803</v>
      </c>
      <c r="C64" s="33" t="s">
        <v>1323</v>
      </c>
      <c r="D64" s="14">
        <v>2465</v>
      </c>
      <c r="E64" s="15">
        <v>76.41</v>
      </c>
      <c r="F64" s="16">
        <v>5.1000000000000004E-3</v>
      </c>
      <c r="G64" s="16"/>
    </row>
    <row r="65" spans="1:7" x14ac:dyDescent="0.25">
      <c r="A65" s="13" t="s">
        <v>1408</v>
      </c>
      <c r="B65" s="33" t="s">
        <v>1409</v>
      </c>
      <c r="C65" s="33" t="s">
        <v>1250</v>
      </c>
      <c r="D65" s="14">
        <v>2641</v>
      </c>
      <c r="E65" s="15">
        <v>76.09</v>
      </c>
      <c r="F65" s="16">
        <v>5.0000000000000001E-3</v>
      </c>
      <c r="G65" s="16"/>
    </row>
    <row r="66" spans="1:7" x14ac:dyDescent="0.25">
      <c r="A66" s="13" t="s">
        <v>1540</v>
      </c>
      <c r="B66" s="33" t="s">
        <v>1541</v>
      </c>
      <c r="C66" s="33" t="s">
        <v>1403</v>
      </c>
      <c r="D66" s="14">
        <v>2134</v>
      </c>
      <c r="E66" s="15">
        <v>75.540000000000006</v>
      </c>
      <c r="F66" s="16">
        <v>5.0000000000000001E-3</v>
      </c>
      <c r="G66" s="16"/>
    </row>
    <row r="67" spans="1:7" x14ac:dyDescent="0.25">
      <c r="A67" s="13" t="s">
        <v>2082</v>
      </c>
      <c r="B67" s="33" t="s">
        <v>2083</v>
      </c>
      <c r="C67" s="33" t="s">
        <v>1279</v>
      </c>
      <c r="D67" s="14">
        <v>8958</v>
      </c>
      <c r="E67" s="15">
        <v>71.08</v>
      </c>
      <c r="F67" s="16">
        <v>4.7000000000000002E-3</v>
      </c>
      <c r="G67" s="16"/>
    </row>
    <row r="68" spans="1:7" x14ac:dyDescent="0.25">
      <c r="A68" s="13" t="s">
        <v>1905</v>
      </c>
      <c r="B68" s="33" t="s">
        <v>1906</v>
      </c>
      <c r="C68" s="33" t="s">
        <v>1201</v>
      </c>
      <c r="D68" s="14">
        <v>4713</v>
      </c>
      <c r="E68" s="15">
        <v>70.930000000000007</v>
      </c>
      <c r="F68" s="16">
        <v>4.7000000000000002E-3</v>
      </c>
      <c r="G68" s="16"/>
    </row>
    <row r="69" spans="1:7" x14ac:dyDescent="0.25">
      <c r="A69" s="13" t="s">
        <v>1951</v>
      </c>
      <c r="B69" s="33" t="s">
        <v>1952</v>
      </c>
      <c r="C69" s="33" t="s">
        <v>1236</v>
      </c>
      <c r="D69" s="14">
        <v>10892</v>
      </c>
      <c r="E69" s="15">
        <v>70.92</v>
      </c>
      <c r="F69" s="16">
        <v>4.7000000000000002E-3</v>
      </c>
      <c r="G69" s="16"/>
    </row>
    <row r="70" spans="1:7" x14ac:dyDescent="0.25">
      <c r="A70" s="13" t="s">
        <v>1528</v>
      </c>
      <c r="B70" s="33" t="s">
        <v>1529</v>
      </c>
      <c r="C70" s="33" t="s">
        <v>1201</v>
      </c>
      <c r="D70" s="14">
        <v>3279</v>
      </c>
      <c r="E70" s="15">
        <v>68.760000000000005</v>
      </c>
      <c r="F70" s="16">
        <v>4.5999999999999999E-3</v>
      </c>
      <c r="G70" s="16"/>
    </row>
    <row r="71" spans="1:7" x14ac:dyDescent="0.25">
      <c r="A71" s="13" t="s">
        <v>1401</v>
      </c>
      <c r="B71" s="33" t="s">
        <v>1402</v>
      </c>
      <c r="C71" s="33" t="s">
        <v>1403</v>
      </c>
      <c r="D71" s="14">
        <v>13343</v>
      </c>
      <c r="E71" s="15">
        <v>67.89</v>
      </c>
      <c r="F71" s="16">
        <v>4.4999999999999997E-3</v>
      </c>
      <c r="G71" s="16"/>
    </row>
    <row r="72" spans="1:7" x14ac:dyDescent="0.25">
      <c r="A72" s="13" t="s">
        <v>1240</v>
      </c>
      <c r="B72" s="33" t="s">
        <v>1241</v>
      </c>
      <c r="C72" s="33" t="s">
        <v>1236</v>
      </c>
      <c r="D72" s="14">
        <v>54</v>
      </c>
      <c r="E72" s="15">
        <v>67.73</v>
      </c>
      <c r="F72" s="16">
        <v>4.4999999999999997E-3</v>
      </c>
      <c r="G72" s="16"/>
    </row>
    <row r="73" spans="1:7" x14ac:dyDescent="0.25">
      <c r="A73" s="13" t="s">
        <v>1232</v>
      </c>
      <c r="B73" s="33" t="s">
        <v>1233</v>
      </c>
      <c r="C73" s="33" t="s">
        <v>1221</v>
      </c>
      <c r="D73" s="14">
        <v>676</v>
      </c>
      <c r="E73" s="15">
        <v>67.03</v>
      </c>
      <c r="F73" s="16">
        <v>4.4000000000000003E-3</v>
      </c>
      <c r="G73" s="16"/>
    </row>
    <row r="74" spans="1:7" x14ac:dyDescent="0.25">
      <c r="A74" s="13" t="s">
        <v>2044</v>
      </c>
      <c r="B74" s="33" t="s">
        <v>2045</v>
      </c>
      <c r="C74" s="33" t="s">
        <v>1195</v>
      </c>
      <c r="D74" s="14">
        <v>4463</v>
      </c>
      <c r="E74" s="15">
        <v>67.03</v>
      </c>
      <c r="F74" s="16">
        <v>4.4000000000000003E-3</v>
      </c>
      <c r="G74" s="16"/>
    </row>
    <row r="75" spans="1:7" x14ac:dyDescent="0.25">
      <c r="A75" s="13" t="s">
        <v>1955</v>
      </c>
      <c r="B75" s="33" t="s">
        <v>1956</v>
      </c>
      <c r="C75" s="33" t="s">
        <v>1365</v>
      </c>
      <c r="D75" s="14">
        <v>13821</v>
      </c>
      <c r="E75" s="15">
        <v>65.66</v>
      </c>
      <c r="F75" s="16">
        <v>4.3E-3</v>
      </c>
      <c r="G75" s="16"/>
    </row>
    <row r="76" spans="1:7" x14ac:dyDescent="0.25">
      <c r="A76" s="13" t="s">
        <v>1208</v>
      </c>
      <c r="B76" s="33" t="s">
        <v>1209</v>
      </c>
      <c r="C76" s="33" t="s">
        <v>1210</v>
      </c>
      <c r="D76" s="14">
        <v>13356</v>
      </c>
      <c r="E76" s="15">
        <v>65.599999999999994</v>
      </c>
      <c r="F76" s="16">
        <v>4.3E-3</v>
      </c>
      <c r="G76" s="16"/>
    </row>
    <row r="77" spans="1:7" x14ac:dyDescent="0.25">
      <c r="A77" s="13" t="s">
        <v>1926</v>
      </c>
      <c r="B77" s="33" t="s">
        <v>1927</v>
      </c>
      <c r="C77" s="33" t="s">
        <v>1289</v>
      </c>
      <c r="D77" s="14">
        <v>18979</v>
      </c>
      <c r="E77" s="15">
        <v>65.349999999999994</v>
      </c>
      <c r="F77" s="16">
        <v>4.3E-3</v>
      </c>
      <c r="G77" s="16"/>
    </row>
    <row r="78" spans="1:7" x14ac:dyDescent="0.25">
      <c r="A78" s="13" t="s">
        <v>1806</v>
      </c>
      <c r="B78" s="33" t="s">
        <v>1807</v>
      </c>
      <c r="C78" s="33" t="s">
        <v>1305</v>
      </c>
      <c r="D78" s="14">
        <v>925</v>
      </c>
      <c r="E78" s="15">
        <v>64.239999999999995</v>
      </c>
      <c r="F78" s="16">
        <v>4.3E-3</v>
      </c>
      <c r="G78" s="16"/>
    </row>
    <row r="79" spans="1:7" x14ac:dyDescent="0.25">
      <c r="A79" s="13" t="s">
        <v>1426</v>
      </c>
      <c r="B79" s="33" t="s">
        <v>1427</v>
      </c>
      <c r="C79" s="33" t="s">
        <v>1236</v>
      </c>
      <c r="D79" s="14">
        <v>2103</v>
      </c>
      <c r="E79" s="15">
        <v>64.14</v>
      </c>
      <c r="F79" s="16">
        <v>4.1999999999999997E-3</v>
      </c>
      <c r="G79" s="16"/>
    </row>
    <row r="80" spans="1:7" x14ac:dyDescent="0.25">
      <c r="A80" s="13" t="s">
        <v>1253</v>
      </c>
      <c r="B80" s="33" t="s">
        <v>1254</v>
      </c>
      <c r="C80" s="33" t="s">
        <v>1189</v>
      </c>
      <c r="D80" s="14">
        <v>1332</v>
      </c>
      <c r="E80" s="15">
        <v>64.08</v>
      </c>
      <c r="F80" s="16">
        <v>4.1999999999999997E-3</v>
      </c>
      <c r="G80" s="16"/>
    </row>
    <row r="81" spans="1:7" x14ac:dyDescent="0.25">
      <c r="A81" s="13" t="s">
        <v>1868</v>
      </c>
      <c r="B81" s="33" t="s">
        <v>1869</v>
      </c>
      <c r="C81" s="33" t="s">
        <v>1305</v>
      </c>
      <c r="D81" s="14">
        <v>4292</v>
      </c>
      <c r="E81" s="15">
        <v>62.55</v>
      </c>
      <c r="F81" s="16">
        <v>4.1000000000000003E-3</v>
      </c>
      <c r="G81" s="16"/>
    </row>
    <row r="82" spans="1:7" x14ac:dyDescent="0.25">
      <c r="A82" s="13" t="s">
        <v>1308</v>
      </c>
      <c r="B82" s="33" t="s">
        <v>1309</v>
      </c>
      <c r="C82" s="33" t="s">
        <v>1274</v>
      </c>
      <c r="D82" s="14">
        <v>20980</v>
      </c>
      <c r="E82" s="15">
        <v>62.09</v>
      </c>
      <c r="F82" s="16">
        <v>4.1000000000000003E-3</v>
      </c>
      <c r="G82" s="16"/>
    </row>
    <row r="83" spans="1:7" x14ac:dyDescent="0.25">
      <c r="A83" s="13" t="s">
        <v>1397</v>
      </c>
      <c r="B83" s="33" t="s">
        <v>1398</v>
      </c>
      <c r="C83" s="33" t="s">
        <v>1338</v>
      </c>
      <c r="D83" s="14">
        <v>4302</v>
      </c>
      <c r="E83" s="15">
        <v>61.84</v>
      </c>
      <c r="F83" s="16">
        <v>4.1000000000000003E-3</v>
      </c>
      <c r="G83" s="16"/>
    </row>
    <row r="84" spans="1:7" x14ac:dyDescent="0.25">
      <c r="A84" s="13" t="s">
        <v>1781</v>
      </c>
      <c r="B84" s="33" t="s">
        <v>1782</v>
      </c>
      <c r="C84" s="33" t="s">
        <v>1434</v>
      </c>
      <c r="D84" s="14">
        <v>34097</v>
      </c>
      <c r="E84" s="15">
        <v>61.08</v>
      </c>
      <c r="F84" s="16">
        <v>4.0000000000000001E-3</v>
      </c>
      <c r="G84" s="16"/>
    </row>
    <row r="85" spans="1:7" x14ac:dyDescent="0.25">
      <c r="A85" s="13" t="s">
        <v>1893</v>
      </c>
      <c r="B85" s="33" t="s">
        <v>1894</v>
      </c>
      <c r="C85" s="33" t="s">
        <v>1201</v>
      </c>
      <c r="D85" s="14">
        <v>1484</v>
      </c>
      <c r="E85" s="15">
        <v>60.84</v>
      </c>
      <c r="F85" s="16">
        <v>4.0000000000000001E-3</v>
      </c>
      <c r="G85" s="16"/>
    </row>
    <row r="86" spans="1:7" x14ac:dyDescent="0.25">
      <c r="A86" s="13" t="s">
        <v>1277</v>
      </c>
      <c r="B86" s="33" t="s">
        <v>1278</v>
      </c>
      <c r="C86" s="33" t="s">
        <v>1279</v>
      </c>
      <c r="D86" s="14">
        <v>38358</v>
      </c>
      <c r="E86" s="15">
        <v>60.8</v>
      </c>
      <c r="F86" s="16">
        <v>4.0000000000000001E-3</v>
      </c>
      <c r="G86" s="16"/>
    </row>
    <row r="87" spans="1:7" x14ac:dyDescent="0.25">
      <c r="A87" s="13" t="s">
        <v>2084</v>
      </c>
      <c r="B87" s="33" t="s">
        <v>2085</v>
      </c>
      <c r="C87" s="33" t="s">
        <v>1414</v>
      </c>
      <c r="D87" s="14">
        <v>648</v>
      </c>
      <c r="E87" s="15">
        <v>60.72</v>
      </c>
      <c r="F87" s="16">
        <v>4.0000000000000001E-3</v>
      </c>
      <c r="G87" s="16"/>
    </row>
    <row r="88" spans="1:7" x14ac:dyDescent="0.25">
      <c r="A88" s="13" t="s">
        <v>1205</v>
      </c>
      <c r="B88" s="33" t="s">
        <v>1206</v>
      </c>
      <c r="C88" s="33" t="s">
        <v>1207</v>
      </c>
      <c r="D88" s="14">
        <v>22844</v>
      </c>
      <c r="E88" s="15">
        <v>60.39</v>
      </c>
      <c r="F88" s="16">
        <v>4.0000000000000001E-3</v>
      </c>
      <c r="G88" s="16"/>
    </row>
    <row r="89" spans="1:7" x14ac:dyDescent="0.25">
      <c r="A89" s="13" t="s">
        <v>1942</v>
      </c>
      <c r="B89" s="33" t="s">
        <v>1943</v>
      </c>
      <c r="C89" s="33" t="s">
        <v>1207</v>
      </c>
      <c r="D89" s="14">
        <v>9495</v>
      </c>
      <c r="E89" s="15">
        <v>60.36</v>
      </c>
      <c r="F89" s="16">
        <v>4.0000000000000001E-3</v>
      </c>
      <c r="G89" s="16"/>
    </row>
    <row r="90" spans="1:7" x14ac:dyDescent="0.25">
      <c r="A90" s="13" t="s">
        <v>1179</v>
      </c>
      <c r="B90" s="33" t="s">
        <v>1180</v>
      </c>
      <c r="C90" s="33" t="s">
        <v>1181</v>
      </c>
      <c r="D90" s="14">
        <v>663</v>
      </c>
      <c r="E90" s="15">
        <v>60.23</v>
      </c>
      <c r="F90" s="16">
        <v>4.0000000000000001E-3</v>
      </c>
      <c r="G90" s="16"/>
    </row>
    <row r="91" spans="1:7" x14ac:dyDescent="0.25">
      <c r="A91" s="13" t="s">
        <v>1306</v>
      </c>
      <c r="B91" s="33" t="s">
        <v>1307</v>
      </c>
      <c r="C91" s="33" t="s">
        <v>1184</v>
      </c>
      <c r="D91" s="14">
        <v>17161</v>
      </c>
      <c r="E91" s="15">
        <v>59.75</v>
      </c>
      <c r="F91" s="16">
        <v>4.0000000000000001E-3</v>
      </c>
      <c r="G91" s="16"/>
    </row>
    <row r="92" spans="1:7" x14ac:dyDescent="0.25">
      <c r="A92" s="13" t="s">
        <v>2086</v>
      </c>
      <c r="B92" s="33" t="s">
        <v>2087</v>
      </c>
      <c r="C92" s="33" t="s">
        <v>1434</v>
      </c>
      <c r="D92" s="14">
        <v>36363</v>
      </c>
      <c r="E92" s="15">
        <v>59.71</v>
      </c>
      <c r="F92" s="16">
        <v>4.0000000000000001E-3</v>
      </c>
      <c r="G92" s="16"/>
    </row>
    <row r="93" spans="1:7" x14ac:dyDescent="0.25">
      <c r="A93" s="13" t="s">
        <v>1512</v>
      </c>
      <c r="B93" s="33" t="s">
        <v>1513</v>
      </c>
      <c r="C93" s="33" t="s">
        <v>1374</v>
      </c>
      <c r="D93" s="14">
        <v>6501</v>
      </c>
      <c r="E93" s="15">
        <v>59.69</v>
      </c>
      <c r="F93" s="16">
        <v>4.0000000000000001E-3</v>
      </c>
      <c r="G93" s="16"/>
    </row>
    <row r="94" spans="1:7" x14ac:dyDescent="0.25">
      <c r="A94" s="13" t="s">
        <v>2088</v>
      </c>
      <c r="B94" s="33" t="s">
        <v>2089</v>
      </c>
      <c r="C94" s="33" t="s">
        <v>1323</v>
      </c>
      <c r="D94" s="14">
        <v>3723</v>
      </c>
      <c r="E94" s="15">
        <v>59.48</v>
      </c>
      <c r="F94" s="16">
        <v>3.8999999999999998E-3</v>
      </c>
      <c r="G94" s="16"/>
    </row>
    <row r="95" spans="1:7" x14ac:dyDescent="0.25">
      <c r="A95" s="13" t="s">
        <v>1428</v>
      </c>
      <c r="B95" s="33" t="s">
        <v>1429</v>
      </c>
      <c r="C95" s="33" t="s">
        <v>1371</v>
      </c>
      <c r="D95" s="14">
        <v>19899</v>
      </c>
      <c r="E95" s="15">
        <v>59.17</v>
      </c>
      <c r="F95" s="16">
        <v>3.8999999999999998E-3</v>
      </c>
      <c r="G95" s="16"/>
    </row>
    <row r="96" spans="1:7" x14ac:dyDescent="0.25">
      <c r="A96" s="13" t="s">
        <v>1330</v>
      </c>
      <c r="B96" s="33" t="s">
        <v>1331</v>
      </c>
      <c r="C96" s="33" t="s">
        <v>1292</v>
      </c>
      <c r="D96" s="14">
        <v>8556</v>
      </c>
      <c r="E96" s="15">
        <v>58.98</v>
      </c>
      <c r="F96" s="16">
        <v>3.8999999999999998E-3</v>
      </c>
      <c r="G96" s="16"/>
    </row>
    <row r="97" spans="1:7" x14ac:dyDescent="0.25">
      <c r="A97" s="13" t="s">
        <v>1432</v>
      </c>
      <c r="B97" s="33" t="s">
        <v>1433</v>
      </c>
      <c r="C97" s="33" t="s">
        <v>1434</v>
      </c>
      <c r="D97" s="14">
        <v>1291</v>
      </c>
      <c r="E97" s="15">
        <v>58.86</v>
      </c>
      <c r="F97" s="16">
        <v>3.8999999999999998E-3</v>
      </c>
      <c r="G97" s="16"/>
    </row>
    <row r="98" spans="1:7" x14ac:dyDescent="0.25">
      <c r="A98" s="13" t="s">
        <v>1830</v>
      </c>
      <c r="B98" s="33" t="s">
        <v>1831</v>
      </c>
      <c r="C98" s="33" t="s">
        <v>1832</v>
      </c>
      <c r="D98" s="14">
        <v>163</v>
      </c>
      <c r="E98" s="15">
        <v>58.61</v>
      </c>
      <c r="F98" s="16">
        <v>3.8999999999999998E-3</v>
      </c>
      <c r="G98" s="16"/>
    </row>
    <row r="99" spans="1:7" x14ac:dyDescent="0.25">
      <c r="A99" s="13" t="s">
        <v>2090</v>
      </c>
      <c r="B99" s="33" t="s">
        <v>2091</v>
      </c>
      <c r="C99" s="33" t="s">
        <v>1198</v>
      </c>
      <c r="D99" s="14">
        <v>14937</v>
      </c>
      <c r="E99" s="15">
        <v>57.01</v>
      </c>
      <c r="F99" s="16">
        <v>3.8E-3</v>
      </c>
      <c r="G99" s="16"/>
    </row>
    <row r="100" spans="1:7" x14ac:dyDescent="0.25">
      <c r="A100" s="13" t="s">
        <v>1299</v>
      </c>
      <c r="B100" s="33" t="s">
        <v>1300</v>
      </c>
      <c r="C100" s="33" t="s">
        <v>1192</v>
      </c>
      <c r="D100" s="14">
        <v>3875</v>
      </c>
      <c r="E100" s="15">
        <v>56.65</v>
      </c>
      <c r="F100" s="16">
        <v>3.7000000000000002E-3</v>
      </c>
      <c r="G100" s="16"/>
    </row>
    <row r="101" spans="1:7" x14ac:dyDescent="0.25">
      <c r="A101" s="13" t="s">
        <v>1452</v>
      </c>
      <c r="B101" s="33" t="s">
        <v>1453</v>
      </c>
      <c r="C101" s="33" t="s">
        <v>1323</v>
      </c>
      <c r="D101" s="14">
        <v>3087</v>
      </c>
      <c r="E101" s="15">
        <v>56.17</v>
      </c>
      <c r="F101" s="16">
        <v>3.7000000000000002E-3</v>
      </c>
      <c r="G101" s="16"/>
    </row>
    <row r="102" spans="1:7" x14ac:dyDescent="0.25">
      <c r="A102" s="13" t="s">
        <v>1336</v>
      </c>
      <c r="B102" s="33" t="s">
        <v>1337</v>
      </c>
      <c r="C102" s="33" t="s">
        <v>1338</v>
      </c>
      <c r="D102" s="14">
        <v>65661</v>
      </c>
      <c r="E102" s="15">
        <v>55.55</v>
      </c>
      <c r="F102" s="16">
        <v>3.7000000000000002E-3</v>
      </c>
      <c r="G102" s="16"/>
    </row>
    <row r="103" spans="1:7" x14ac:dyDescent="0.25">
      <c r="A103" s="13" t="s">
        <v>1419</v>
      </c>
      <c r="B103" s="33" t="s">
        <v>1420</v>
      </c>
      <c r="C103" s="33" t="s">
        <v>1184</v>
      </c>
      <c r="D103" s="14">
        <v>3100</v>
      </c>
      <c r="E103" s="15">
        <v>55.13</v>
      </c>
      <c r="F103" s="16">
        <v>3.5999999999999999E-3</v>
      </c>
      <c r="G103" s="16"/>
    </row>
    <row r="104" spans="1:7" x14ac:dyDescent="0.25">
      <c r="A104" s="13" t="s">
        <v>2092</v>
      </c>
      <c r="B104" s="33" t="s">
        <v>2093</v>
      </c>
      <c r="C104" s="33" t="s">
        <v>1204</v>
      </c>
      <c r="D104" s="14">
        <v>1012</v>
      </c>
      <c r="E104" s="15">
        <v>54.7</v>
      </c>
      <c r="F104" s="16">
        <v>3.5999999999999999E-3</v>
      </c>
      <c r="G104" s="16"/>
    </row>
    <row r="105" spans="1:7" x14ac:dyDescent="0.25">
      <c r="A105" s="13" t="s">
        <v>1272</v>
      </c>
      <c r="B105" s="33" t="s">
        <v>1273</v>
      </c>
      <c r="C105" s="33" t="s">
        <v>1274</v>
      </c>
      <c r="D105" s="14">
        <v>1097</v>
      </c>
      <c r="E105" s="15">
        <v>54.56</v>
      </c>
      <c r="F105" s="16">
        <v>3.5999999999999999E-3</v>
      </c>
      <c r="G105" s="16"/>
    </row>
    <row r="106" spans="1:7" x14ac:dyDescent="0.25">
      <c r="A106" s="13" t="s">
        <v>1791</v>
      </c>
      <c r="B106" s="33" t="s">
        <v>1792</v>
      </c>
      <c r="C106" s="33" t="s">
        <v>1192</v>
      </c>
      <c r="D106" s="14">
        <v>9292</v>
      </c>
      <c r="E106" s="15">
        <v>52.73</v>
      </c>
      <c r="F106" s="16">
        <v>3.5000000000000001E-3</v>
      </c>
      <c r="G106" s="16"/>
    </row>
    <row r="107" spans="1:7" x14ac:dyDescent="0.25">
      <c r="A107" s="13" t="s">
        <v>1267</v>
      </c>
      <c r="B107" s="33" t="s">
        <v>1268</v>
      </c>
      <c r="C107" s="33" t="s">
        <v>1269</v>
      </c>
      <c r="D107" s="14">
        <v>1536</v>
      </c>
      <c r="E107" s="15">
        <v>52.4</v>
      </c>
      <c r="F107" s="16">
        <v>3.5000000000000001E-3</v>
      </c>
      <c r="G107" s="16"/>
    </row>
    <row r="108" spans="1:7" x14ac:dyDescent="0.25">
      <c r="A108" s="13" t="s">
        <v>1346</v>
      </c>
      <c r="B108" s="33" t="s">
        <v>1347</v>
      </c>
      <c r="C108" s="33" t="s">
        <v>1289</v>
      </c>
      <c r="D108" s="14">
        <v>8027</v>
      </c>
      <c r="E108" s="15">
        <v>50.79</v>
      </c>
      <c r="F108" s="16">
        <v>3.3999999999999998E-3</v>
      </c>
      <c r="G108" s="16"/>
    </row>
    <row r="109" spans="1:7" x14ac:dyDescent="0.25">
      <c r="A109" s="13" t="s">
        <v>1417</v>
      </c>
      <c r="B109" s="33" t="s">
        <v>1418</v>
      </c>
      <c r="C109" s="33" t="s">
        <v>1305</v>
      </c>
      <c r="D109" s="14">
        <v>2206</v>
      </c>
      <c r="E109" s="15">
        <v>50.39</v>
      </c>
      <c r="F109" s="16">
        <v>3.3E-3</v>
      </c>
      <c r="G109" s="16"/>
    </row>
    <row r="110" spans="1:7" x14ac:dyDescent="0.25">
      <c r="A110" s="13" t="s">
        <v>1949</v>
      </c>
      <c r="B110" s="33" t="s">
        <v>1950</v>
      </c>
      <c r="C110" s="33" t="s">
        <v>1350</v>
      </c>
      <c r="D110" s="14">
        <v>10154</v>
      </c>
      <c r="E110" s="15">
        <v>50.16</v>
      </c>
      <c r="F110" s="16">
        <v>3.3E-3</v>
      </c>
      <c r="G110" s="16"/>
    </row>
    <row r="111" spans="1:7" x14ac:dyDescent="0.25">
      <c r="A111" s="13" t="s">
        <v>1219</v>
      </c>
      <c r="B111" s="33" t="s">
        <v>1220</v>
      </c>
      <c r="C111" s="33" t="s">
        <v>1221</v>
      </c>
      <c r="D111" s="14">
        <v>2160</v>
      </c>
      <c r="E111" s="15">
        <v>50.03</v>
      </c>
      <c r="F111" s="16">
        <v>3.3E-3</v>
      </c>
      <c r="G111" s="16"/>
    </row>
    <row r="112" spans="1:7" x14ac:dyDescent="0.25">
      <c r="A112" s="13" t="s">
        <v>2094</v>
      </c>
      <c r="B112" s="33" t="s">
        <v>2095</v>
      </c>
      <c r="C112" s="33" t="s">
        <v>1414</v>
      </c>
      <c r="D112" s="14">
        <v>566</v>
      </c>
      <c r="E112" s="15">
        <v>49.3</v>
      </c>
      <c r="F112" s="16">
        <v>3.3E-3</v>
      </c>
      <c r="G112" s="16"/>
    </row>
    <row r="113" spans="1:7" x14ac:dyDescent="0.25">
      <c r="A113" s="13" t="s">
        <v>1227</v>
      </c>
      <c r="B113" s="33" t="s">
        <v>1228</v>
      </c>
      <c r="C113" s="33" t="s">
        <v>1226</v>
      </c>
      <c r="D113" s="14">
        <v>2090</v>
      </c>
      <c r="E113" s="15">
        <v>49.22</v>
      </c>
      <c r="F113" s="16">
        <v>3.3E-3</v>
      </c>
      <c r="G113" s="16"/>
    </row>
    <row r="114" spans="1:7" x14ac:dyDescent="0.25">
      <c r="A114" s="13" t="s">
        <v>1410</v>
      </c>
      <c r="B114" s="33" t="s">
        <v>1411</v>
      </c>
      <c r="C114" s="33" t="s">
        <v>1279</v>
      </c>
      <c r="D114" s="14">
        <v>5586</v>
      </c>
      <c r="E114" s="15">
        <v>49.19</v>
      </c>
      <c r="F114" s="16">
        <v>3.3E-3</v>
      </c>
      <c r="G114" s="16"/>
    </row>
    <row r="115" spans="1:7" x14ac:dyDescent="0.25">
      <c r="A115" s="13" t="s">
        <v>1508</v>
      </c>
      <c r="B115" s="33" t="s">
        <v>1509</v>
      </c>
      <c r="C115" s="33" t="s">
        <v>1289</v>
      </c>
      <c r="D115" s="14">
        <v>3177</v>
      </c>
      <c r="E115" s="15">
        <v>48.56</v>
      </c>
      <c r="F115" s="16">
        <v>3.2000000000000002E-3</v>
      </c>
      <c r="G115" s="16"/>
    </row>
    <row r="116" spans="1:7" x14ac:dyDescent="0.25">
      <c r="A116" s="13" t="s">
        <v>1361</v>
      </c>
      <c r="B116" s="33" t="s">
        <v>1362</v>
      </c>
      <c r="C116" s="33" t="s">
        <v>1289</v>
      </c>
      <c r="D116" s="14">
        <v>2876</v>
      </c>
      <c r="E116" s="15">
        <v>48.42</v>
      </c>
      <c r="F116" s="16">
        <v>3.2000000000000002E-3</v>
      </c>
      <c r="G116" s="16"/>
    </row>
    <row r="117" spans="1:7" x14ac:dyDescent="0.25">
      <c r="A117" s="13" t="s">
        <v>2021</v>
      </c>
      <c r="B117" s="33" t="s">
        <v>2022</v>
      </c>
      <c r="C117" s="33" t="s">
        <v>1201</v>
      </c>
      <c r="D117" s="14">
        <v>2927</v>
      </c>
      <c r="E117" s="15">
        <v>46.64</v>
      </c>
      <c r="F117" s="16">
        <v>3.0999999999999999E-3</v>
      </c>
      <c r="G117" s="16"/>
    </row>
    <row r="118" spans="1:7" x14ac:dyDescent="0.25">
      <c r="A118" s="13" t="s">
        <v>1415</v>
      </c>
      <c r="B118" s="33" t="s">
        <v>1416</v>
      </c>
      <c r="C118" s="33" t="s">
        <v>1305</v>
      </c>
      <c r="D118" s="14">
        <v>621</v>
      </c>
      <c r="E118" s="15">
        <v>46.3</v>
      </c>
      <c r="F118" s="16">
        <v>3.0999999999999999E-3</v>
      </c>
      <c r="G118" s="16"/>
    </row>
    <row r="119" spans="1:7" x14ac:dyDescent="0.25">
      <c r="A119" s="13" t="s">
        <v>2096</v>
      </c>
      <c r="B119" s="33" t="s">
        <v>2097</v>
      </c>
      <c r="C119" s="33" t="s">
        <v>1292</v>
      </c>
      <c r="D119" s="14">
        <v>6726</v>
      </c>
      <c r="E119" s="15">
        <v>46.22</v>
      </c>
      <c r="F119" s="16">
        <v>3.0999999999999999E-3</v>
      </c>
      <c r="G119" s="16"/>
    </row>
    <row r="120" spans="1:7" x14ac:dyDescent="0.25">
      <c r="A120" s="13" t="s">
        <v>2098</v>
      </c>
      <c r="B120" s="33" t="s">
        <v>2099</v>
      </c>
      <c r="C120" s="33" t="s">
        <v>1236</v>
      </c>
      <c r="D120" s="14">
        <v>1078</v>
      </c>
      <c r="E120" s="15">
        <v>45.72</v>
      </c>
      <c r="F120" s="16">
        <v>3.0000000000000001E-3</v>
      </c>
      <c r="G120" s="16"/>
    </row>
    <row r="121" spans="1:7" x14ac:dyDescent="0.25">
      <c r="A121" s="13" t="s">
        <v>1476</v>
      </c>
      <c r="B121" s="33" t="s">
        <v>1477</v>
      </c>
      <c r="C121" s="33" t="s">
        <v>1221</v>
      </c>
      <c r="D121" s="14">
        <v>1794</v>
      </c>
      <c r="E121" s="15">
        <v>45.68</v>
      </c>
      <c r="F121" s="16">
        <v>3.0000000000000001E-3</v>
      </c>
      <c r="G121" s="16"/>
    </row>
    <row r="122" spans="1:7" x14ac:dyDescent="0.25">
      <c r="A122" s="13" t="s">
        <v>1381</v>
      </c>
      <c r="B122" s="33" t="s">
        <v>1382</v>
      </c>
      <c r="C122" s="33" t="s">
        <v>1305</v>
      </c>
      <c r="D122" s="14">
        <v>3718</v>
      </c>
      <c r="E122" s="15">
        <v>45.67</v>
      </c>
      <c r="F122" s="16">
        <v>3.0000000000000001E-3</v>
      </c>
      <c r="G122" s="16"/>
    </row>
    <row r="123" spans="1:7" x14ac:dyDescent="0.25">
      <c r="A123" s="13" t="s">
        <v>1301</v>
      </c>
      <c r="B123" s="33" t="s">
        <v>1302</v>
      </c>
      <c r="C123" s="33" t="s">
        <v>1189</v>
      </c>
      <c r="D123" s="14">
        <v>3074</v>
      </c>
      <c r="E123" s="15">
        <v>44.49</v>
      </c>
      <c r="F123" s="16">
        <v>2.8999999999999998E-3</v>
      </c>
      <c r="G123" s="16"/>
    </row>
    <row r="124" spans="1:7" x14ac:dyDescent="0.25">
      <c r="A124" s="13" t="s">
        <v>1468</v>
      </c>
      <c r="B124" s="33" t="s">
        <v>1469</v>
      </c>
      <c r="C124" s="33" t="s">
        <v>1189</v>
      </c>
      <c r="D124" s="14">
        <v>10439</v>
      </c>
      <c r="E124" s="15">
        <v>43.73</v>
      </c>
      <c r="F124" s="16">
        <v>2.8999999999999998E-3</v>
      </c>
      <c r="G124" s="16"/>
    </row>
    <row r="125" spans="1:7" x14ac:dyDescent="0.25">
      <c r="A125" s="13" t="s">
        <v>1339</v>
      </c>
      <c r="B125" s="33" t="s">
        <v>1340</v>
      </c>
      <c r="C125" s="33" t="s">
        <v>1195</v>
      </c>
      <c r="D125" s="14">
        <v>9920</v>
      </c>
      <c r="E125" s="15">
        <v>43.33</v>
      </c>
      <c r="F125" s="16">
        <v>2.8999999999999998E-3</v>
      </c>
      <c r="G125" s="16"/>
    </row>
    <row r="126" spans="1:7" x14ac:dyDescent="0.25">
      <c r="A126" s="13" t="s">
        <v>1492</v>
      </c>
      <c r="B126" s="33" t="s">
        <v>1493</v>
      </c>
      <c r="C126" s="33" t="s">
        <v>1221</v>
      </c>
      <c r="D126" s="14">
        <v>1107</v>
      </c>
      <c r="E126" s="15">
        <v>42.87</v>
      </c>
      <c r="F126" s="16">
        <v>2.8E-3</v>
      </c>
      <c r="G126" s="16"/>
    </row>
    <row r="127" spans="1:7" x14ac:dyDescent="0.25">
      <c r="A127" s="13" t="s">
        <v>1532</v>
      </c>
      <c r="B127" s="33" t="s">
        <v>1533</v>
      </c>
      <c r="C127" s="33" t="s">
        <v>1414</v>
      </c>
      <c r="D127" s="14">
        <v>4123</v>
      </c>
      <c r="E127" s="15">
        <v>42.47</v>
      </c>
      <c r="F127" s="16">
        <v>2.8E-3</v>
      </c>
      <c r="G127" s="16"/>
    </row>
    <row r="128" spans="1:7" x14ac:dyDescent="0.25">
      <c r="A128" s="13" t="s">
        <v>1932</v>
      </c>
      <c r="B128" s="33" t="s">
        <v>1933</v>
      </c>
      <c r="C128" s="33" t="s">
        <v>1289</v>
      </c>
      <c r="D128" s="14">
        <v>15735</v>
      </c>
      <c r="E128" s="15">
        <v>42.11</v>
      </c>
      <c r="F128" s="16">
        <v>2.8E-3</v>
      </c>
      <c r="G128" s="16"/>
    </row>
    <row r="129" spans="1:7" x14ac:dyDescent="0.25">
      <c r="A129" s="13" t="s">
        <v>2100</v>
      </c>
      <c r="B129" s="33" t="s">
        <v>2101</v>
      </c>
      <c r="C129" s="33" t="s">
        <v>1192</v>
      </c>
      <c r="D129" s="14">
        <v>32614</v>
      </c>
      <c r="E129" s="15">
        <v>41.97</v>
      </c>
      <c r="F129" s="16">
        <v>2.8E-3</v>
      </c>
      <c r="G129" s="16"/>
    </row>
    <row r="130" spans="1:7" x14ac:dyDescent="0.25">
      <c r="A130" s="13" t="s">
        <v>1295</v>
      </c>
      <c r="B130" s="33" t="s">
        <v>1296</v>
      </c>
      <c r="C130" s="33" t="s">
        <v>1289</v>
      </c>
      <c r="D130" s="14">
        <v>8505</v>
      </c>
      <c r="E130" s="15">
        <v>41.88</v>
      </c>
      <c r="F130" s="16">
        <v>2.8E-3</v>
      </c>
      <c r="G130" s="16"/>
    </row>
    <row r="131" spans="1:7" x14ac:dyDescent="0.25">
      <c r="A131" s="13" t="s">
        <v>1472</v>
      </c>
      <c r="B131" s="33" t="s">
        <v>1473</v>
      </c>
      <c r="C131" s="33" t="s">
        <v>1289</v>
      </c>
      <c r="D131" s="14">
        <v>18626</v>
      </c>
      <c r="E131" s="15">
        <v>41.69</v>
      </c>
      <c r="F131" s="16">
        <v>2.8E-3</v>
      </c>
      <c r="G131" s="16"/>
    </row>
    <row r="132" spans="1:7" x14ac:dyDescent="0.25">
      <c r="A132" s="13" t="s">
        <v>1222</v>
      </c>
      <c r="B132" s="33" t="s">
        <v>1223</v>
      </c>
      <c r="C132" s="33" t="s">
        <v>1189</v>
      </c>
      <c r="D132" s="14">
        <v>713</v>
      </c>
      <c r="E132" s="15">
        <v>41.3</v>
      </c>
      <c r="F132" s="16">
        <v>2.7000000000000001E-3</v>
      </c>
      <c r="G132" s="16"/>
    </row>
    <row r="133" spans="1:7" x14ac:dyDescent="0.25">
      <c r="A133" s="13" t="s">
        <v>1430</v>
      </c>
      <c r="B133" s="33" t="s">
        <v>1431</v>
      </c>
      <c r="C133" s="33" t="s">
        <v>1189</v>
      </c>
      <c r="D133" s="14">
        <v>3568</v>
      </c>
      <c r="E133" s="15">
        <v>41.11</v>
      </c>
      <c r="F133" s="16">
        <v>2.7000000000000001E-3</v>
      </c>
      <c r="G133" s="16"/>
    </row>
    <row r="134" spans="1:7" x14ac:dyDescent="0.25">
      <c r="A134" s="13" t="s">
        <v>1395</v>
      </c>
      <c r="B134" s="33" t="s">
        <v>1396</v>
      </c>
      <c r="C134" s="33" t="s">
        <v>1192</v>
      </c>
      <c r="D134" s="14">
        <v>21798</v>
      </c>
      <c r="E134" s="15">
        <v>41.05</v>
      </c>
      <c r="F134" s="16">
        <v>2.7000000000000001E-3</v>
      </c>
      <c r="G134" s="16"/>
    </row>
    <row r="135" spans="1:7" x14ac:dyDescent="0.25">
      <c r="A135" s="13" t="s">
        <v>1820</v>
      </c>
      <c r="B135" s="33" t="s">
        <v>1821</v>
      </c>
      <c r="C135" s="33" t="s">
        <v>1371</v>
      </c>
      <c r="D135" s="14">
        <v>9286</v>
      </c>
      <c r="E135" s="15">
        <v>41.04</v>
      </c>
      <c r="F135" s="16">
        <v>2.7000000000000001E-3</v>
      </c>
      <c r="G135" s="16"/>
    </row>
    <row r="136" spans="1:7" x14ac:dyDescent="0.25">
      <c r="A136" s="13" t="s">
        <v>2102</v>
      </c>
      <c r="B136" s="33" t="s">
        <v>2103</v>
      </c>
      <c r="C136" s="33" t="s">
        <v>1195</v>
      </c>
      <c r="D136" s="14">
        <v>5422</v>
      </c>
      <c r="E136" s="15">
        <v>40.98</v>
      </c>
      <c r="F136" s="16">
        <v>2.7000000000000001E-3</v>
      </c>
      <c r="G136" s="16"/>
    </row>
    <row r="137" spans="1:7" x14ac:dyDescent="0.25">
      <c r="A137" s="13" t="s">
        <v>1872</v>
      </c>
      <c r="B137" s="33" t="s">
        <v>1873</v>
      </c>
      <c r="C137" s="33" t="s">
        <v>1189</v>
      </c>
      <c r="D137" s="14">
        <v>1913</v>
      </c>
      <c r="E137" s="15">
        <v>40.93</v>
      </c>
      <c r="F137" s="16">
        <v>2.7000000000000001E-3</v>
      </c>
      <c r="G137" s="16"/>
    </row>
    <row r="138" spans="1:7" x14ac:dyDescent="0.25">
      <c r="A138" s="13" t="s">
        <v>2104</v>
      </c>
      <c r="B138" s="33" t="s">
        <v>2105</v>
      </c>
      <c r="C138" s="33" t="s">
        <v>1403</v>
      </c>
      <c r="D138" s="14">
        <v>3125</v>
      </c>
      <c r="E138" s="15">
        <v>40.85</v>
      </c>
      <c r="F138" s="16">
        <v>2.7000000000000001E-3</v>
      </c>
      <c r="G138" s="16"/>
    </row>
    <row r="139" spans="1:7" x14ac:dyDescent="0.25">
      <c r="A139" s="13" t="s">
        <v>2106</v>
      </c>
      <c r="B139" s="33" t="s">
        <v>2107</v>
      </c>
      <c r="C139" s="33" t="s">
        <v>1195</v>
      </c>
      <c r="D139" s="14">
        <v>2134</v>
      </c>
      <c r="E139" s="15">
        <v>40.72</v>
      </c>
      <c r="F139" s="16">
        <v>2.7000000000000001E-3</v>
      </c>
      <c r="G139" s="16"/>
    </row>
    <row r="140" spans="1:7" x14ac:dyDescent="0.25">
      <c r="A140" s="13" t="s">
        <v>1314</v>
      </c>
      <c r="B140" s="33" t="s">
        <v>1315</v>
      </c>
      <c r="C140" s="33" t="s">
        <v>1236</v>
      </c>
      <c r="D140" s="14">
        <v>8762</v>
      </c>
      <c r="E140" s="15">
        <v>40.61</v>
      </c>
      <c r="F140" s="16">
        <v>2.7000000000000001E-3</v>
      </c>
      <c r="G140" s="16"/>
    </row>
    <row r="141" spans="1:7" x14ac:dyDescent="0.25">
      <c r="A141" s="13" t="s">
        <v>2108</v>
      </c>
      <c r="B141" s="33" t="s">
        <v>2109</v>
      </c>
      <c r="C141" s="33" t="s">
        <v>1548</v>
      </c>
      <c r="D141" s="14">
        <v>2816</v>
      </c>
      <c r="E141" s="15">
        <v>40.18</v>
      </c>
      <c r="F141" s="16">
        <v>2.7000000000000001E-3</v>
      </c>
      <c r="G141" s="16"/>
    </row>
    <row r="142" spans="1:7" x14ac:dyDescent="0.25">
      <c r="A142" s="13" t="s">
        <v>1783</v>
      </c>
      <c r="B142" s="33" t="s">
        <v>1784</v>
      </c>
      <c r="C142" s="33" t="s">
        <v>1236</v>
      </c>
      <c r="D142" s="14">
        <v>4722</v>
      </c>
      <c r="E142" s="15">
        <v>40.15</v>
      </c>
      <c r="F142" s="16">
        <v>2.7000000000000001E-3</v>
      </c>
      <c r="G142" s="16"/>
    </row>
    <row r="143" spans="1:7" x14ac:dyDescent="0.25">
      <c r="A143" s="13" t="s">
        <v>2110</v>
      </c>
      <c r="B143" s="33" t="s">
        <v>2111</v>
      </c>
      <c r="C143" s="33" t="s">
        <v>1215</v>
      </c>
      <c r="D143" s="14">
        <v>250</v>
      </c>
      <c r="E143" s="15">
        <v>39.93</v>
      </c>
      <c r="F143" s="16">
        <v>2.5999999999999999E-3</v>
      </c>
      <c r="G143" s="16"/>
    </row>
    <row r="144" spans="1:7" x14ac:dyDescent="0.25">
      <c r="A144" s="13" t="s">
        <v>2112</v>
      </c>
      <c r="B144" s="33" t="s">
        <v>2113</v>
      </c>
      <c r="C144" s="33" t="s">
        <v>1451</v>
      </c>
      <c r="D144" s="14">
        <v>10361</v>
      </c>
      <c r="E144" s="15">
        <v>39.9</v>
      </c>
      <c r="F144" s="16">
        <v>2.5999999999999999E-3</v>
      </c>
      <c r="G144" s="16"/>
    </row>
    <row r="145" spans="1:7" x14ac:dyDescent="0.25">
      <c r="A145" s="13" t="s">
        <v>1500</v>
      </c>
      <c r="B145" s="33" t="s">
        <v>1501</v>
      </c>
      <c r="C145" s="33" t="s">
        <v>1414</v>
      </c>
      <c r="D145" s="14">
        <v>1809</v>
      </c>
      <c r="E145" s="15">
        <v>39.64</v>
      </c>
      <c r="F145" s="16">
        <v>2.5999999999999999E-3</v>
      </c>
      <c r="G145" s="16"/>
    </row>
    <row r="146" spans="1:7" x14ac:dyDescent="0.25">
      <c r="A146" s="13" t="s">
        <v>1237</v>
      </c>
      <c r="B146" s="33" t="s">
        <v>1238</v>
      </c>
      <c r="C146" s="33" t="s">
        <v>1239</v>
      </c>
      <c r="D146" s="14">
        <v>3684</v>
      </c>
      <c r="E146" s="15">
        <v>39.06</v>
      </c>
      <c r="F146" s="16">
        <v>2.5999999999999999E-3</v>
      </c>
      <c r="G146" s="16"/>
    </row>
    <row r="147" spans="1:7" x14ac:dyDescent="0.25">
      <c r="A147" s="13" t="s">
        <v>1287</v>
      </c>
      <c r="B147" s="33" t="s">
        <v>1288</v>
      </c>
      <c r="C147" s="33" t="s">
        <v>1289</v>
      </c>
      <c r="D147" s="14">
        <v>7249</v>
      </c>
      <c r="E147" s="15">
        <v>38.979999999999997</v>
      </c>
      <c r="F147" s="16">
        <v>2.5999999999999999E-3</v>
      </c>
      <c r="G147" s="16"/>
    </row>
    <row r="148" spans="1:7" x14ac:dyDescent="0.25">
      <c r="A148" s="13" t="s">
        <v>1324</v>
      </c>
      <c r="B148" s="33" t="s">
        <v>1325</v>
      </c>
      <c r="C148" s="33" t="s">
        <v>1181</v>
      </c>
      <c r="D148" s="14">
        <v>761</v>
      </c>
      <c r="E148" s="15">
        <v>38.96</v>
      </c>
      <c r="F148" s="16">
        <v>2.5999999999999999E-3</v>
      </c>
      <c r="G148" s="16"/>
    </row>
    <row r="149" spans="1:7" x14ac:dyDescent="0.25">
      <c r="A149" s="13" t="s">
        <v>2114</v>
      </c>
      <c r="B149" s="33" t="s">
        <v>2115</v>
      </c>
      <c r="C149" s="33" t="s">
        <v>1201</v>
      </c>
      <c r="D149" s="14">
        <v>1051</v>
      </c>
      <c r="E149" s="15">
        <v>38.64</v>
      </c>
      <c r="F149" s="16">
        <v>2.5999999999999999E-3</v>
      </c>
      <c r="G149" s="16"/>
    </row>
    <row r="150" spans="1:7" x14ac:dyDescent="0.25">
      <c r="A150" s="13" t="s">
        <v>1498</v>
      </c>
      <c r="B150" s="33" t="s">
        <v>1499</v>
      </c>
      <c r="C150" s="33" t="s">
        <v>1289</v>
      </c>
      <c r="D150" s="14">
        <v>1629</v>
      </c>
      <c r="E150" s="15">
        <v>38.35</v>
      </c>
      <c r="F150" s="16">
        <v>2.5000000000000001E-3</v>
      </c>
      <c r="G150" s="16"/>
    </row>
    <row r="151" spans="1:7" x14ac:dyDescent="0.25">
      <c r="A151" s="13" t="s">
        <v>1404</v>
      </c>
      <c r="B151" s="33" t="s">
        <v>1405</v>
      </c>
      <c r="C151" s="33" t="s">
        <v>1181</v>
      </c>
      <c r="D151" s="14">
        <v>802</v>
      </c>
      <c r="E151" s="15">
        <v>37.96</v>
      </c>
      <c r="F151" s="16">
        <v>2.5000000000000001E-3</v>
      </c>
      <c r="G151" s="16"/>
    </row>
    <row r="152" spans="1:7" x14ac:dyDescent="0.25">
      <c r="A152" s="13" t="s">
        <v>1895</v>
      </c>
      <c r="B152" s="33" t="s">
        <v>1896</v>
      </c>
      <c r="C152" s="33" t="s">
        <v>1274</v>
      </c>
      <c r="D152" s="14">
        <v>2431</v>
      </c>
      <c r="E152" s="15">
        <v>37.86</v>
      </c>
      <c r="F152" s="16">
        <v>2.5000000000000001E-3</v>
      </c>
      <c r="G152" s="16"/>
    </row>
    <row r="153" spans="1:7" x14ac:dyDescent="0.25">
      <c r="A153" s="13" t="s">
        <v>1787</v>
      </c>
      <c r="B153" s="33" t="s">
        <v>1788</v>
      </c>
      <c r="C153" s="33" t="s">
        <v>1434</v>
      </c>
      <c r="D153" s="14">
        <v>877</v>
      </c>
      <c r="E153" s="15">
        <v>37.729999999999997</v>
      </c>
      <c r="F153" s="16">
        <v>2.5000000000000001E-3</v>
      </c>
      <c r="G153" s="16"/>
    </row>
    <row r="154" spans="1:7" x14ac:dyDescent="0.25">
      <c r="A154" s="13" t="s">
        <v>1510</v>
      </c>
      <c r="B154" s="33" t="s">
        <v>1511</v>
      </c>
      <c r="C154" s="33" t="s">
        <v>1221</v>
      </c>
      <c r="D154" s="14">
        <v>2090</v>
      </c>
      <c r="E154" s="15">
        <v>37.11</v>
      </c>
      <c r="F154" s="16">
        <v>2.5000000000000001E-3</v>
      </c>
      <c r="G154" s="16"/>
    </row>
    <row r="155" spans="1:7" x14ac:dyDescent="0.25">
      <c r="A155" s="13" t="s">
        <v>2116</v>
      </c>
      <c r="B155" s="33" t="s">
        <v>2117</v>
      </c>
      <c r="C155" s="33" t="s">
        <v>1201</v>
      </c>
      <c r="D155" s="14">
        <v>616</v>
      </c>
      <c r="E155" s="15">
        <v>36.880000000000003</v>
      </c>
      <c r="F155" s="16">
        <v>2.3999999999999998E-3</v>
      </c>
      <c r="G155" s="16"/>
    </row>
    <row r="156" spans="1:7" x14ac:dyDescent="0.25">
      <c r="A156" s="13" t="s">
        <v>1379</v>
      </c>
      <c r="B156" s="33" t="s">
        <v>1380</v>
      </c>
      <c r="C156" s="33" t="s">
        <v>1374</v>
      </c>
      <c r="D156" s="14">
        <v>2640</v>
      </c>
      <c r="E156" s="15">
        <v>36.6</v>
      </c>
      <c r="F156" s="16">
        <v>2.3999999999999998E-3</v>
      </c>
      <c r="G156" s="16"/>
    </row>
    <row r="157" spans="1:7" x14ac:dyDescent="0.25">
      <c r="A157" s="13" t="s">
        <v>2118</v>
      </c>
      <c r="B157" s="33" t="s">
        <v>2119</v>
      </c>
      <c r="C157" s="33" t="s">
        <v>1548</v>
      </c>
      <c r="D157" s="14">
        <v>1964</v>
      </c>
      <c r="E157" s="15">
        <v>36.54</v>
      </c>
      <c r="F157" s="16">
        <v>2.3999999999999998E-3</v>
      </c>
      <c r="G157" s="16"/>
    </row>
    <row r="158" spans="1:7" x14ac:dyDescent="0.25">
      <c r="A158" s="13" t="s">
        <v>1255</v>
      </c>
      <c r="B158" s="33" t="s">
        <v>1256</v>
      </c>
      <c r="C158" s="33" t="s">
        <v>1189</v>
      </c>
      <c r="D158" s="14">
        <v>141</v>
      </c>
      <c r="E158" s="15">
        <v>36.5</v>
      </c>
      <c r="F158" s="16">
        <v>2.3999999999999998E-3</v>
      </c>
      <c r="G158" s="16"/>
    </row>
    <row r="159" spans="1:7" x14ac:dyDescent="0.25">
      <c r="A159" s="13" t="s">
        <v>1391</v>
      </c>
      <c r="B159" s="33" t="s">
        <v>1392</v>
      </c>
      <c r="C159" s="33" t="s">
        <v>1189</v>
      </c>
      <c r="D159" s="14">
        <v>11786</v>
      </c>
      <c r="E159" s="15">
        <v>36.450000000000003</v>
      </c>
      <c r="F159" s="16">
        <v>2.3999999999999998E-3</v>
      </c>
      <c r="G159" s="16"/>
    </row>
    <row r="160" spans="1:7" x14ac:dyDescent="0.25">
      <c r="A160" s="13" t="s">
        <v>1318</v>
      </c>
      <c r="B160" s="33" t="s">
        <v>1319</v>
      </c>
      <c r="C160" s="33" t="s">
        <v>1320</v>
      </c>
      <c r="D160" s="14">
        <v>24466</v>
      </c>
      <c r="E160" s="15">
        <v>36.43</v>
      </c>
      <c r="F160" s="16">
        <v>2.3999999999999998E-3</v>
      </c>
      <c r="G160" s="16"/>
    </row>
    <row r="161" spans="1:7" x14ac:dyDescent="0.25">
      <c r="A161" s="13" t="s">
        <v>1202</v>
      </c>
      <c r="B161" s="33" t="s">
        <v>1203</v>
      </c>
      <c r="C161" s="33" t="s">
        <v>1204</v>
      </c>
      <c r="D161" s="14">
        <v>521</v>
      </c>
      <c r="E161" s="15">
        <v>36.299999999999997</v>
      </c>
      <c r="F161" s="16">
        <v>2.3999999999999998E-3</v>
      </c>
      <c r="G161" s="16"/>
    </row>
    <row r="162" spans="1:7" x14ac:dyDescent="0.25">
      <c r="A162" s="13" t="s">
        <v>1514</v>
      </c>
      <c r="B162" s="33" t="s">
        <v>1515</v>
      </c>
      <c r="C162" s="33" t="s">
        <v>1305</v>
      </c>
      <c r="D162" s="14">
        <v>8263</v>
      </c>
      <c r="E162" s="15">
        <v>36.21</v>
      </c>
      <c r="F162" s="16">
        <v>2.3999999999999998E-3</v>
      </c>
      <c r="G162" s="16"/>
    </row>
    <row r="163" spans="1:7" x14ac:dyDescent="0.25">
      <c r="A163" s="13" t="s">
        <v>1224</v>
      </c>
      <c r="B163" s="33" t="s">
        <v>1225</v>
      </c>
      <c r="C163" s="33" t="s">
        <v>1226</v>
      </c>
      <c r="D163" s="14">
        <v>691</v>
      </c>
      <c r="E163" s="15">
        <v>35.79</v>
      </c>
      <c r="F163" s="16">
        <v>2.3999999999999998E-3</v>
      </c>
      <c r="G163" s="16"/>
    </row>
    <row r="164" spans="1:7" x14ac:dyDescent="0.25">
      <c r="A164" s="13" t="s">
        <v>2120</v>
      </c>
      <c r="B164" s="33" t="s">
        <v>2121</v>
      </c>
      <c r="C164" s="33" t="s">
        <v>1239</v>
      </c>
      <c r="D164" s="14">
        <v>2497</v>
      </c>
      <c r="E164" s="15">
        <v>35.71</v>
      </c>
      <c r="F164" s="16">
        <v>2.3999999999999998E-3</v>
      </c>
      <c r="G164" s="16"/>
    </row>
    <row r="165" spans="1:7" x14ac:dyDescent="0.25">
      <c r="A165" s="13" t="s">
        <v>1284</v>
      </c>
      <c r="B165" s="33" t="s">
        <v>1285</v>
      </c>
      <c r="C165" s="33" t="s">
        <v>1286</v>
      </c>
      <c r="D165" s="14">
        <v>7838</v>
      </c>
      <c r="E165" s="15">
        <v>35.270000000000003</v>
      </c>
      <c r="F165" s="16">
        <v>2.3E-3</v>
      </c>
      <c r="G165" s="16"/>
    </row>
    <row r="166" spans="1:7" x14ac:dyDescent="0.25">
      <c r="A166" s="13" t="s">
        <v>1326</v>
      </c>
      <c r="B166" s="33" t="s">
        <v>1327</v>
      </c>
      <c r="C166" s="33" t="s">
        <v>1218</v>
      </c>
      <c r="D166" s="14">
        <v>5591</v>
      </c>
      <c r="E166" s="15">
        <v>35.1</v>
      </c>
      <c r="F166" s="16">
        <v>2.3E-3</v>
      </c>
      <c r="G166" s="16"/>
    </row>
    <row r="167" spans="1:7" x14ac:dyDescent="0.25">
      <c r="A167" s="13" t="s">
        <v>2122</v>
      </c>
      <c r="B167" s="33" t="s">
        <v>2123</v>
      </c>
      <c r="C167" s="33" t="s">
        <v>1289</v>
      </c>
      <c r="D167" s="14">
        <v>7806</v>
      </c>
      <c r="E167" s="15">
        <v>35.06</v>
      </c>
      <c r="F167" s="16">
        <v>2.3E-3</v>
      </c>
      <c r="G167" s="16"/>
    </row>
    <row r="168" spans="1:7" x14ac:dyDescent="0.25">
      <c r="A168" s="13" t="s">
        <v>1449</v>
      </c>
      <c r="B168" s="33" t="s">
        <v>1450</v>
      </c>
      <c r="C168" s="33" t="s">
        <v>1451</v>
      </c>
      <c r="D168" s="14">
        <v>837</v>
      </c>
      <c r="E168" s="15">
        <v>35.06</v>
      </c>
      <c r="F168" s="16">
        <v>2.3E-3</v>
      </c>
      <c r="G168" s="16"/>
    </row>
    <row r="169" spans="1:7" x14ac:dyDescent="0.25">
      <c r="A169" s="13" t="s">
        <v>1216</v>
      </c>
      <c r="B169" s="33" t="s">
        <v>1217</v>
      </c>
      <c r="C169" s="33" t="s">
        <v>1218</v>
      </c>
      <c r="D169" s="14">
        <v>21506</v>
      </c>
      <c r="E169" s="15">
        <v>34.93</v>
      </c>
      <c r="F169" s="16">
        <v>2.3E-3</v>
      </c>
      <c r="G169" s="16"/>
    </row>
    <row r="170" spans="1:7" x14ac:dyDescent="0.25">
      <c r="A170" s="13" t="s">
        <v>1443</v>
      </c>
      <c r="B170" s="33" t="s">
        <v>1444</v>
      </c>
      <c r="C170" s="33" t="s">
        <v>1365</v>
      </c>
      <c r="D170" s="14">
        <v>590</v>
      </c>
      <c r="E170" s="15">
        <v>34.450000000000003</v>
      </c>
      <c r="F170" s="16">
        <v>2.3E-3</v>
      </c>
      <c r="G170" s="16"/>
    </row>
    <row r="171" spans="1:7" x14ac:dyDescent="0.25">
      <c r="A171" s="13" t="s">
        <v>1372</v>
      </c>
      <c r="B171" s="33" t="s">
        <v>1373</v>
      </c>
      <c r="C171" s="33" t="s">
        <v>1374</v>
      </c>
      <c r="D171" s="14">
        <v>6173</v>
      </c>
      <c r="E171" s="15">
        <v>33.94</v>
      </c>
      <c r="F171" s="16">
        <v>2.2000000000000001E-3</v>
      </c>
      <c r="G171" s="16"/>
    </row>
    <row r="172" spans="1:7" x14ac:dyDescent="0.25">
      <c r="A172" s="13" t="s">
        <v>2124</v>
      </c>
      <c r="B172" s="33" t="s">
        <v>2125</v>
      </c>
      <c r="C172" s="33" t="s">
        <v>1236</v>
      </c>
      <c r="D172" s="14">
        <v>2843</v>
      </c>
      <c r="E172" s="15">
        <v>33.869999999999997</v>
      </c>
      <c r="F172" s="16">
        <v>2.2000000000000001E-3</v>
      </c>
      <c r="G172" s="16"/>
    </row>
    <row r="173" spans="1:7" x14ac:dyDescent="0.25">
      <c r="A173" s="13" t="s">
        <v>2126</v>
      </c>
      <c r="B173" s="33" t="s">
        <v>2127</v>
      </c>
      <c r="C173" s="33" t="s">
        <v>1189</v>
      </c>
      <c r="D173" s="14">
        <v>1835</v>
      </c>
      <c r="E173" s="15">
        <v>33.770000000000003</v>
      </c>
      <c r="F173" s="16">
        <v>2.2000000000000001E-3</v>
      </c>
      <c r="G173" s="16"/>
    </row>
    <row r="174" spans="1:7" x14ac:dyDescent="0.25">
      <c r="A174" s="13" t="s">
        <v>1482</v>
      </c>
      <c r="B174" s="33" t="s">
        <v>1483</v>
      </c>
      <c r="C174" s="33" t="s">
        <v>1343</v>
      </c>
      <c r="D174" s="14">
        <v>880</v>
      </c>
      <c r="E174" s="15">
        <v>33.6</v>
      </c>
      <c r="F174" s="16">
        <v>2.2000000000000001E-3</v>
      </c>
      <c r="G174" s="16"/>
    </row>
    <row r="175" spans="1:7" x14ac:dyDescent="0.25">
      <c r="A175" s="13" t="s">
        <v>1488</v>
      </c>
      <c r="B175" s="33" t="s">
        <v>1489</v>
      </c>
      <c r="C175" s="33" t="s">
        <v>1289</v>
      </c>
      <c r="D175" s="14">
        <v>21792</v>
      </c>
      <c r="E175" s="15">
        <v>33.33</v>
      </c>
      <c r="F175" s="16">
        <v>2.2000000000000001E-3</v>
      </c>
      <c r="G175" s="16"/>
    </row>
    <row r="176" spans="1:7" x14ac:dyDescent="0.25">
      <c r="A176" s="13" t="s">
        <v>2128</v>
      </c>
      <c r="B176" s="33" t="s">
        <v>2129</v>
      </c>
      <c r="C176" s="33" t="s">
        <v>1967</v>
      </c>
      <c r="D176" s="14">
        <v>730</v>
      </c>
      <c r="E176" s="15">
        <v>32.78</v>
      </c>
      <c r="F176" s="16">
        <v>2.2000000000000001E-3</v>
      </c>
      <c r="G176" s="16"/>
    </row>
    <row r="177" spans="1:7" x14ac:dyDescent="0.25">
      <c r="A177" s="13" t="s">
        <v>1988</v>
      </c>
      <c r="B177" s="33" t="s">
        <v>1989</v>
      </c>
      <c r="C177" s="33" t="s">
        <v>1215</v>
      </c>
      <c r="D177" s="14">
        <v>5212</v>
      </c>
      <c r="E177" s="15">
        <v>32.6</v>
      </c>
      <c r="F177" s="16">
        <v>2.2000000000000001E-3</v>
      </c>
      <c r="G177" s="16"/>
    </row>
    <row r="178" spans="1:7" x14ac:dyDescent="0.25">
      <c r="A178" s="13" t="s">
        <v>2130</v>
      </c>
      <c r="B178" s="33" t="s">
        <v>2131</v>
      </c>
      <c r="C178" s="33" t="s">
        <v>1201</v>
      </c>
      <c r="D178" s="14">
        <v>818</v>
      </c>
      <c r="E178" s="15">
        <v>32.340000000000003</v>
      </c>
      <c r="F178" s="16">
        <v>2.0999999999999999E-3</v>
      </c>
      <c r="G178" s="16"/>
    </row>
    <row r="179" spans="1:7" x14ac:dyDescent="0.25">
      <c r="A179" s="13" t="s">
        <v>1470</v>
      </c>
      <c r="B179" s="33" t="s">
        <v>1471</v>
      </c>
      <c r="C179" s="33" t="s">
        <v>1365</v>
      </c>
      <c r="D179" s="14">
        <v>4800</v>
      </c>
      <c r="E179" s="15">
        <v>32.26</v>
      </c>
      <c r="F179" s="16">
        <v>2.0999999999999999E-3</v>
      </c>
      <c r="G179" s="16"/>
    </row>
    <row r="180" spans="1:7" x14ac:dyDescent="0.25">
      <c r="A180" s="13" t="s">
        <v>1369</v>
      </c>
      <c r="B180" s="33" t="s">
        <v>1370</v>
      </c>
      <c r="C180" s="33" t="s">
        <v>1371</v>
      </c>
      <c r="D180" s="14">
        <v>15791</v>
      </c>
      <c r="E180" s="15">
        <v>32.26</v>
      </c>
      <c r="F180" s="16">
        <v>2.0999999999999999E-3</v>
      </c>
      <c r="G180" s="16"/>
    </row>
    <row r="181" spans="1:7" x14ac:dyDescent="0.25">
      <c r="A181" s="13" t="s">
        <v>1357</v>
      </c>
      <c r="B181" s="33" t="s">
        <v>1358</v>
      </c>
      <c r="C181" s="33" t="s">
        <v>1189</v>
      </c>
      <c r="D181" s="14">
        <v>746</v>
      </c>
      <c r="E181" s="15">
        <v>32.130000000000003</v>
      </c>
      <c r="F181" s="16">
        <v>2.0999999999999999E-3</v>
      </c>
      <c r="G181" s="16"/>
    </row>
    <row r="182" spans="1:7" x14ac:dyDescent="0.25">
      <c r="A182" s="13" t="s">
        <v>2132</v>
      </c>
      <c r="B182" s="33" t="s">
        <v>2133</v>
      </c>
      <c r="C182" s="33" t="s">
        <v>1414</v>
      </c>
      <c r="D182" s="14">
        <v>1049</v>
      </c>
      <c r="E182" s="15">
        <v>31.87</v>
      </c>
      <c r="F182" s="16">
        <v>2.0999999999999999E-3</v>
      </c>
      <c r="G182" s="16"/>
    </row>
    <row r="183" spans="1:7" x14ac:dyDescent="0.25">
      <c r="A183" s="13" t="s">
        <v>1953</v>
      </c>
      <c r="B183" s="33" t="s">
        <v>1954</v>
      </c>
      <c r="C183" s="33" t="s">
        <v>1201</v>
      </c>
      <c r="D183" s="14">
        <v>1234</v>
      </c>
      <c r="E183" s="15">
        <v>31.62</v>
      </c>
      <c r="F183" s="16">
        <v>2.0999999999999999E-3</v>
      </c>
      <c r="G183" s="16"/>
    </row>
    <row r="184" spans="1:7" x14ac:dyDescent="0.25">
      <c r="A184" s="13" t="s">
        <v>1321</v>
      </c>
      <c r="B184" s="33" t="s">
        <v>1322</v>
      </c>
      <c r="C184" s="33" t="s">
        <v>1323</v>
      </c>
      <c r="D184" s="14">
        <v>3770</v>
      </c>
      <c r="E184" s="15">
        <v>30.75</v>
      </c>
      <c r="F184" s="16">
        <v>2E-3</v>
      </c>
      <c r="G184" s="16"/>
    </row>
    <row r="185" spans="1:7" x14ac:dyDescent="0.25">
      <c r="A185" s="13" t="s">
        <v>2134</v>
      </c>
      <c r="B185" s="33" t="s">
        <v>2135</v>
      </c>
      <c r="C185" s="33" t="s">
        <v>1867</v>
      </c>
      <c r="D185" s="14">
        <v>59</v>
      </c>
      <c r="E185" s="15">
        <v>30.34</v>
      </c>
      <c r="F185" s="16">
        <v>2E-3</v>
      </c>
      <c r="G185" s="16"/>
    </row>
    <row r="186" spans="1:7" x14ac:dyDescent="0.25">
      <c r="A186" s="13" t="s">
        <v>2136</v>
      </c>
      <c r="B186" s="33" t="s">
        <v>2137</v>
      </c>
      <c r="C186" s="33" t="s">
        <v>1236</v>
      </c>
      <c r="D186" s="14">
        <v>44575</v>
      </c>
      <c r="E186" s="15">
        <v>30.15</v>
      </c>
      <c r="F186" s="16">
        <v>2E-3</v>
      </c>
      <c r="G186" s="16"/>
    </row>
    <row r="187" spans="1:7" x14ac:dyDescent="0.25">
      <c r="A187" s="13" t="s">
        <v>1445</v>
      </c>
      <c r="B187" s="33" t="s">
        <v>1446</v>
      </c>
      <c r="C187" s="33" t="s">
        <v>1289</v>
      </c>
      <c r="D187" s="14">
        <v>2411</v>
      </c>
      <c r="E187" s="15">
        <v>29.92</v>
      </c>
      <c r="F187" s="16">
        <v>2E-3</v>
      </c>
      <c r="G187" s="16"/>
    </row>
    <row r="188" spans="1:7" x14ac:dyDescent="0.25">
      <c r="A188" s="13" t="s">
        <v>1211</v>
      </c>
      <c r="B188" s="33" t="s">
        <v>1212</v>
      </c>
      <c r="C188" s="33" t="s">
        <v>1181</v>
      </c>
      <c r="D188" s="14">
        <v>1364</v>
      </c>
      <c r="E188" s="15">
        <v>29.72</v>
      </c>
      <c r="F188" s="16">
        <v>2E-3</v>
      </c>
      <c r="G188" s="16"/>
    </row>
    <row r="189" spans="1:7" x14ac:dyDescent="0.25">
      <c r="A189" s="13" t="s">
        <v>1270</v>
      </c>
      <c r="B189" s="33" t="s">
        <v>1271</v>
      </c>
      <c r="C189" s="33" t="s">
        <v>1192</v>
      </c>
      <c r="D189" s="14">
        <v>10905</v>
      </c>
      <c r="E189" s="15">
        <v>28.89</v>
      </c>
      <c r="F189" s="16">
        <v>1.9E-3</v>
      </c>
      <c r="G189" s="16"/>
    </row>
    <row r="190" spans="1:7" x14ac:dyDescent="0.25">
      <c r="A190" s="13" t="s">
        <v>2138</v>
      </c>
      <c r="B190" s="33" t="s">
        <v>2139</v>
      </c>
      <c r="C190" s="33" t="s">
        <v>1189</v>
      </c>
      <c r="D190" s="14">
        <v>1079</v>
      </c>
      <c r="E190" s="15">
        <v>28.26</v>
      </c>
      <c r="F190" s="16">
        <v>1.9E-3</v>
      </c>
      <c r="G190" s="16"/>
    </row>
    <row r="191" spans="1:7" x14ac:dyDescent="0.25">
      <c r="A191" s="13" t="s">
        <v>1242</v>
      </c>
      <c r="B191" s="33" t="s">
        <v>1243</v>
      </c>
      <c r="C191" s="33" t="s">
        <v>1215</v>
      </c>
      <c r="D191" s="14">
        <v>2217</v>
      </c>
      <c r="E191" s="15">
        <v>28.16</v>
      </c>
      <c r="F191" s="16">
        <v>1.9E-3</v>
      </c>
      <c r="G191" s="16"/>
    </row>
    <row r="192" spans="1:7" x14ac:dyDescent="0.25">
      <c r="A192" s="13" t="s">
        <v>1876</v>
      </c>
      <c r="B192" s="33" t="s">
        <v>1877</v>
      </c>
      <c r="C192" s="33" t="s">
        <v>1250</v>
      </c>
      <c r="D192" s="14">
        <v>1468</v>
      </c>
      <c r="E192" s="15">
        <v>28</v>
      </c>
      <c r="F192" s="16">
        <v>1.9E-3</v>
      </c>
      <c r="G192" s="16"/>
    </row>
    <row r="193" spans="1:7" x14ac:dyDescent="0.25">
      <c r="A193" s="13" t="s">
        <v>2140</v>
      </c>
      <c r="B193" s="33" t="s">
        <v>2141</v>
      </c>
      <c r="C193" s="33" t="s">
        <v>1801</v>
      </c>
      <c r="D193" s="14">
        <v>7736</v>
      </c>
      <c r="E193" s="15">
        <v>27.91</v>
      </c>
      <c r="F193" s="16">
        <v>1.8E-3</v>
      </c>
      <c r="G193" s="16"/>
    </row>
    <row r="194" spans="1:7" x14ac:dyDescent="0.25">
      <c r="A194" s="13" t="s">
        <v>1938</v>
      </c>
      <c r="B194" s="33" t="s">
        <v>1939</v>
      </c>
      <c r="C194" s="33" t="s">
        <v>1189</v>
      </c>
      <c r="D194" s="14">
        <v>1156</v>
      </c>
      <c r="E194" s="15">
        <v>26.97</v>
      </c>
      <c r="F194" s="16">
        <v>1.8E-3</v>
      </c>
      <c r="G194" s="16"/>
    </row>
    <row r="195" spans="1:7" x14ac:dyDescent="0.25">
      <c r="A195" s="13" t="s">
        <v>1534</v>
      </c>
      <c r="B195" s="33" t="s">
        <v>1535</v>
      </c>
      <c r="C195" s="33" t="s">
        <v>1414</v>
      </c>
      <c r="D195" s="14">
        <v>894</v>
      </c>
      <c r="E195" s="15">
        <v>26.55</v>
      </c>
      <c r="F195" s="16">
        <v>1.8E-3</v>
      </c>
      <c r="G195" s="16"/>
    </row>
    <row r="196" spans="1:7" x14ac:dyDescent="0.25">
      <c r="A196" s="13" t="s">
        <v>1785</v>
      </c>
      <c r="B196" s="33" t="s">
        <v>1786</v>
      </c>
      <c r="C196" s="33" t="s">
        <v>1250</v>
      </c>
      <c r="D196" s="14">
        <v>2197</v>
      </c>
      <c r="E196" s="15">
        <v>26.48</v>
      </c>
      <c r="F196" s="16">
        <v>1.8E-3</v>
      </c>
      <c r="G196" s="16"/>
    </row>
    <row r="197" spans="1:7" x14ac:dyDescent="0.25">
      <c r="A197" s="13" t="s">
        <v>2142</v>
      </c>
      <c r="B197" s="33" t="s">
        <v>2143</v>
      </c>
      <c r="C197" s="33" t="s">
        <v>1289</v>
      </c>
      <c r="D197" s="14">
        <v>640</v>
      </c>
      <c r="E197" s="15">
        <v>26.27</v>
      </c>
      <c r="F197" s="16">
        <v>1.6999999999999999E-3</v>
      </c>
      <c r="G197" s="16"/>
    </row>
    <row r="198" spans="1:7" x14ac:dyDescent="0.25">
      <c r="A198" s="13" t="s">
        <v>2144</v>
      </c>
      <c r="B198" s="33" t="s">
        <v>2145</v>
      </c>
      <c r="C198" s="33" t="s">
        <v>1195</v>
      </c>
      <c r="D198" s="14">
        <v>18768</v>
      </c>
      <c r="E198" s="15">
        <v>26.22</v>
      </c>
      <c r="F198" s="16">
        <v>1.6999999999999999E-3</v>
      </c>
      <c r="G198" s="16"/>
    </row>
    <row r="199" spans="1:7" x14ac:dyDescent="0.25">
      <c r="A199" s="13" t="s">
        <v>1553</v>
      </c>
      <c r="B199" s="33" t="s">
        <v>1554</v>
      </c>
      <c r="C199" s="33" t="s">
        <v>1434</v>
      </c>
      <c r="D199" s="14">
        <v>455</v>
      </c>
      <c r="E199" s="15">
        <v>25.92</v>
      </c>
      <c r="F199" s="16">
        <v>1.6999999999999999E-3</v>
      </c>
      <c r="G199" s="16"/>
    </row>
    <row r="200" spans="1:7" x14ac:dyDescent="0.25">
      <c r="A200" s="13" t="s">
        <v>1363</v>
      </c>
      <c r="B200" s="33" t="s">
        <v>1364</v>
      </c>
      <c r="C200" s="33" t="s">
        <v>1365</v>
      </c>
      <c r="D200" s="14">
        <v>975</v>
      </c>
      <c r="E200" s="15">
        <v>25.82</v>
      </c>
      <c r="F200" s="16">
        <v>1.6999999999999999E-3</v>
      </c>
      <c r="G200" s="16"/>
    </row>
    <row r="201" spans="1:7" x14ac:dyDescent="0.25">
      <c r="A201" s="13" t="s">
        <v>1524</v>
      </c>
      <c r="B201" s="33" t="s">
        <v>1525</v>
      </c>
      <c r="C201" s="33" t="s">
        <v>1204</v>
      </c>
      <c r="D201" s="14">
        <v>310</v>
      </c>
      <c r="E201" s="15">
        <v>25.79</v>
      </c>
      <c r="F201" s="16">
        <v>1.6999999999999999E-3</v>
      </c>
      <c r="G201" s="16"/>
    </row>
    <row r="202" spans="1:7" x14ac:dyDescent="0.25">
      <c r="A202" s="13" t="s">
        <v>1907</v>
      </c>
      <c r="B202" s="33" t="s">
        <v>1908</v>
      </c>
      <c r="C202" s="33" t="s">
        <v>1867</v>
      </c>
      <c r="D202" s="14">
        <v>803</v>
      </c>
      <c r="E202" s="15">
        <v>25.57</v>
      </c>
      <c r="F202" s="16">
        <v>1.6999999999999999E-3</v>
      </c>
      <c r="G202" s="16"/>
    </row>
    <row r="203" spans="1:7" x14ac:dyDescent="0.25">
      <c r="A203" s="13" t="s">
        <v>1549</v>
      </c>
      <c r="B203" s="33" t="s">
        <v>1550</v>
      </c>
      <c r="C203" s="33" t="s">
        <v>1434</v>
      </c>
      <c r="D203" s="14">
        <v>8887</v>
      </c>
      <c r="E203" s="15">
        <v>25.56</v>
      </c>
      <c r="F203" s="16">
        <v>1.6999999999999999E-3</v>
      </c>
      <c r="G203" s="16"/>
    </row>
    <row r="204" spans="1:7" x14ac:dyDescent="0.25">
      <c r="A204" s="13" t="s">
        <v>1551</v>
      </c>
      <c r="B204" s="33" t="s">
        <v>1552</v>
      </c>
      <c r="C204" s="33" t="s">
        <v>1305</v>
      </c>
      <c r="D204" s="14">
        <v>538</v>
      </c>
      <c r="E204" s="15">
        <v>25.3</v>
      </c>
      <c r="F204" s="16">
        <v>1.6999999999999999E-3</v>
      </c>
      <c r="G204" s="16"/>
    </row>
    <row r="205" spans="1:7" x14ac:dyDescent="0.25">
      <c r="A205" s="13" t="s">
        <v>2146</v>
      </c>
      <c r="B205" s="33" t="s">
        <v>2147</v>
      </c>
      <c r="C205" s="33" t="s">
        <v>1371</v>
      </c>
      <c r="D205" s="14">
        <v>4566</v>
      </c>
      <c r="E205" s="15">
        <v>25.17</v>
      </c>
      <c r="F205" s="16">
        <v>1.6999999999999999E-3</v>
      </c>
      <c r="G205" s="16"/>
    </row>
    <row r="206" spans="1:7" x14ac:dyDescent="0.25">
      <c r="A206" s="13" t="s">
        <v>1344</v>
      </c>
      <c r="B206" s="33" t="s">
        <v>1345</v>
      </c>
      <c r="C206" s="33" t="s">
        <v>1221</v>
      </c>
      <c r="D206" s="14">
        <v>3385</v>
      </c>
      <c r="E206" s="15">
        <v>25.11</v>
      </c>
      <c r="F206" s="16">
        <v>1.6999999999999999E-3</v>
      </c>
      <c r="G206" s="16"/>
    </row>
    <row r="207" spans="1:7" x14ac:dyDescent="0.25">
      <c r="A207" s="13" t="s">
        <v>1559</v>
      </c>
      <c r="B207" s="33" t="s">
        <v>1560</v>
      </c>
      <c r="C207" s="33" t="s">
        <v>1289</v>
      </c>
      <c r="D207" s="14">
        <v>3159</v>
      </c>
      <c r="E207" s="15">
        <v>25.11</v>
      </c>
      <c r="F207" s="16">
        <v>1.6999999999999999E-3</v>
      </c>
      <c r="G207" s="16"/>
    </row>
    <row r="208" spans="1:7" x14ac:dyDescent="0.25">
      <c r="A208" s="13" t="s">
        <v>2148</v>
      </c>
      <c r="B208" s="33" t="s">
        <v>2149</v>
      </c>
      <c r="C208" s="33" t="s">
        <v>2150</v>
      </c>
      <c r="D208" s="14">
        <v>75</v>
      </c>
      <c r="E208" s="15">
        <v>25.04</v>
      </c>
      <c r="F208" s="16">
        <v>1.6999999999999999E-3</v>
      </c>
      <c r="G208" s="16"/>
    </row>
    <row r="209" spans="1:7" x14ac:dyDescent="0.25">
      <c r="A209" s="13" t="s">
        <v>1456</v>
      </c>
      <c r="B209" s="33" t="s">
        <v>1457</v>
      </c>
      <c r="C209" s="33" t="s">
        <v>1414</v>
      </c>
      <c r="D209" s="14">
        <v>422</v>
      </c>
      <c r="E209" s="15">
        <v>23.72</v>
      </c>
      <c r="F209" s="16">
        <v>1.6000000000000001E-3</v>
      </c>
      <c r="G209" s="16"/>
    </row>
    <row r="210" spans="1:7" x14ac:dyDescent="0.25">
      <c r="A210" s="13" t="s">
        <v>1439</v>
      </c>
      <c r="B210" s="33" t="s">
        <v>1440</v>
      </c>
      <c r="C210" s="33" t="s">
        <v>1374</v>
      </c>
      <c r="D210" s="14">
        <v>1500</v>
      </c>
      <c r="E210" s="15">
        <v>23.71</v>
      </c>
      <c r="F210" s="16">
        <v>1.6000000000000001E-3</v>
      </c>
      <c r="G210" s="16"/>
    </row>
    <row r="211" spans="1:7" x14ac:dyDescent="0.25">
      <c r="A211" s="13" t="s">
        <v>2151</v>
      </c>
      <c r="B211" s="33" t="s">
        <v>2152</v>
      </c>
      <c r="C211" s="33" t="s">
        <v>1250</v>
      </c>
      <c r="D211" s="14">
        <v>6013</v>
      </c>
      <c r="E211" s="15">
        <v>23.36</v>
      </c>
      <c r="F211" s="16">
        <v>1.5E-3</v>
      </c>
      <c r="G211" s="16"/>
    </row>
    <row r="212" spans="1:7" x14ac:dyDescent="0.25">
      <c r="A212" s="13" t="s">
        <v>1437</v>
      </c>
      <c r="B212" s="33" t="s">
        <v>1438</v>
      </c>
      <c r="C212" s="33" t="s">
        <v>1250</v>
      </c>
      <c r="D212" s="14">
        <v>1705</v>
      </c>
      <c r="E212" s="15">
        <v>23.28</v>
      </c>
      <c r="F212" s="16">
        <v>1.5E-3</v>
      </c>
      <c r="G212" s="16"/>
    </row>
    <row r="213" spans="1:7" x14ac:dyDescent="0.25">
      <c r="A213" s="13" t="s">
        <v>2153</v>
      </c>
      <c r="B213" s="33" t="s">
        <v>2154</v>
      </c>
      <c r="C213" s="33" t="s">
        <v>1374</v>
      </c>
      <c r="D213" s="14">
        <v>6517</v>
      </c>
      <c r="E213" s="15">
        <v>23.21</v>
      </c>
      <c r="F213" s="16">
        <v>1.5E-3</v>
      </c>
      <c r="G213" s="16"/>
    </row>
    <row r="214" spans="1:7" x14ac:dyDescent="0.25">
      <c r="A214" s="13" t="s">
        <v>1389</v>
      </c>
      <c r="B214" s="33" t="s">
        <v>1390</v>
      </c>
      <c r="C214" s="33" t="s">
        <v>1192</v>
      </c>
      <c r="D214" s="14">
        <v>19659</v>
      </c>
      <c r="E214" s="15">
        <v>23.2</v>
      </c>
      <c r="F214" s="16">
        <v>1.5E-3</v>
      </c>
      <c r="G214" s="16"/>
    </row>
    <row r="215" spans="1:7" x14ac:dyDescent="0.25">
      <c r="A215" s="13" t="s">
        <v>1282</v>
      </c>
      <c r="B215" s="33" t="s">
        <v>1283</v>
      </c>
      <c r="C215" s="33" t="s">
        <v>1192</v>
      </c>
      <c r="D215" s="14">
        <v>17414</v>
      </c>
      <c r="E215" s="15">
        <v>22.54</v>
      </c>
      <c r="F215" s="16">
        <v>1.5E-3</v>
      </c>
      <c r="G215" s="16"/>
    </row>
    <row r="216" spans="1:7" x14ac:dyDescent="0.25">
      <c r="A216" s="13" t="s">
        <v>1557</v>
      </c>
      <c r="B216" s="33" t="s">
        <v>1558</v>
      </c>
      <c r="C216" s="33" t="s">
        <v>1279</v>
      </c>
      <c r="D216" s="14">
        <v>2151</v>
      </c>
      <c r="E216" s="15">
        <v>22.12</v>
      </c>
      <c r="F216" s="16">
        <v>1.5E-3</v>
      </c>
      <c r="G216" s="16"/>
    </row>
    <row r="217" spans="1:7" x14ac:dyDescent="0.25">
      <c r="A217" s="13" t="s">
        <v>1536</v>
      </c>
      <c r="B217" s="33" t="s">
        <v>1537</v>
      </c>
      <c r="C217" s="33" t="s">
        <v>1221</v>
      </c>
      <c r="D217" s="14">
        <v>3462</v>
      </c>
      <c r="E217" s="15">
        <v>21.95</v>
      </c>
      <c r="F217" s="16">
        <v>1.5E-3</v>
      </c>
      <c r="G217" s="16"/>
    </row>
    <row r="218" spans="1:7" x14ac:dyDescent="0.25">
      <c r="A218" s="13" t="s">
        <v>2155</v>
      </c>
      <c r="B218" s="33" t="s">
        <v>2156</v>
      </c>
      <c r="C218" s="33" t="s">
        <v>1236</v>
      </c>
      <c r="D218" s="14">
        <v>126</v>
      </c>
      <c r="E218" s="15">
        <v>21.94</v>
      </c>
      <c r="F218" s="16">
        <v>1.5E-3</v>
      </c>
      <c r="G218" s="16"/>
    </row>
    <row r="219" spans="1:7" x14ac:dyDescent="0.25">
      <c r="A219" s="13" t="s">
        <v>1328</v>
      </c>
      <c r="B219" s="33" t="s">
        <v>1329</v>
      </c>
      <c r="C219" s="33" t="s">
        <v>1236</v>
      </c>
      <c r="D219" s="14">
        <v>13893</v>
      </c>
      <c r="E219" s="15">
        <v>21.01</v>
      </c>
      <c r="F219" s="16">
        <v>1.4E-3</v>
      </c>
      <c r="G219" s="16"/>
    </row>
    <row r="220" spans="1:7" x14ac:dyDescent="0.25">
      <c r="A220" s="13" t="s">
        <v>1213</v>
      </c>
      <c r="B220" s="33" t="s">
        <v>1214</v>
      </c>
      <c r="C220" s="33" t="s">
        <v>1215</v>
      </c>
      <c r="D220" s="14">
        <v>781</v>
      </c>
      <c r="E220" s="15">
        <v>20.75</v>
      </c>
      <c r="F220" s="16">
        <v>1.4E-3</v>
      </c>
      <c r="G220" s="16"/>
    </row>
    <row r="221" spans="1:7" x14ac:dyDescent="0.25">
      <c r="A221" s="13" t="s">
        <v>1911</v>
      </c>
      <c r="B221" s="33" t="s">
        <v>1912</v>
      </c>
      <c r="C221" s="33" t="s">
        <v>1236</v>
      </c>
      <c r="D221" s="14">
        <v>933</v>
      </c>
      <c r="E221" s="15">
        <v>20.7</v>
      </c>
      <c r="F221" s="16">
        <v>1.4E-3</v>
      </c>
      <c r="G221" s="16"/>
    </row>
    <row r="222" spans="1:7" x14ac:dyDescent="0.25">
      <c r="A222" s="13" t="s">
        <v>2157</v>
      </c>
      <c r="B222" s="33" t="s">
        <v>2158</v>
      </c>
      <c r="C222" s="33" t="s">
        <v>1374</v>
      </c>
      <c r="D222" s="14">
        <v>3882</v>
      </c>
      <c r="E222" s="15">
        <v>20.21</v>
      </c>
      <c r="F222" s="16">
        <v>1.2999999999999999E-3</v>
      </c>
      <c r="G222" s="16"/>
    </row>
    <row r="223" spans="1:7" x14ac:dyDescent="0.25">
      <c r="A223" s="13" t="s">
        <v>2159</v>
      </c>
      <c r="B223" s="33" t="s">
        <v>2160</v>
      </c>
      <c r="C223" s="33" t="s">
        <v>1289</v>
      </c>
      <c r="D223" s="14">
        <v>254</v>
      </c>
      <c r="E223" s="15">
        <v>20.2</v>
      </c>
      <c r="F223" s="16">
        <v>1.2999999999999999E-3</v>
      </c>
      <c r="G223" s="16"/>
    </row>
    <row r="224" spans="1:7" x14ac:dyDescent="0.25">
      <c r="A224" s="13" t="s">
        <v>2161</v>
      </c>
      <c r="B224" s="33" t="s">
        <v>2162</v>
      </c>
      <c r="C224" s="33" t="s">
        <v>1279</v>
      </c>
      <c r="D224" s="14">
        <v>2949</v>
      </c>
      <c r="E224" s="15">
        <v>20.059999999999999</v>
      </c>
      <c r="F224" s="16">
        <v>1.2999999999999999E-3</v>
      </c>
      <c r="G224" s="16"/>
    </row>
    <row r="225" spans="1:7" x14ac:dyDescent="0.25">
      <c r="A225" s="13" t="s">
        <v>2163</v>
      </c>
      <c r="B225" s="33" t="s">
        <v>2164</v>
      </c>
      <c r="C225" s="33" t="s">
        <v>1195</v>
      </c>
      <c r="D225" s="14">
        <v>1764</v>
      </c>
      <c r="E225" s="15">
        <v>19.809999999999999</v>
      </c>
      <c r="F225" s="16">
        <v>1.2999999999999999E-3</v>
      </c>
      <c r="G225" s="16"/>
    </row>
    <row r="226" spans="1:7" x14ac:dyDescent="0.25">
      <c r="A226" s="13" t="s">
        <v>1546</v>
      </c>
      <c r="B226" s="33" t="s">
        <v>1547</v>
      </c>
      <c r="C226" s="33" t="s">
        <v>1548</v>
      </c>
      <c r="D226" s="14">
        <v>1704</v>
      </c>
      <c r="E226" s="15">
        <v>19.760000000000002</v>
      </c>
      <c r="F226" s="16">
        <v>1.2999999999999999E-3</v>
      </c>
      <c r="G226" s="16"/>
    </row>
    <row r="227" spans="1:7" x14ac:dyDescent="0.25">
      <c r="A227" s="13" t="s">
        <v>1474</v>
      </c>
      <c r="B227" s="33" t="s">
        <v>1475</v>
      </c>
      <c r="C227" s="33" t="s">
        <v>1221</v>
      </c>
      <c r="D227" s="14">
        <v>78</v>
      </c>
      <c r="E227" s="15">
        <v>19.25</v>
      </c>
      <c r="F227" s="16">
        <v>1.2999999999999999E-3</v>
      </c>
      <c r="G227" s="16"/>
    </row>
    <row r="228" spans="1:7" x14ac:dyDescent="0.25">
      <c r="A228" s="13" t="s">
        <v>2165</v>
      </c>
      <c r="B228" s="33" t="s">
        <v>2166</v>
      </c>
      <c r="C228" s="33" t="s">
        <v>1289</v>
      </c>
      <c r="D228" s="14">
        <v>10717</v>
      </c>
      <c r="E228" s="15">
        <v>19.05</v>
      </c>
      <c r="F228" s="16">
        <v>1.2999999999999999E-3</v>
      </c>
      <c r="G228" s="16"/>
    </row>
    <row r="229" spans="1:7" x14ac:dyDescent="0.25">
      <c r="A229" s="13" t="s">
        <v>1789</v>
      </c>
      <c r="B229" s="33" t="s">
        <v>1790</v>
      </c>
      <c r="C229" s="33" t="s">
        <v>1338</v>
      </c>
      <c r="D229" s="14">
        <v>6686</v>
      </c>
      <c r="E229" s="15">
        <v>18.920000000000002</v>
      </c>
      <c r="F229" s="16">
        <v>1.2999999999999999E-3</v>
      </c>
      <c r="G229" s="16"/>
    </row>
    <row r="230" spans="1:7" x14ac:dyDescent="0.25">
      <c r="A230" s="13" t="s">
        <v>1502</v>
      </c>
      <c r="B230" s="33" t="s">
        <v>1503</v>
      </c>
      <c r="C230" s="33" t="s">
        <v>1414</v>
      </c>
      <c r="D230" s="14">
        <v>851</v>
      </c>
      <c r="E230" s="15">
        <v>18.82</v>
      </c>
      <c r="F230" s="16">
        <v>1.1999999999999999E-3</v>
      </c>
      <c r="G230" s="16"/>
    </row>
    <row r="231" spans="1:7" x14ac:dyDescent="0.25">
      <c r="A231" s="13" t="s">
        <v>1441</v>
      </c>
      <c r="B231" s="33" t="s">
        <v>1442</v>
      </c>
      <c r="C231" s="33" t="s">
        <v>1215</v>
      </c>
      <c r="D231" s="14">
        <v>3425</v>
      </c>
      <c r="E231" s="15">
        <v>18.670000000000002</v>
      </c>
      <c r="F231" s="16">
        <v>1.1999999999999999E-3</v>
      </c>
      <c r="G231" s="16"/>
    </row>
    <row r="232" spans="1:7" x14ac:dyDescent="0.25">
      <c r="A232" s="13" t="s">
        <v>1348</v>
      </c>
      <c r="B232" s="33" t="s">
        <v>1349</v>
      </c>
      <c r="C232" s="33" t="s">
        <v>1350</v>
      </c>
      <c r="D232" s="14">
        <v>1781</v>
      </c>
      <c r="E232" s="15">
        <v>18.170000000000002</v>
      </c>
      <c r="F232" s="16">
        <v>1.1999999999999999E-3</v>
      </c>
      <c r="G232" s="16"/>
    </row>
    <row r="233" spans="1:7" x14ac:dyDescent="0.25">
      <c r="A233" s="13" t="s">
        <v>2167</v>
      </c>
      <c r="B233" s="33" t="s">
        <v>2168</v>
      </c>
      <c r="C233" s="33" t="s">
        <v>1192</v>
      </c>
      <c r="D233" s="14">
        <v>26304</v>
      </c>
      <c r="E233" s="15">
        <v>18.16</v>
      </c>
      <c r="F233" s="16">
        <v>1.1999999999999999E-3</v>
      </c>
      <c r="G233" s="16"/>
    </row>
    <row r="234" spans="1:7" x14ac:dyDescent="0.25">
      <c r="A234" s="13" t="s">
        <v>2007</v>
      </c>
      <c r="B234" s="33" t="s">
        <v>2008</v>
      </c>
      <c r="C234" s="33" t="s">
        <v>1832</v>
      </c>
      <c r="D234" s="14">
        <v>2358</v>
      </c>
      <c r="E234" s="15">
        <v>18.149999999999999</v>
      </c>
      <c r="F234" s="16">
        <v>1.1999999999999999E-3</v>
      </c>
      <c r="G234" s="16"/>
    </row>
    <row r="235" spans="1:7" x14ac:dyDescent="0.25">
      <c r="A235" s="13" t="s">
        <v>1538</v>
      </c>
      <c r="B235" s="33" t="s">
        <v>1539</v>
      </c>
      <c r="C235" s="33" t="s">
        <v>1239</v>
      </c>
      <c r="D235" s="14">
        <v>3032</v>
      </c>
      <c r="E235" s="15">
        <v>18.059999999999999</v>
      </c>
      <c r="F235" s="16">
        <v>1.1999999999999999E-3</v>
      </c>
      <c r="G235" s="16"/>
    </row>
    <row r="236" spans="1:7" x14ac:dyDescent="0.25">
      <c r="A236" s="13" t="s">
        <v>1965</v>
      </c>
      <c r="B236" s="33" t="s">
        <v>1966</v>
      </c>
      <c r="C236" s="33" t="s">
        <v>1967</v>
      </c>
      <c r="D236" s="14">
        <v>1722</v>
      </c>
      <c r="E236" s="15">
        <v>17.739999999999998</v>
      </c>
      <c r="F236" s="16">
        <v>1.1999999999999999E-3</v>
      </c>
      <c r="G236" s="16"/>
    </row>
    <row r="237" spans="1:7" x14ac:dyDescent="0.25">
      <c r="A237" s="13" t="s">
        <v>1297</v>
      </c>
      <c r="B237" s="33" t="s">
        <v>1776</v>
      </c>
      <c r="C237" s="33" t="s">
        <v>1181</v>
      </c>
      <c r="D237" s="14">
        <v>2740</v>
      </c>
      <c r="E237" s="15">
        <v>16.95</v>
      </c>
      <c r="F237" s="16">
        <v>1.1000000000000001E-3</v>
      </c>
      <c r="G237" s="16"/>
    </row>
    <row r="238" spans="1:7" x14ac:dyDescent="0.25">
      <c r="A238" s="13" t="s">
        <v>2169</v>
      </c>
      <c r="B238" s="33" t="s">
        <v>2170</v>
      </c>
      <c r="C238" s="33" t="s">
        <v>1434</v>
      </c>
      <c r="D238" s="14">
        <v>1611</v>
      </c>
      <c r="E238" s="15">
        <v>16.809999999999999</v>
      </c>
      <c r="F238" s="16">
        <v>1.1000000000000001E-3</v>
      </c>
      <c r="G238" s="16"/>
    </row>
    <row r="239" spans="1:7" x14ac:dyDescent="0.25">
      <c r="A239" s="13" t="s">
        <v>2171</v>
      </c>
      <c r="B239" s="33" t="s">
        <v>2172</v>
      </c>
      <c r="C239" s="33" t="s">
        <v>1403</v>
      </c>
      <c r="D239" s="14">
        <v>334</v>
      </c>
      <c r="E239" s="15">
        <v>16.8</v>
      </c>
      <c r="F239" s="16">
        <v>1.1000000000000001E-3</v>
      </c>
      <c r="G239" s="16"/>
    </row>
    <row r="240" spans="1:7" x14ac:dyDescent="0.25">
      <c r="A240" s="13" t="s">
        <v>2173</v>
      </c>
      <c r="B240" s="33" t="s">
        <v>2174</v>
      </c>
      <c r="C240" s="33" t="s">
        <v>1371</v>
      </c>
      <c r="D240" s="14">
        <v>1611</v>
      </c>
      <c r="E240" s="15">
        <v>16.739999999999998</v>
      </c>
      <c r="F240" s="16">
        <v>1.1000000000000001E-3</v>
      </c>
      <c r="G240" s="16"/>
    </row>
    <row r="241" spans="1:7" x14ac:dyDescent="0.25">
      <c r="A241" s="13" t="s">
        <v>2175</v>
      </c>
      <c r="B241" s="33" t="s">
        <v>2176</v>
      </c>
      <c r="C241" s="33" t="s">
        <v>1350</v>
      </c>
      <c r="D241" s="14">
        <v>10238</v>
      </c>
      <c r="E241" s="15">
        <v>15.77</v>
      </c>
      <c r="F241" s="16">
        <v>1E-3</v>
      </c>
      <c r="G241" s="16"/>
    </row>
    <row r="242" spans="1:7" x14ac:dyDescent="0.25">
      <c r="A242" s="13" t="s">
        <v>2177</v>
      </c>
      <c r="B242" s="33" t="s">
        <v>2178</v>
      </c>
      <c r="C242" s="33" t="s">
        <v>1403</v>
      </c>
      <c r="D242" s="14">
        <v>3311</v>
      </c>
      <c r="E242" s="15">
        <v>15.35</v>
      </c>
      <c r="F242" s="16">
        <v>1E-3</v>
      </c>
      <c r="G242" s="16"/>
    </row>
    <row r="243" spans="1:7" x14ac:dyDescent="0.25">
      <c r="A243" s="13" t="s">
        <v>2179</v>
      </c>
      <c r="B243" s="33" t="s">
        <v>2180</v>
      </c>
      <c r="C243" s="33" t="s">
        <v>1423</v>
      </c>
      <c r="D243" s="14">
        <v>2145</v>
      </c>
      <c r="E243" s="15">
        <v>15.33</v>
      </c>
      <c r="F243" s="16">
        <v>1E-3</v>
      </c>
      <c r="G243" s="16"/>
    </row>
    <row r="244" spans="1:7" x14ac:dyDescent="0.25">
      <c r="A244" s="13" t="s">
        <v>1234</v>
      </c>
      <c r="B244" s="33" t="s">
        <v>1235</v>
      </c>
      <c r="C244" s="33" t="s">
        <v>1236</v>
      </c>
      <c r="D244" s="14">
        <v>50</v>
      </c>
      <c r="E244" s="15">
        <v>15.2</v>
      </c>
      <c r="F244" s="16">
        <v>1E-3</v>
      </c>
      <c r="G244" s="16"/>
    </row>
    <row r="245" spans="1:7" x14ac:dyDescent="0.25">
      <c r="A245" s="13" t="s">
        <v>1812</v>
      </c>
      <c r="B245" s="33" t="s">
        <v>1813</v>
      </c>
      <c r="C245" s="33" t="s">
        <v>1374</v>
      </c>
      <c r="D245" s="14">
        <v>1482</v>
      </c>
      <c r="E245" s="15">
        <v>15.01</v>
      </c>
      <c r="F245" s="16">
        <v>1E-3</v>
      </c>
      <c r="G245" s="16"/>
    </row>
    <row r="246" spans="1:7" x14ac:dyDescent="0.25">
      <c r="A246" s="13" t="s">
        <v>2181</v>
      </c>
      <c r="B246" s="33" t="s">
        <v>2182</v>
      </c>
      <c r="C246" s="33" t="s">
        <v>1374</v>
      </c>
      <c r="D246" s="14">
        <v>6559</v>
      </c>
      <c r="E246" s="15">
        <v>15</v>
      </c>
      <c r="F246" s="16">
        <v>1E-3</v>
      </c>
      <c r="G246" s="16"/>
    </row>
    <row r="247" spans="1:7" x14ac:dyDescent="0.25">
      <c r="A247" s="13" t="s">
        <v>1244</v>
      </c>
      <c r="B247" s="33" t="s">
        <v>1245</v>
      </c>
      <c r="C247" s="33" t="s">
        <v>1189</v>
      </c>
      <c r="D247" s="14">
        <v>1482</v>
      </c>
      <c r="E247" s="15">
        <v>14.82</v>
      </c>
      <c r="F247" s="16">
        <v>1E-3</v>
      </c>
      <c r="G247" s="16"/>
    </row>
    <row r="248" spans="1:7" x14ac:dyDescent="0.25">
      <c r="A248" s="13" t="s">
        <v>2183</v>
      </c>
      <c r="B248" s="33" t="s">
        <v>2184</v>
      </c>
      <c r="C248" s="33" t="s">
        <v>1239</v>
      </c>
      <c r="D248" s="14">
        <v>4138</v>
      </c>
      <c r="E248" s="15">
        <v>14.72</v>
      </c>
      <c r="F248" s="16">
        <v>1E-3</v>
      </c>
      <c r="G248" s="16"/>
    </row>
    <row r="249" spans="1:7" x14ac:dyDescent="0.25">
      <c r="A249" s="13" t="s">
        <v>2185</v>
      </c>
      <c r="B249" s="33" t="s">
        <v>2186</v>
      </c>
      <c r="C249" s="33" t="s">
        <v>1250</v>
      </c>
      <c r="D249" s="14">
        <v>5362</v>
      </c>
      <c r="E249" s="15">
        <v>14.46</v>
      </c>
      <c r="F249" s="16">
        <v>1E-3</v>
      </c>
      <c r="G249" s="16"/>
    </row>
    <row r="250" spans="1:7" x14ac:dyDescent="0.25">
      <c r="A250" s="13" t="s">
        <v>1246</v>
      </c>
      <c r="B250" s="33" t="s">
        <v>1247</v>
      </c>
      <c r="C250" s="33" t="s">
        <v>1189</v>
      </c>
      <c r="D250" s="14">
        <v>535</v>
      </c>
      <c r="E250" s="15">
        <v>14.42</v>
      </c>
      <c r="F250" s="16">
        <v>1E-3</v>
      </c>
      <c r="G250" s="16"/>
    </row>
    <row r="251" spans="1:7" x14ac:dyDescent="0.25">
      <c r="A251" s="13" t="s">
        <v>2187</v>
      </c>
      <c r="B251" s="33" t="s">
        <v>2188</v>
      </c>
      <c r="C251" s="33" t="s">
        <v>1320</v>
      </c>
      <c r="D251" s="14">
        <v>2196</v>
      </c>
      <c r="E251" s="15">
        <v>14.42</v>
      </c>
      <c r="F251" s="16">
        <v>1E-3</v>
      </c>
      <c r="G251" s="16"/>
    </row>
    <row r="252" spans="1:7" x14ac:dyDescent="0.25">
      <c r="A252" s="13" t="s">
        <v>2189</v>
      </c>
      <c r="B252" s="33" t="s">
        <v>2190</v>
      </c>
      <c r="C252" s="33" t="s">
        <v>2150</v>
      </c>
      <c r="D252" s="14">
        <v>1697</v>
      </c>
      <c r="E252" s="15">
        <v>13.35</v>
      </c>
      <c r="F252" s="16">
        <v>8.9999999999999998E-4</v>
      </c>
      <c r="G252" s="16"/>
    </row>
    <row r="253" spans="1:7" x14ac:dyDescent="0.25">
      <c r="A253" s="13" t="s">
        <v>1563</v>
      </c>
      <c r="B253" s="33" t="s">
        <v>1564</v>
      </c>
      <c r="C253" s="33" t="s">
        <v>1374</v>
      </c>
      <c r="D253" s="14">
        <v>2278</v>
      </c>
      <c r="E253" s="15">
        <v>12.43</v>
      </c>
      <c r="F253" s="16">
        <v>8.0000000000000004E-4</v>
      </c>
      <c r="G253" s="16"/>
    </row>
    <row r="254" spans="1:7" x14ac:dyDescent="0.25">
      <c r="A254" s="13" t="s">
        <v>2191</v>
      </c>
      <c r="B254" s="33" t="s">
        <v>2192</v>
      </c>
      <c r="C254" s="33" t="s">
        <v>1192</v>
      </c>
      <c r="D254" s="14">
        <v>14264</v>
      </c>
      <c r="E254" s="15">
        <v>12.21</v>
      </c>
      <c r="F254" s="16">
        <v>8.0000000000000004E-4</v>
      </c>
      <c r="G254" s="16"/>
    </row>
    <row r="255" spans="1:7" x14ac:dyDescent="0.25">
      <c r="A255" s="13" t="s">
        <v>1555</v>
      </c>
      <c r="B255" s="33" t="s">
        <v>1556</v>
      </c>
      <c r="C255" s="33" t="s">
        <v>1289</v>
      </c>
      <c r="D255" s="14">
        <v>1727</v>
      </c>
      <c r="E255" s="15">
        <v>11.95</v>
      </c>
      <c r="F255" s="16">
        <v>8.0000000000000004E-4</v>
      </c>
      <c r="G255" s="16"/>
    </row>
    <row r="256" spans="1:7" x14ac:dyDescent="0.25">
      <c r="A256" s="13" t="s">
        <v>2193</v>
      </c>
      <c r="B256" s="33" t="s">
        <v>2194</v>
      </c>
      <c r="C256" s="33" t="s">
        <v>1403</v>
      </c>
      <c r="D256" s="14">
        <v>1717</v>
      </c>
      <c r="E256" s="15">
        <v>11.58</v>
      </c>
      <c r="F256" s="16">
        <v>8.0000000000000004E-4</v>
      </c>
      <c r="G256" s="16"/>
    </row>
    <row r="257" spans="1:7" x14ac:dyDescent="0.25">
      <c r="A257" s="13" t="s">
        <v>1959</v>
      </c>
      <c r="B257" s="33" t="s">
        <v>1960</v>
      </c>
      <c r="C257" s="33" t="s">
        <v>1250</v>
      </c>
      <c r="D257" s="14">
        <v>794</v>
      </c>
      <c r="E257" s="15">
        <v>9.02</v>
      </c>
      <c r="F257" s="16">
        <v>5.9999999999999995E-4</v>
      </c>
      <c r="G257" s="16"/>
    </row>
    <row r="258" spans="1:7" x14ac:dyDescent="0.25">
      <c r="A258" s="13" t="s">
        <v>1435</v>
      </c>
      <c r="B258" s="33" t="s">
        <v>1436</v>
      </c>
      <c r="C258" s="33" t="s">
        <v>1250</v>
      </c>
      <c r="D258" s="14">
        <v>1639</v>
      </c>
      <c r="E258" s="15">
        <v>7.54</v>
      </c>
      <c r="F258" s="16">
        <v>5.0000000000000001E-4</v>
      </c>
      <c r="G258" s="16"/>
    </row>
    <row r="259" spans="1:7" x14ac:dyDescent="0.25">
      <c r="A259" s="17" t="s">
        <v>124</v>
      </c>
      <c r="B259" s="34"/>
      <c r="C259" s="34"/>
      <c r="D259" s="20"/>
      <c r="E259" s="37">
        <v>15123.43</v>
      </c>
      <c r="F259" s="38">
        <v>1.0007999999999999</v>
      </c>
      <c r="G259" s="23"/>
    </row>
    <row r="260" spans="1:7" x14ac:dyDescent="0.25">
      <c r="A260" s="17" t="s">
        <v>1257</v>
      </c>
      <c r="B260" s="33"/>
      <c r="C260" s="33"/>
      <c r="D260" s="14"/>
      <c r="E260" s="15"/>
      <c r="F260" s="16"/>
      <c r="G260" s="16"/>
    </row>
    <row r="261" spans="1:7" x14ac:dyDescent="0.25">
      <c r="A261" s="17" t="s">
        <v>124</v>
      </c>
      <c r="B261" s="33"/>
      <c r="C261" s="33"/>
      <c r="D261" s="14"/>
      <c r="E261" s="39" t="s">
        <v>121</v>
      </c>
      <c r="F261" s="40" t="s">
        <v>121</v>
      </c>
      <c r="G261" s="16"/>
    </row>
    <row r="262" spans="1:7" x14ac:dyDescent="0.25">
      <c r="A262" s="24" t="s">
        <v>131</v>
      </c>
      <c r="B262" s="35"/>
      <c r="C262" s="35"/>
      <c r="D262" s="25"/>
      <c r="E262" s="30">
        <v>15123.43</v>
      </c>
      <c r="F262" s="31">
        <v>1.0007999999999999</v>
      </c>
      <c r="G262" s="23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3"/>
      <c r="B264" s="33"/>
      <c r="C264" s="33"/>
      <c r="D264" s="14"/>
      <c r="E264" s="15"/>
      <c r="F264" s="16"/>
      <c r="G264" s="16"/>
    </row>
    <row r="265" spans="1:7" x14ac:dyDescent="0.25">
      <c r="A265" s="17" t="s">
        <v>176</v>
      </c>
      <c r="B265" s="33"/>
      <c r="C265" s="33"/>
      <c r="D265" s="14"/>
      <c r="E265" s="15"/>
      <c r="F265" s="16"/>
      <c r="G265" s="16"/>
    </row>
    <row r="266" spans="1:7" x14ac:dyDescent="0.25">
      <c r="A266" s="13" t="s">
        <v>177</v>
      </c>
      <c r="B266" s="33"/>
      <c r="C266" s="33"/>
      <c r="D266" s="14"/>
      <c r="E266" s="15">
        <v>65.959999999999994</v>
      </c>
      <c r="F266" s="16">
        <v>4.4000000000000003E-3</v>
      </c>
      <c r="G266" s="16">
        <v>6.6588999999999995E-2</v>
      </c>
    </row>
    <row r="267" spans="1:7" x14ac:dyDescent="0.25">
      <c r="A267" s="17" t="s">
        <v>124</v>
      </c>
      <c r="B267" s="34"/>
      <c r="C267" s="34"/>
      <c r="D267" s="20"/>
      <c r="E267" s="37">
        <v>65.959999999999994</v>
      </c>
      <c r="F267" s="38">
        <v>4.4000000000000003E-3</v>
      </c>
      <c r="G267" s="23"/>
    </row>
    <row r="268" spans="1:7" x14ac:dyDescent="0.25">
      <c r="A268" s="13"/>
      <c r="B268" s="33"/>
      <c r="C268" s="33"/>
      <c r="D268" s="14"/>
      <c r="E268" s="15"/>
      <c r="F268" s="16"/>
      <c r="G268" s="16"/>
    </row>
    <row r="269" spans="1:7" x14ac:dyDescent="0.25">
      <c r="A269" s="24" t="s">
        <v>131</v>
      </c>
      <c r="B269" s="35"/>
      <c r="C269" s="35"/>
      <c r="D269" s="25"/>
      <c r="E269" s="21">
        <v>65.959999999999994</v>
      </c>
      <c r="F269" s="22">
        <v>4.4000000000000003E-3</v>
      </c>
      <c r="G269" s="23"/>
    </row>
    <row r="270" spans="1:7" x14ac:dyDescent="0.25">
      <c r="A270" s="13" t="s">
        <v>178</v>
      </c>
      <c r="B270" s="33"/>
      <c r="C270" s="33"/>
      <c r="D270" s="14"/>
      <c r="E270" s="15">
        <v>1.20342E-2</v>
      </c>
      <c r="F270" s="16">
        <v>0</v>
      </c>
      <c r="G270" s="16"/>
    </row>
    <row r="271" spans="1:7" x14ac:dyDescent="0.25">
      <c r="A271" s="13" t="s">
        <v>179</v>
      </c>
      <c r="B271" s="33"/>
      <c r="C271" s="33"/>
      <c r="D271" s="14"/>
      <c r="E271" s="26">
        <v>-78.322034200000004</v>
      </c>
      <c r="F271" s="27">
        <v>-5.1999999999999998E-3</v>
      </c>
      <c r="G271" s="16">
        <v>6.6588999999999995E-2</v>
      </c>
    </row>
    <row r="272" spans="1:7" x14ac:dyDescent="0.25">
      <c r="A272" s="28" t="s">
        <v>180</v>
      </c>
      <c r="B272" s="36"/>
      <c r="C272" s="36"/>
      <c r="D272" s="29"/>
      <c r="E272" s="30">
        <v>15111.08</v>
      </c>
      <c r="F272" s="31">
        <v>1</v>
      </c>
      <c r="G272" s="31"/>
    </row>
    <row r="277" spans="1:5" x14ac:dyDescent="0.25">
      <c r="A277" s="1" t="s">
        <v>183</v>
      </c>
    </row>
    <row r="278" spans="1:5" x14ac:dyDescent="0.25">
      <c r="A278" s="47" t="s">
        <v>184</v>
      </c>
      <c r="B278" s="3" t="s">
        <v>121</v>
      </c>
    </row>
    <row r="279" spans="1:5" x14ac:dyDescent="0.25">
      <c r="A279" t="s">
        <v>185</v>
      </c>
    </row>
    <row r="280" spans="1:5" x14ac:dyDescent="0.25">
      <c r="A280" t="s">
        <v>186</v>
      </c>
      <c r="B280" t="s">
        <v>187</v>
      </c>
      <c r="C280" t="s">
        <v>187</v>
      </c>
    </row>
    <row r="281" spans="1:5" x14ac:dyDescent="0.25">
      <c r="B281" s="48">
        <v>45412</v>
      </c>
      <c r="C281" s="48">
        <v>45443</v>
      </c>
    </row>
    <row r="282" spans="1:5" x14ac:dyDescent="0.25">
      <c r="A282" t="s">
        <v>191</v>
      </c>
      <c r="B282">
        <v>14.956</v>
      </c>
      <c r="C282">
        <v>15.1714</v>
      </c>
      <c r="E282" s="2"/>
    </row>
    <row r="283" spans="1:5" x14ac:dyDescent="0.25">
      <c r="A283" t="s">
        <v>192</v>
      </c>
      <c r="B283">
        <v>14.956099999999999</v>
      </c>
      <c r="C283">
        <v>15.1715</v>
      </c>
      <c r="E283" s="2"/>
    </row>
    <row r="284" spans="1:5" x14ac:dyDescent="0.25">
      <c r="A284" t="s">
        <v>672</v>
      </c>
      <c r="B284">
        <v>14.7136</v>
      </c>
      <c r="C284">
        <v>14.917999999999999</v>
      </c>
      <c r="E284" s="2"/>
    </row>
    <row r="285" spans="1:5" x14ac:dyDescent="0.25">
      <c r="A285" t="s">
        <v>673</v>
      </c>
      <c r="B285">
        <v>14.712899999999999</v>
      </c>
      <c r="C285">
        <v>14.917199999999999</v>
      </c>
      <c r="E285" s="2"/>
    </row>
    <row r="286" spans="1:5" x14ac:dyDescent="0.25">
      <c r="E286" s="2"/>
    </row>
    <row r="287" spans="1:5" x14ac:dyDescent="0.25">
      <c r="A287" t="s">
        <v>202</v>
      </c>
      <c r="B287" s="3" t="s">
        <v>121</v>
      </c>
    </row>
    <row r="288" spans="1:5" x14ac:dyDescent="0.25">
      <c r="A288" t="s">
        <v>203</v>
      </c>
      <c r="B288" s="3" t="s">
        <v>121</v>
      </c>
    </row>
    <row r="289" spans="1:4" ht="29.1" customHeight="1" x14ac:dyDescent="0.25">
      <c r="A289" s="47" t="s">
        <v>204</v>
      </c>
      <c r="B289" s="3" t="s">
        <v>121</v>
      </c>
    </row>
    <row r="290" spans="1:4" ht="29.1" customHeight="1" x14ac:dyDescent="0.25">
      <c r="A290" s="47" t="s">
        <v>205</v>
      </c>
      <c r="B290" s="3" t="s">
        <v>121</v>
      </c>
    </row>
    <row r="291" spans="1:4" x14ac:dyDescent="0.25">
      <c r="A291" t="s">
        <v>1259</v>
      </c>
      <c r="B291" s="49">
        <v>0.19947400000000001</v>
      </c>
    </row>
    <row r="292" spans="1:4" ht="43.5" customHeight="1" x14ac:dyDescent="0.25">
      <c r="A292" s="47" t="s">
        <v>207</v>
      </c>
      <c r="B292" s="3" t="s">
        <v>121</v>
      </c>
    </row>
    <row r="293" spans="1:4" ht="29.1" customHeight="1" x14ac:dyDescent="0.25">
      <c r="A293" s="47" t="s">
        <v>208</v>
      </c>
      <c r="B293" s="3" t="s">
        <v>121</v>
      </c>
    </row>
    <row r="294" spans="1:4" ht="29.1" customHeight="1" x14ac:dyDescent="0.25">
      <c r="A294" s="47" t="s">
        <v>209</v>
      </c>
      <c r="B294" s="3" t="s">
        <v>121</v>
      </c>
    </row>
    <row r="295" spans="1:4" x14ac:dyDescent="0.25">
      <c r="A295" t="s">
        <v>210</v>
      </c>
      <c r="B295" s="3" t="s">
        <v>121</v>
      </c>
    </row>
    <row r="296" spans="1:4" x14ac:dyDescent="0.25">
      <c r="A296" t="s">
        <v>211</v>
      </c>
      <c r="B296" s="3" t="s">
        <v>121</v>
      </c>
    </row>
    <row r="298" spans="1:4" ht="69.95" customHeight="1" x14ac:dyDescent="0.25">
      <c r="A298" s="73" t="s">
        <v>221</v>
      </c>
      <c r="B298" s="73" t="s">
        <v>222</v>
      </c>
      <c r="C298" s="73" t="s">
        <v>5</v>
      </c>
      <c r="D298" s="73" t="s">
        <v>6</v>
      </c>
    </row>
    <row r="299" spans="1:4" ht="69.95" customHeight="1" x14ac:dyDescent="0.25">
      <c r="A299" s="73" t="s">
        <v>2195</v>
      </c>
      <c r="B299" s="73"/>
      <c r="C299" s="73" t="s">
        <v>60</v>
      </c>
      <c r="D2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98"/>
  <sheetViews>
    <sheetView showGridLines="0" workbookViewId="0">
      <pane ySplit="4" topLeftCell="A65" activePane="bottomLeft" state="frozen"/>
      <selection pane="bottomLeft" activeCell="B80" sqref="B80:C8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2196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2197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1287</v>
      </c>
      <c r="B8" s="33" t="s">
        <v>1288</v>
      </c>
      <c r="C8" s="33" t="s">
        <v>1289</v>
      </c>
      <c r="D8" s="14">
        <v>342000</v>
      </c>
      <c r="E8" s="15">
        <v>1839.11</v>
      </c>
      <c r="F8" s="16">
        <v>5.1799999999999999E-2</v>
      </c>
      <c r="G8" s="16"/>
    </row>
    <row r="9" spans="1:8" x14ac:dyDescent="0.25">
      <c r="A9" s="13" t="s">
        <v>1295</v>
      </c>
      <c r="B9" s="33" t="s">
        <v>1296</v>
      </c>
      <c r="C9" s="33" t="s">
        <v>1289</v>
      </c>
      <c r="D9" s="14">
        <v>365316</v>
      </c>
      <c r="E9" s="15">
        <v>1799</v>
      </c>
      <c r="F9" s="16">
        <v>5.0700000000000002E-2</v>
      </c>
      <c r="G9" s="16"/>
    </row>
    <row r="10" spans="1:8" x14ac:dyDescent="0.25">
      <c r="A10" s="13" t="s">
        <v>1353</v>
      </c>
      <c r="B10" s="33" t="s">
        <v>1354</v>
      </c>
      <c r="C10" s="33" t="s">
        <v>1189</v>
      </c>
      <c r="D10" s="14">
        <v>134714</v>
      </c>
      <c r="E10" s="15">
        <v>1597.3</v>
      </c>
      <c r="F10" s="16">
        <v>4.4999999999999998E-2</v>
      </c>
      <c r="G10" s="16"/>
    </row>
    <row r="11" spans="1:8" x14ac:dyDescent="0.25">
      <c r="A11" s="13" t="s">
        <v>1334</v>
      </c>
      <c r="B11" s="33" t="s">
        <v>1335</v>
      </c>
      <c r="C11" s="33" t="s">
        <v>1204</v>
      </c>
      <c r="D11" s="14">
        <v>531062</v>
      </c>
      <c r="E11" s="15">
        <v>1587.34</v>
      </c>
      <c r="F11" s="16">
        <v>4.4699999999999997E-2</v>
      </c>
      <c r="G11" s="16"/>
    </row>
    <row r="12" spans="1:8" x14ac:dyDescent="0.25">
      <c r="A12" s="13" t="s">
        <v>1542</v>
      </c>
      <c r="B12" s="33" t="s">
        <v>1543</v>
      </c>
      <c r="C12" s="33" t="s">
        <v>1189</v>
      </c>
      <c r="D12" s="14">
        <v>98076</v>
      </c>
      <c r="E12" s="15">
        <v>1552.1</v>
      </c>
      <c r="F12" s="16">
        <v>4.3799999999999999E-2</v>
      </c>
      <c r="G12" s="16"/>
    </row>
    <row r="13" spans="1:8" x14ac:dyDescent="0.25">
      <c r="A13" s="13" t="s">
        <v>2165</v>
      </c>
      <c r="B13" s="33" t="s">
        <v>2166</v>
      </c>
      <c r="C13" s="33" t="s">
        <v>1289</v>
      </c>
      <c r="D13" s="14">
        <v>750947</v>
      </c>
      <c r="E13" s="15">
        <v>1335.18</v>
      </c>
      <c r="F13" s="16">
        <v>3.7600000000000001E-2</v>
      </c>
      <c r="G13" s="16"/>
    </row>
    <row r="14" spans="1:8" x14ac:dyDescent="0.25">
      <c r="A14" s="13" t="s">
        <v>2082</v>
      </c>
      <c r="B14" s="33" t="s">
        <v>2083</v>
      </c>
      <c r="C14" s="33" t="s">
        <v>1279</v>
      </c>
      <c r="D14" s="14">
        <v>165579</v>
      </c>
      <c r="E14" s="15">
        <v>1313.87</v>
      </c>
      <c r="F14" s="16">
        <v>3.6999999999999998E-2</v>
      </c>
      <c r="G14" s="16"/>
    </row>
    <row r="15" spans="1:8" x14ac:dyDescent="0.25">
      <c r="A15" s="13" t="s">
        <v>1359</v>
      </c>
      <c r="B15" s="33" t="s">
        <v>1360</v>
      </c>
      <c r="C15" s="33" t="s">
        <v>1201</v>
      </c>
      <c r="D15" s="14">
        <v>19369</v>
      </c>
      <c r="E15" s="15">
        <v>1305.79</v>
      </c>
      <c r="F15" s="16">
        <v>3.6799999999999999E-2</v>
      </c>
      <c r="G15" s="16"/>
    </row>
    <row r="16" spans="1:8" x14ac:dyDescent="0.25">
      <c r="A16" s="13" t="s">
        <v>2078</v>
      </c>
      <c r="B16" s="33" t="s">
        <v>2079</v>
      </c>
      <c r="C16" s="33" t="s">
        <v>1201</v>
      </c>
      <c r="D16" s="14">
        <v>20927</v>
      </c>
      <c r="E16" s="15">
        <v>1104.44</v>
      </c>
      <c r="F16" s="16">
        <v>3.1099999999999999E-2</v>
      </c>
      <c r="G16" s="16"/>
    </row>
    <row r="17" spans="1:7" x14ac:dyDescent="0.25">
      <c r="A17" s="13" t="s">
        <v>2088</v>
      </c>
      <c r="B17" s="33" t="s">
        <v>2089</v>
      </c>
      <c r="C17" s="33" t="s">
        <v>1323</v>
      </c>
      <c r="D17" s="14">
        <v>68119</v>
      </c>
      <c r="E17" s="15">
        <v>1088.24</v>
      </c>
      <c r="F17" s="16">
        <v>3.0700000000000002E-2</v>
      </c>
      <c r="G17" s="16"/>
    </row>
    <row r="18" spans="1:7" x14ac:dyDescent="0.25">
      <c r="A18" s="13" t="s">
        <v>1366</v>
      </c>
      <c r="B18" s="33" t="s">
        <v>1367</v>
      </c>
      <c r="C18" s="33" t="s">
        <v>1368</v>
      </c>
      <c r="D18" s="14">
        <v>404138</v>
      </c>
      <c r="E18" s="15">
        <v>1051.3699999999999</v>
      </c>
      <c r="F18" s="16">
        <v>2.9600000000000001E-2</v>
      </c>
      <c r="G18" s="16"/>
    </row>
    <row r="19" spans="1:7" x14ac:dyDescent="0.25">
      <c r="A19" s="13" t="s">
        <v>1480</v>
      </c>
      <c r="B19" s="33" t="s">
        <v>1481</v>
      </c>
      <c r="C19" s="33" t="s">
        <v>1236</v>
      </c>
      <c r="D19" s="14">
        <v>66997</v>
      </c>
      <c r="E19" s="15">
        <v>1041.5</v>
      </c>
      <c r="F19" s="16">
        <v>2.9399999999999999E-2</v>
      </c>
      <c r="G19" s="16"/>
    </row>
    <row r="20" spans="1:7" x14ac:dyDescent="0.25">
      <c r="A20" s="13" t="s">
        <v>1447</v>
      </c>
      <c r="B20" s="33" t="s">
        <v>1448</v>
      </c>
      <c r="C20" s="33" t="s">
        <v>1423</v>
      </c>
      <c r="D20" s="14">
        <v>24778</v>
      </c>
      <c r="E20" s="15">
        <v>962.45</v>
      </c>
      <c r="F20" s="16">
        <v>2.7099999999999999E-2</v>
      </c>
      <c r="G20" s="16"/>
    </row>
    <row r="21" spans="1:7" x14ac:dyDescent="0.25">
      <c r="A21" s="13" t="s">
        <v>1802</v>
      </c>
      <c r="B21" s="33" t="s">
        <v>1803</v>
      </c>
      <c r="C21" s="33" t="s">
        <v>1323</v>
      </c>
      <c r="D21" s="14">
        <v>30471</v>
      </c>
      <c r="E21" s="15">
        <v>944.49</v>
      </c>
      <c r="F21" s="16">
        <v>2.6599999999999999E-2</v>
      </c>
      <c r="G21" s="16"/>
    </row>
    <row r="22" spans="1:7" x14ac:dyDescent="0.25">
      <c r="A22" s="13" t="s">
        <v>1808</v>
      </c>
      <c r="B22" s="33" t="s">
        <v>1809</v>
      </c>
      <c r="C22" s="33" t="s">
        <v>1289</v>
      </c>
      <c r="D22" s="14">
        <v>20885</v>
      </c>
      <c r="E22" s="15">
        <v>895.45</v>
      </c>
      <c r="F22" s="16">
        <v>2.52E-2</v>
      </c>
      <c r="G22" s="16"/>
    </row>
    <row r="23" spans="1:7" x14ac:dyDescent="0.25">
      <c r="A23" s="13" t="s">
        <v>2044</v>
      </c>
      <c r="B23" s="33" t="s">
        <v>2045</v>
      </c>
      <c r="C23" s="33" t="s">
        <v>1195</v>
      </c>
      <c r="D23" s="14">
        <v>59073</v>
      </c>
      <c r="E23" s="15">
        <v>887.16</v>
      </c>
      <c r="F23" s="16">
        <v>2.5000000000000001E-2</v>
      </c>
      <c r="G23" s="16"/>
    </row>
    <row r="24" spans="1:7" x14ac:dyDescent="0.25">
      <c r="A24" s="13" t="s">
        <v>1799</v>
      </c>
      <c r="B24" s="33" t="s">
        <v>1800</v>
      </c>
      <c r="C24" s="33" t="s">
        <v>1801</v>
      </c>
      <c r="D24" s="14">
        <v>65874</v>
      </c>
      <c r="E24" s="15">
        <v>852.67</v>
      </c>
      <c r="F24" s="16">
        <v>2.4E-2</v>
      </c>
      <c r="G24" s="16"/>
    </row>
    <row r="25" spans="1:7" x14ac:dyDescent="0.25">
      <c r="A25" s="13" t="s">
        <v>1793</v>
      </c>
      <c r="B25" s="33" t="s">
        <v>1794</v>
      </c>
      <c r="C25" s="33" t="s">
        <v>1365</v>
      </c>
      <c r="D25" s="14">
        <v>107367</v>
      </c>
      <c r="E25" s="15">
        <v>807.19</v>
      </c>
      <c r="F25" s="16">
        <v>2.2800000000000001E-2</v>
      </c>
      <c r="G25" s="16"/>
    </row>
    <row r="26" spans="1:7" x14ac:dyDescent="0.25">
      <c r="A26" s="13" t="s">
        <v>2074</v>
      </c>
      <c r="B26" s="33" t="s">
        <v>2075</v>
      </c>
      <c r="C26" s="33" t="s">
        <v>1323</v>
      </c>
      <c r="D26" s="14">
        <v>58465</v>
      </c>
      <c r="E26" s="15">
        <v>805.62</v>
      </c>
      <c r="F26" s="16">
        <v>2.2700000000000001E-2</v>
      </c>
      <c r="G26" s="16"/>
    </row>
    <row r="27" spans="1:7" x14ac:dyDescent="0.25">
      <c r="A27" s="13" t="s">
        <v>1253</v>
      </c>
      <c r="B27" s="33" t="s">
        <v>1254</v>
      </c>
      <c r="C27" s="33" t="s">
        <v>1189</v>
      </c>
      <c r="D27" s="14">
        <v>16632</v>
      </c>
      <c r="E27" s="15">
        <v>800.07</v>
      </c>
      <c r="F27" s="16">
        <v>2.2599999999999999E-2</v>
      </c>
      <c r="G27" s="16"/>
    </row>
    <row r="28" spans="1:7" x14ac:dyDescent="0.25">
      <c r="A28" s="13" t="s">
        <v>2084</v>
      </c>
      <c r="B28" s="33" t="s">
        <v>2085</v>
      </c>
      <c r="C28" s="33" t="s">
        <v>1414</v>
      </c>
      <c r="D28" s="14">
        <v>8477</v>
      </c>
      <c r="E28" s="15">
        <v>794.34</v>
      </c>
      <c r="F28" s="16">
        <v>2.24E-2</v>
      </c>
      <c r="G28" s="16"/>
    </row>
    <row r="29" spans="1:7" x14ac:dyDescent="0.25">
      <c r="A29" s="13" t="s">
        <v>1458</v>
      </c>
      <c r="B29" s="33" t="s">
        <v>1459</v>
      </c>
      <c r="C29" s="33" t="s">
        <v>1305</v>
      </c>
      <c r="D29" s="14">
        <v>21811</v>
      </c>
      <c r="E29" s="15">
        <v>743.86</v>
      </c>
      <c r="F29" s="16">
        <v>2.1000000000000001E-2</v>
      </c>
      <c r="G29" s="16"/>
    </row>
    <row r="30" spans="1:7" x14ac:dyDescent="0.25">
      <c r="A30" s="13" t="s">
        <v>2068</v>
      </c>
      <c r="B30" s="33" t="s">
        <v>2069</v>
      </c>
      <c r="C30" s="33" t="s">
        <v>1204</v>
      </c>
      <c r="D30" s="14">
        <v>107450</v>
      </c>
      <c r="E30" s="15">
        <v>691.39</v>
      </c>
      <c r="F30" s="16">
        <v>1.95E-2</v>
      </c>
      <c r="G30" s="16"/>
    </row>
    <row r="31" spans="1:7" x14ac:dyDescent="0.25">
      <c r="A31" s="13" t="s">
        <v>1452</v>
      </c>
      <c r="B31" s="33" t="s">
        <v>1453</v>
      </c>
      <c r="C31" s="33" t="s">
        <v>1323</v>
      </c>
      <c r="D31" s="14">
        <v>36427</v>
      </c>
      <c r="E31" s="15">
        <v>662.84</v>
      </c>
      <c r="F31" s="16">
        <v>1.8700000000000001E-2</v>
      </c>
      <c r="G31" s="16"/>
    </row>
    <row r="32" spans="1:7" x14ac:dyDescent="0.25">
      <c r="A32" s="13" t="s">
        <v>1868</v>
      </c>
      <c r="B32" s="33" t="s">
        <v>1869</v>
      </c>
      <c r="C32" s="33" t="s">
        <v>1305</v>
      </c>
      <c r="D32" s="14">
        <v>45078</v>
      </c>
      <c r="E32" s="15">
        <v>656.9</v>
      </c>
      <c r="F32" s="16">
        <v>1.8499999999999999E-2</v>
      </c>
      <c r="G32" s="16"/>
    </row>
    <row r="33" spans="1:7" x14ac:dyDescent="0.25">
      <c r="A33" s="13" t="s">
        <v>1955</v>
      </c>
      <c r="B33" s="33" t="s">
        <v>1956</v>
      </c>
      <c r="C33" s="33" t="s">
        <v>1365</v>
      </c>
      <c r="D33" s="14">
        <v>137140</v>
      </c>
      <c r="E33" s="15">
        <v>651.54999999999995</v>
      </c>
      <c r="F33" s="16">
        <v>1.84E-2</v>
      </c>
      <c r="G33" s="16"/>
    </row>
    <row r="34" spans="1:7" x14ac:dyDescent="0.25">
      <c r="A34" s="13" t="s">
        <v>1905</v>
      </c>
      <c r="B34" s="33" t="s">
        <v>1906</v>
      </c>
      <c r="C34" s="33" t="s">
        <v>1201</v>
      </c>
      <c r="D34" s="14">
        <v>43294</v>
      </c>
      <c r="E34" s="15">
        <v>651.53</v>
      </c>
      <c r="F34" s="16">
        <v>1.84E-2</v>
      </c>
      <c r="G34" s="16"/>
    </row>
    <row r="35" spans="1:7" x14ac:dyDescent="0.25">
      <c r="A35" s="13" t="s">
        <v>2094</v>
      </c>
      <c r="B35" s="33" t="s">
        <v>2095</v>
      </c>
      <c r="C35" s="33" t="s">
        <v>1414</v>
      </c>
      <c r="D35" s="14">
        <v>6371</v>
      </c>
      <c r="E35" s="15">
        <v>554.89</v>
      </c>
      <c r="F35" s="16">
        <v>1.5599999999999999E-2</v>
      </c>
      <c r="G35" s="16"/>
    </row>
    <row r="36" spans="1:7" x14ac:dyDescent="0.25">
      <c r="A36" s="13" t="s">
        <v>1464</v>
      </c>
      <c r="B36" s="33" t="s">
        <v>1465</v>
      </c>
      <c r="C36" s="33" t="s">
        <v>1192</v>
      </c>
      <c r="D36" s="14">
        <v>676760</v>
      </c>
      <c r="E36" s="15">
        <v>517.04</v>
      </c>
      <c r="F36" s="16">
        <v>1.46E-2</v>
      </c>
      <c r="G36" s="16"/>
    </row>
    <row r="37" spans="1:7" x14ac:dyDescent="0.25">
      <c r="A37" s="13" t="s">
        <v>1430</v>
      </c>
      <c r="B37" s="33" t="s">
        <v>1431</v>
      </c>
      <c r="C37" s="33" t="s">
        <v>1189</v>
      </c>
      <c r="D37" s="14">
        <v>43457</v>
      </c>
      <c r="E37" s="15">
        <v>500.69</v>
      </c>
      <c r="F37" s="16">
        <v>1.41E-2</v>
      </c>
      <c r="G37" s="16"/>
    </row>
    <row r="38" spans="1:7" x14ac:dyDescent="0.25">
      <c r="A38" s="13" t="s">
        <v>2080</v>
      </c>
      <c r="B38" s="33" t="s">
        <v>2081</v>
      </c>
      <c r="C38" s="33" t="s">
        <v>1195</v>
      </c>
      <c r="D38" s="14">
        <v>443123</v>
      </c>
      <c r="E38" s="15">
        <v>475.25</v>
      </c>
      <c r="F38" s="16">
        <v>1.34E-2</v>
      </c>
      <c r="G38" s="16"/>
    </row>
    <row r="39" spans="1:7" x14ac:dyDescent="0.25">
      <c r="A39" s="13" t="s">
        <v>1930</v>
      </c>
      <c r="B39" s="33" t="s">
        <v>1931</v>
      </c>
      <c r="C39" s="33" t="s">
        <v>1192</v>
      </c>
      <c r="D39" s="14">
        <v>289955</v>
      </c>
      <c r="E39" s="15">
        <v>464.36</v>
      </c>
      <c r="F39" s="16">
        <v>1.3100000000000001E-2</v>
      </c>
      <c r="G39" s="16"/>
    </row>
    <row r="40" spans="1:7" x14ac:dyDescent="0.25">
      <c r="A40" s="13" t="s">
        <v>1240</v>
      </c>
      <c r="B40" s="33" t="s">
        <v>1241</v>
      </c>
      <c r="C40" s="33" t="s">
        <v>1236</v>
      </c>
      <c r="D40" s="14">
        <v>330</v>
      </c>
      <c r="E40" s="15">
        <v>413.92</v>
      </c>
      <c r="F40" s="16">
        <v>1.17E-2</v>
      </c>
      <c r="G40" s="16"/>
    </row>
    <row r="41" spans="1:7" x14ac:dyDescent="0.25">
      <c r="A41" s="13" t="s">
        <v>1907</v>
      </c>
      <c r="B41" s="33" t="s">
        <v>1908</v>
      </c>
      <c r="C41" s="33" t="s">
        <v>1867</v>
      </c>
      <c r="D41" s="14">
        <v>12566</v>
      </c>
      <c r="E41" s="15">
        <v>400.11</v>
      </c>
      <c r="F41" s="16">
        <v>1.1299999999999999E-2</v>
      </c>
      <c r="G41" s="16"/>
    </row>
    <row r="42" spans="1:7" x14ac:dyDescent="0.25">
      <c r="A42" s="13" t="s">
        <v>1791</v>
      </c>
      <c r="B42" s="33" t="s">
        <v>1792</v>
      </c>
      <c r="C42" s="33" t="s">
        <v>1192</v>
      </c>
      <c r="D42" s="14">
        <v>69408</v>
      </c>
      <c r="E42" s="15">
        <v>393.89</v>
      </c>
      <c r="F42" s="16">
        <v>1.11E-2</v>
      </c>
      <c r="G42" s="16"/>
    </row>
    <row r="43" spans="1:7" x14ac:dyDescent="0.25">
      <c r="A43" s="13" t="s">
        <v>1488</v>
      </c>
      <c r="B43" s="33" t="s">
        <v>1489</v>
      </c>
      <c r="C43" s="33" t="s">
        <v>1289</v>
      </c>
      <c r="D43" s="14">
        <v>230847</v>
      </c>
      <c r="E43" s="15">
        <v>353.08</v>
      </c>
      <c r="F43" s="16">
        <v>0.01</v>
      </c>
      <c r="G43" s="16"/>
    </row>
    <row r="44" spans="1:7" x14ac:dyDescent="0.25">
      <c r="A44" s="13" t="s">
        <v>1938</v>
      </c>
      <c r="B44" s="33" t="s">
        <v>1939</v>
      </c>
      <c r="C44" s="33" t="s">
        <v>1189</v>
      </c>
      <c r="D44" s="14">
        <v>14685</v>
      </c>
      <c r="E44" s="15">
        <v>342.62</v>
      </c>
      <c r="F44" s="16">
        <v>9.7000000000000003E-3</v>
      </c>
      <c r="G44" s="16"/>
    </row>
    <row r="45" spans="1:7" x14ac:dyDescent="0.25">
      <c r="A45" s="13" t="s">
        <v>1482</v>
      </c>
      <c r="B45" s="33" t="s">
        <v>1483</v>
      </c>
      <c r="C45" s="33" t="s">
        <v>1343</v>
      </c>
      <c r="D45" s="14">
        <v>8583</v>
      </c>
      <c r="E45" s="15">
        <v>327.72</v>
      </c>
      <c r="F45" s="16">
        <v>9.1999999999999998E-3</v>
      </c>
      <c r="G45" s="16"/>
    </row>
    <row r="46" spans="1:7" x14ac:dyDescent="0.25">
      <c r="A46" s="13" t="s">
        <v>2155</v>
      </c>
      <c r="B46" s="33" t="s">
        <v>2156</v>
      </c>
      <c r="C46" s="33" t="s">
        <v>1236</v>
      </c>
      <c r="D46" s="14">
        <v>1628</v>
      </c>
      <c r="E46" s="15">
        <v>283.45</v>
      </c>
      <c r="F46" s="16">
        <v>8.0000000000000002E-3</v>
      </c>
      <c r="G46" s="16"/>
    </row>
    <row r="47" spans="1:7" x14ac:dyDescent="0.25">
      <c r="A47" s="13" t="s">
        <v>2153</v>
      </c>
      <c r="B47" s="33" t="s">
        <v>2154</v>
      </c>
      <c r="C47" s="33" t="s">
        <v>1374</v>
      </c>
      <c r="D47" s="14">
        <v>67006</v>
      </c>
      <c r="E47" s="15">
        <v>238.61</v>
      </c>
      <c r="F47" s="16">
        <v>6.7000000000000002E-3</v>
      </c>
      <c r="G47" s="16"/>
    </row>
    <row r="48" spans="1:7" x14ac:dyDescent="0.25">
      <c r="A48" s="13" t="s">
        <v>2114</v>
      </c>
      <c r="B48" s="33" t="s">
        <v>2115</v>
      </c>
      <c r="C48" s="33" t="s">
        <v>1201</v>
      </c>
      <c r="D48" s="14">
        <v>6329</v>
      </c>
      <c r="E48" s="15">
        <v>232.67</v>
      </c>
      <c r="F48" s="16">
        <v>6.6E-3</v>
      </c>
      <c r="G48" s="16"/>
    </row>
    <row r="49" spans="1:7" x14ac:dyDescent="0.25">
      <c r="A49" s="13" t="s">
        <v>2181</v>
      </c>
      <c r="B49" s="33" t="s">
        <v>2182</v>
      </c>
      <c r="C49" s="33" t="s">
        <v>1374</v>
      </c>
      <c r="D49" s="14">
        <v>98323</v>
      </c>
      <c r="E49" s="15">
        <v>224.91</v>
      </c>
      <c r="F49" s="16">
        <v>6.3E-3</v>
      </c>
      <c r="G49" s="16"/>
    </row>
    <row r="50" spans="1:7" x14ac:dyDescent="0.25">
      <c r="A50" s="13" t="s">
        <v>2193</v>
      </c>
      <c r="B50" s="33" t="s">
        <v>2194</v>
      </c>
      <c r="C50" s="33" t="s">
        <v>1403</v>
      </c>
      <c r="D50" s="14">
        <v>32642</v>
      </c>
      <c r="E50" s="15">
        <v>220.15</v>
      </c>
      <c r="F50" s="16">
        <v>6.1999999999999998E-3</v>
      </c>
      <c r="G50" s="16"/>
    </row>
    <row r="51" spans="1:7" x14ac:dyDescent="0.25">
      <c r="A51" s="13" t="s">
        <v>1783</v>
      </c>
      <c r="B51" s="33" t="s">
        <v>1784</v>
      </c>
      <c r="C51" s="33" t="s">
        <v>1236</v>
      </c>
      <c r="D51" s="14">
        <v>25643</v>
      </c>
      <c r="E51" s="15">
        <v>218.03</v>
      </c>
      <c r="F51" s="16">
        <v>6.1000000000000004E-3</v>
      </c>
      <c r="G51" s="16"/>
    </row>
    <row r="52" spans="1:7" x14ac:dyDescent="0.25">
      <c r="A52" s="13" t="s">
        <v>2124</v>
      </c>
      <c r="B52" s="33" t="s">
        <v>2125</v>
      </c>
      <c r="C52" s="33" t="s">
        <v>1236</v>
      </c>
      <c r="D52" s="14">
        <v>17117</v>
      </c>
      <c r="E52" s="15">
        <v>203.92</v>
      </c>
      <c r="F52" s="16">
        <v>5.7000000000000002E-3</v>
      </c>
      <c r="G52" s="16"/>
    </row>
    <row r="53" spans="1:7" x14ac:dyDescent="0.25">
      <c r="A53" s="13" t="s">
        <v>2007</v>
      </c>
      <c r="B53" s="33" t="s">
        <v>2008</v>
      </c>
      <c r="C53" s="33" t="s">
        <v>1832</v>
      </c>
      <c r="D53" s="14">
        <v>24877</v>
      </c>
      <c r="E53" s="15">
        <v>191.49</v>
      </c>
      <c r="F53" s="16">
        <v>5.4000000000000003E-3</v>
      </c>
      <c r="G53" s="16"/>
    </row>
    <row r="54" spans="1:7" x14ac:dyDescent="0.25">
      <c r="A54" s="13" t="s">
        <v>1344</v>
      </c>
      <c r="B54" s="33" t="s">
        <v>1345</v>
      </c>
      <c r="C54" s="33" t="s">
        <v>1221</v>
      </c>
      <c r="D54" s="14">
        <v>24205</v>
      </c>
      <c r="E54" s="15">
        <v>179.56</v>
      </c>
      <c r="F54" s="16">
        <v>5.1000000000000004E-3</v>
      </c>
      <c r="G54" s="16"/>
    </row>
    <row r="55" spans="1:7" x14ac:dyDescent="0.25">
      <c r="A55" s="13" t="s">
        <v>2142</v>
      </c>
      <c r="B55" s="33" t="s">
        <v>2143</v>
      </c>
      <c r="C55" s="33" t="s">
        <v>1289</v>
      </c>
      <c r="D55" s="14">
        <v>4150</v>
      </c>
      <c r="E55" s="15">
        <v>170.32</v>
      </c>
      <c r="F55" s="16">
        <v>4.7999999999999996E-3</v>
      </c>
      <c r="G55" s="16"/>
    </row>
    <row r="56" spans="1:7" x14ac:dyDescent="0.25">
      <c r="A56" s="13" t="s">
        <v>2187</v>
      </c>
      <c r="B56" s="33" t="s">
        <v>2188</v>
      </c>
      <c r="C56" s="33" t="s">
        <v>1320</v>
      </c>
      <c r="D56" s="14">
        <v>25355</v>
      </c>
      <c r="E56" s="15">
        <v>166.44</v>
      </c>
      <c r="F56" s="16">
        <v>4.7000000000000002E-3</v>
      </c>
      <c r="G56" s="16"/>
    </row>
    <row r="57" spans="1:7" x14ac:dyDescent="0.25">
      <c r="A57" s="13" t="s">
        <v>1959</v>
      </c>
      <c r="B57" s="33" t="s">
        <v>1960</v>
      </c>
      <c r="C57" s="33" t="s">
        <v>1250</v>
      </c>
      <c r="D57" s="14">
        <v>8226</v>
      </c>
      <c r="E57" s="15">
        <v>93.41</v>
      </c>
      <c r="F57" s="16">
        <v>2.5999999999999999E-3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35589.279999999999</v>
      </c>
      <c r="F58" s="38">
        <v>1.0031000000000001</v>
      </c>
      <c r="G58" s="23"/>
    </row>
    <row r="59" spans="1:7" x14ac:dyDescent="0.25">
      <c r="A59" s="17" t="s">
        <v>1257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35589.279999999999</v>
      </c>
      <c r="F61" s="31">
        <v>1.0031000000000001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176</v>
      </c>
      <c r="B64" s="33"/>
      <c r="C64" s="33"/>
      <c r="D64" s="14"/>
      <c r="E64" s="15"/>
      <c r="F64" s="16"/>
      <c r="G64" s="16"/>
    </row>
    <row r="65" spans="1:7" x14ac:dyDescent="0.25">
      <c r="A65" s="13" t="s">
        <v>177</v>
      </c>
      <c r="B65" s="33"/>
      <c r="C65" s="33"/>
      <c r="D65" s="14"/>
      <c r="E65" s="15">
        <v>280.85000000000002</v>
      </c>
      <c r="F65" s="16">
        <v>7.9000000000000008E-3</v>
      </c>
      <c r="G65" s="16">
        <v>6.6588999999999995E-2</v>
      </c>
    </row>
    <row r="66" spans="1:7" x14ac:dyDescent="0.25">
      <c r="A66" s="17" t="s">
        <v>124</v>
      </c>
      <c r="B66" s="34"/>
      <c r="C66" s="34"/>
      <c r="D66" s="20"/>
      <c r="E66" s="37">
        <v>280.85000000000002</v>
      </c>
      <c r="F66" s="38">
        <v>7.9000000000000008E-3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280.85000000000002</v>
      </c>
      <c r="F68" s="22">
        <v>7.9000000000000008E-3</v>
      </c>
      <c r="G68" s="23"/>
    </row>
    <row r="69" spans="1:7" x14ac:dyDescent="0.25">
      <c r="A69" s="13" t="s">
        <v>178</v>
      </c>
      <c r="B69" s="33"/>
      <c r="C69" s="33"/>
      <c r="D69" s="14"/>
      <c r="E69" s="15">
        <v>5.1236400000000001E-2</v>
      </c>
      <c r="F69" s="16">
        <v>9.9999999999999995E-7</v>
      </c>
      <c r="G69" s="16"/>
    </row>
    <row r="70" spans="1:7" x14ac:dyDescent="0.25">
      <c r="A70" s="13" t="s">
        <v>179</v>
      </c>
      <c r="B70" s="33"/>
      <c r="C70" s="33"/>
      <c r="D70" s="14"/>
      <c r="E70" s="26">
        <v>-397.76123639999997</v>
      </c>
      <c r="F70" s="27">
        <v>-1.1001E-2</v>
      </c>
      <c r="G70" s="16">
        <v>6.6588999999999995E-2</v>
      </c>
    </row>
    <row r="71" spans="1:7" x14ac:dyDescent="0.25">
      <c r="A71" s="28" t="s">
        <v>180</v>
      </c>
      <c r="B71" s="36"/>
      <c r="C71" s="36"/>
      <c r="D71" s="29"/>
      <c r="E71" s="30">
        <v>35472.42</v>
      </c>
      <c r="F71" s="31">
        <v>1</v>
      </c>
      <c r="G71" s="31"/>
    </row>
    <row r="76" spans="1:7" x14ac:dyDescent="0.25">
      <c r="A76" s="1" t="s">
        <v>183</v>
      </c>
    </row>
    <row r="77" spans="1:7" x14ac:dyDescent="0.25">
      <c r="A77" s="47" t="s">
        <v>184</v>
      </c>
      <c r="B77" s="3" t="s">
        <v>121</v>
      </c>
    </row>
    <row r="78" spans="1:7" x14ac:dyDescent="0.25">
      <c r="A78" t="s">
        <v>185</v>
      </c>
    </row>
    <row r="79" spans="1:7" x14ac:dyDescent="0.25">
      <c r="A79" t="s">
        <v>186</v>
      </c>
      <c r="B79" t="s">
        <v>187</v>
      </c>
      <c r="C79" t="s">
        <v>187</v>
      </c>
    </row>
    <row r="80" spans="1:7" x14ac:dyDescent="0.25">
      <c r="B80" s="48">
        <v>45412</v>
      </c>
      <c r="C80" s="48">
        <v>45443</v>
      </c>
    </row>
    <row r="81" spans="1:5" x14ac:dyDescent="0.25">
      <c r="A81" t="s">
        <v>706</v>
      </c>
      <c r="B81">
        <v>16.901299999999999</v>
      </c>
      <c r="C81">
        <v>17.666499999999999</v>
      </c>
      <c r="E81" s="2"/>
    </row>
    <row r="82" spans="1:5" x14ac:dyDescent="0.25">
      <c r="A82" t="s">
        <v>192</v>
      </c>
      <c r="B82">
        <v>16.9041</v>
      </c>
      <c r="C82">
        <v>17.669499999999999</v>
      </c>
      <c r="E82" s="2"/>
    </row>
    <row r="83" spans="1:5" x14ac:dyDescent="0.25">
      <c r="A83" t="s">
        <v>707</v>
      </c>
      <c r="B83">
        <v>16.726500000000001</v>
      </c>
      <c r="C83">
        <v>17.472899999999999</v>
      </c>
      <c r="E83" s="2"/>
    </row>
    <row r="84" spans="1:5" x14ac:dyDescent="0.25">
      <c r="A84" t="s">
        <v>673</v>
      </c>
      <c r="B84">
        <v>16.726500000000001</v>
      </c>
      <c r="C84">
        <v>17.472899999999999</v>
      </c>
      <c r="E84" s="2"/>
    </row>
    <row r="85" spans="1:5" x14ac:dyDescent="0.25">
      <c r="E85" s="2"/>
    </row>
    <row r="86" spans="1:5" x14ac:dyDescent="0.25">
      <c r="A86" t="s">
        <v>202</v>
      </c>
      <c r="B86" s="3" t="s">
        <v>121</v>
      </c>
    </row>
    <row r="87" spans="1:5" x14ac:dyDescent="0.25">
      <c r="A87" t="s">
        <v>203</v>
      </c>
      <c r="B87" s="3" t="s">
        <v>121</v>
      </c>
    </row>
    <row r="88" spans="1:5" ht="29.1" customHeight="1" x14ac:dyDescent="0.25">
      <c r="A88" s="47" t="s">
        <v>204</v>
      </c>
      <c r="B88" s="3" t="s">
        <v>121</v>
      </c>
    </row>
    <row r="89" spans="1:5" ht="29.1" customHeight="1" x14ac:dyDescent="0.25">
      <c r="A89" s="47" t="s">
        <v>205</v>
      </c>
      <c r="B89" s="3" t="s">
        <v>121</v>
      </c>
    </row>
    <row r="90" spans="1:5" x14ac:dyDescent="0.25">
      <c r="A90" t="s">
        <v>1259</v>
      </c>
      <c r="B90" s="49">
        <v>0.88629800000000003</v>
      </c>
    </row>
    <row r="91" spans="1:5" ht="43.5" customHeight="1" x14ac:dyDescent="0.25">
      <c r="A91" s="47" t="s">
        <v>207</v>
      </c>
      <c r="B91" s="3" t="s">
        <v>121</v>
      </c>
    </row>
    <row r="92" spans="1:5" ht="29.1" customHeight="1" x14ac:dyDescent="0.25">
      <c r="A92" s="47" t="s">
        <v>208</v>
      </c>
      <c r="B92" s="3" t="s">
        <v>121</v>
      </c>
    </row>
    <row r="93" spans="1:5" ht="29.1" customHeight="1" x14ac:dyDescent="0.25">
      <c r="A93" s="47" t="s">
        <v>209</v>
      </c>
      <c r="B93" s="3" t="s">
        <v>121</v>
      </c>
    </row>
    <row r="94" spans="1:5" x14ac:dyDescent="0.25">
      <c r="A94" t="s">
        <v>210</v>
      </c>
      <c r="B94" s="3" t="s">
        <v>121</v>
      </c>
    </row>
    <row r="95" spans="1:5" x14ac:dyDescent="0.25">
      <c r="A95" t="s">
        <v>211</v>
      </c>
      <c r="B95" s="3" t="s">
        <v>121</v>
      </c>
    </row>
    <row r="97" spans="1:4" ht="69.95" customHeight="1" x14ac:dyDescent="0.25">
      <c r="A97" s="73" t="s">
        <v>221</v>
      </c>
      <c r="B97" s="73" t="s">
        <v>222</v>
      </c>
      <c r="C97" s="73" t="s">
        <v>5</v>
      </c>
      <c r="D97" s="73" t="s">
        <v>6</v>
      </c>
    </row>
    <row r="98" spans="1:4" ht="69.95" customHeight="1" x14ac:dyDescent="0.25">
      <c r="A98" s="73" t="s">
        <v>2198</v>
      </c>
      <c r="B98" s="73"/>
      <c r="C98" s="73" t="s">
        <v>72</v>
      </c>
      <c r="D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232"/>
  <sheetViews>
    <sheetView showGridLines="0" workbookViewId="0">
      <pane ySplit="4" topLeftCell="A188" activePane="bottomLeft" state="frozen"/>
      <selection pane="bottomLeft" activeCell="B191" sqref="B19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2199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2200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327800</v>
      </c>
      <c r="E8" s="15">
        <v>5020.42</v>
      </c>
      <c r="F8" s="16">
        <v>5.4783999999999999E-2</v>
      </c>
      <c r="G8" s="16"/>
    </row>
    <row r="9" spans="1:8" x14ac:dyDescent="0.25">
      <c r="A9" s="13" t="s">
        <v>1265</v>
      </c>
      <c r="B9" s="33" t="s">
        <v>1266</v>
      </c>
      <c r="C9" s="33" t="s">
        <v>1218</v>
      </c>
      <c r="D9" s="14">
        <v>109000</v>
      </c>
      <c r="E9" s="15">
        <v>3118.27</v>
      </c>
      <c r="F9" s="16">
        <v>3.4027000000000002E-2</v>
      </c>
      <c r="G9" s="16"/>
    </row>
    <row r="10" spans="1:8" x14ac:dyDescent="0.25">
      <c r="A10" s="13" t="s">
        <v>1272</v>
      </c>
      <c r="B10" s="33" t="s">
        <v>1273</v>
      </c>
      <c r="C10" s="33" t="s">
        <v>1274</v>
      </c>
      <c r="D10" s="14">
        <v>53400</v>
      </c>
      <c r="E10" s="15">
        <v>2656.04</v>
      </c>
      <c r="F10" s="16">
        <v>2.8982999999999998E-2</v>
      </c>
      <c r="G10" s="16"/>
    </row>
    <row r="11" spans="1:8" x14ac:dyDescent="0.25">
      <c r="A11" s="13" t="s">
        <v>1267</v>
      </c>
      <c r="B11" s="33" t="s">
        <v>1268</v>
      </c>
      <c r="C11" s="33" t="s">
        <v>1269</v>
      </c>
      <c r="D11" s="14">
        <v>73500</v>
      </c>
      <c r="E11" s="15">
        <v>2507.34</v>
      </c>
      <c r="F11" s="16">
        <v>2.7359999999999999E-2</v>
      </c>
      <c r="G11" s="16"/>
    </row>
    <row r="12" spans="1:8" x14ac:dyDescent="0.25">
      <c r="A12" s="13" t="s">
        <v>1275</v>
      </c>
      <c r="B12" s="33" t="s">
        <v>1276</v>
      </c>
      <c r="C12" s="33" t="s">
        <v>1192</v>
      </c>
      <c r="D12" s="14">
        <v>287250</v>
      </c>
      <c r="E12" s="15">
        <v>2385.1799999999998</v>
      </c>
      <c r="F12" s="16">
        <v>2.6027000000000002E-2</v>
      </c>
      <c r="G12" s="16"/>
    </row>
    <row r="13" spans="1:8" x14ac:dyDescent="0.25">
      <c r="A13" s="13" t="s">
        <v>1208</v>
      </c>
      <c r="B13" s="33" t="s">
        <v>1209</v>
      </c>
      <c r="C13" s="33" t="s">
        <v>1210</v>
      </c>
      <c r="D13" s="14">
        <v>378000</v>
      </c>
      <c r="E13" s="15">
        <v>1856.74</v>
      </c>
      <c r="F13" s="16">
        <v>2.0261000000000001E-2</v>
      </c>
      <c r="G13" s="16"/>
    </row>
    <row r="14" spans="1:8" x14ac:dyDescent="0.25">
      <c r="A14" s="13" t="s">
        <v>1280</v>
      </c>
      <c r="B14" s="33" t="s">
        <v>1281</v>
      </c>
      <c r="C14" s="33" t="s">
        <v>1184</v>
      </c>
      <c r="D14" s="14">
        <v>10240000</v>
      </c>
      <c r="E14" s="15">
        <v>1561.6</v>
      </c>
      <c r="F14" s="16">
        <v>1.704E-2</v>
      </c>
      <c r="G14" s="16"/>
    </row>
    <row r="15" spans="1:8" x14ac:dyDescent="0.25">
      <c r="A15" s="13" t="s">
        <v>1182</v>
      </c>
      <c r="B15" s="33" t="s">
        <v>1183</v>
      </c>
      <c r="C15" s="33" t="s">
        <v>1184</v>
      </c>
      <c r="D15" s="14">
        <v>74100</v>
      </c>
      <c r="E15" s="15">
        <v>1017.21</v>
      </c>
      <c r="F15" s="16">
        <v>1.11E-2</v>
      </c>
      <c r="G15" s="16"/>
    </row>
    <row r="16" spans="1:8" x14ac:dyDescent="0.25">
      <c r="A16" s="13" t="s">
        <v>1383</v>
      </c>
      <c r="B16" s="33" t="s">
        <v>1384</v>
      </c>
      <c r="C16" s="33" t="s">
        <v>1250</v>
      </c>
      <c r="D16" s="14">
        <v>69000</v>
      </c>
      <c r="E16" s="15">
        <v>938.19</v>
      </c>
      <c r="F16" s="16">
        <v>1.0238000000000001E-2</v>
      </c>
      <c r="G16" s="16"/>
    </row>
    <row r="17" spans="1:7" x14ac:dyDescent="0.25">
      <c r="A17" s="13" t="s">
        <v>1205</v>
      </c>
      <c r="B17" s="33" t="s">
        <v>1206</v>
      </c>
      <c r="C17" s="33" t="s">
        <v>1207</v>
      </c>
      <c r="D17" s="14">
        <v>329175</v>
      </c>
      <c r="E17" s="15">
        <v>870.17</v>
      </c>
      <c r="F17" s="16">
        <v>9.495E-3</v>
      </c>
      <c r="G17" s="16"/>
    </row>
    <row r="18" spans="1:7" x14ac:dyDescent="0.25">
      <c r="A18" s="13" t="s">
        <v>1287</v>
      </c>
      <c r="B18" s="33" t="s">
        <v>1288</v>
      </c>
      <c r="C18" s="33" t="s">
        <v>1289</v>
      </c>
      <c r="D18" s="14">
        <v>152000</v>
      </c>
      <c r="E18" s="15">
        <v>817.38</v>
      </c>
      <c r="F18" s="16">
        <v>8.9189999999999998E-3</v>
      </c>
      <c r="G18" s="16"/>
    </row>
    <row r="19" spans="1:7" x14ac:dyDescent="0.25">
      <c r="A19" s="13" t="s">
        <v>1314</v>
      </c>
      <c r="B19" s="33" t="s">
        <v>1315</v>
      </c>
      <c r="C19" s="33" t="s">
        <v>1236</v>
      </c>
      <c r="D19" s="14">
        <v>164900</v>
      </c>
      <c r="E19" s="15">
        <v>764.31</v>
      </c>
      <c r="F19" s="16">
        <v>8.3400000000000002E-3</v>
      </c>
      <c r="G19" s="16"/>
    </row>
    <row r="20" spans="1:7" x14ac:dyDescent="0.25">
      <c r="A20" s="13" t="s">
        <v>1334</v>
      </c>
      <c r="B20" s="33" t="s">
        <v>1335</v>
      </c>
      <c r="C20" s="33" t="s">
        <v>1204</v>
      </c>
      <c r="D20" s="14">
        <v>223125</v>
      </c>
      <c r="E20" s="15">
        <v>666.92</v>
      </c>
      <c r="F20" s="16">
        <v>7.2779999999999997E-3</v>
      </c>
      <c r="G20" s="16"/>
    </row>
    <row r="21" spans="1:7" x14ac:dyDescent="0.25">
      <c r="A21" s="13" t="s">
        <v>1229</v>
      </c>
      <c r="B21" s="33" t="s">
        <v>1230</v>
      </c>
      <c r="C21" s="33" t="s">
        <v>1231</v>
      </c>
      <c r="D21" s="14">
        <v>153600</v>
      </c>
      <c r="E21" s="15">
        <v>655.03</v>
      </c>
      <c r="F21" s="16">
        <v>7.1479999999999998E-3</v>
      </c>
      <c r="G21" s="16"/>
    </row>
    <row r="22" spans="1:7" x14ac:dyDescent="0.25">
      <c r="A22" s="13" t="s">
        <v>1437</v>
      </c>
      <c r="B22" s="33" t="s">
        <v>1438</v>
      </c>
      <c r="C22" s="33" t="s">
        <v>1250</v>
      </c>
      <c r="D22" s="14">
        <v>46125</v>
      </c>
      <c r="E22" s="15">
        <v>629.80999999999995</v>
      </c>
      <c r="F22" s="16">
        <v>6.8729999999999998E-3</v>
      </c>
      <c r="G22" s="16"/>
    </row>
    <row r="23" spans="1:7" x14ac:dyDescent="0.25">
      <c r="A23" s="13" t="s">
        <v>1452</v>
      </c>
      <c r="B23" s="33" t="s">
        <v>1453</v>
      </c>
      <c r="C23" s="33" t="s">
        <v>1323</v>
      </c>
      <c r="D23" s="14">
        <v>34300</v>
      </c>
      <c r="E23" s="15">
        <v>624.14</v>
      </c>
      <c r="F23" s="16">
        <v>6.8110000000000002E-3</v>
      </c>
      <c r="G23" s="16"/>
    </row>
    <row r="24" spans="1:7" x14ac:dyDescent="0.25">
      <c r="A24" s="13" t="s">
        <v>1299</v>
      </c>
      <c r="B24" s="33" t="s">
        <v>1300</v>
      </c>
      <c r="C24" s="33" t="s">
        <v>1192</v>
      </c>
      <c r="D24" s="14">
        <v>40500</v>
      </c>
      <c r="E24" s="15">
        <v>592.04999999999995</v>
      </c>
      <c r="F24" s="16">
        <v>6.4609999999999997E-3</v>
      </c>
      <c r="G24" s="16"/>
    </row>
    <row r="25" spans="1:7" x14ac:dyDescent="0.25">
      <c r="A25" s="13" t="s">
        <v>1353</v>
      </c>
      <c r="B25" s="33" t="s">
        <v>1354</v>
      </c>
      <c r="C25" s="33" t="s">
        <v>1189</v>
      </c>
      <c r="D25" s="14">
        <v>48400</v>
      </c>
      <c r="E25" s="15">
        <v>573.88</v>
      </c>
      <c r="F25" s="16">
        <v>6.2620000000000002E-3</v>
      </c>
      <c r="G25" s="16"/>
    </row>
    <row r="26" spans="1:7" x14ac:dyDescent="0.25">
      <c r="A26" s="13" t="s">
        <v>1293</v>
      </c>
      <c r="B26" s="33" t="s">
        <v>1294</v>
      </c>
      <c r="C26" s="33" t="s">
        <v>1192</v>
      </c>
      <c r="D26" s="14">
        <v>32400</v>
      </c>
      <c r="E26" s="15">
        <v>544.45000000000005</v>
      </c>
      <c r="F26" s="16">
        <v>5.9410000000000001E-3</v>
      </c>
      <c r="G26" s="16"/>
    </row>
    <row r="27" spans="1:7" x14ac:dyDescent="0.25">
      <c r="A27" s="13" t="s">
        <v>1432</v>
      </c>
      <c r="B27" s="33" t="s">
        <v>1433</v>
      </c>
      <c r="C27" s="33" t="s">
        <v>1434</v>
      </c>
      <c r="D27" s="14">
        <v>11600</v>
      </c>
      <c r="E27" s="15">
        <v>528.86</v>
      </c>
      <c r="F27" s="16">
        <v>5.7710000000000001E-3</v>
      </c>
      <c r="G27" s="16"/>
    </row>
    <row r="28" spans="1:7" x14ac:dyDescent="0.25">
      <c r="A28" s="13" t="s">
        <v>1387</v>
      </c>
      <c r="B28" s="33" t="s">
        <v>1388</v>
      </c>
      <c r="C28" s="33" t="s">
        <v>1181</v>
      </c>
      <c r="D28" s="14">
        <v>19950</v>
      </c>
      <c r="E28" s="15">
        <v>500</v>
      </c>
      <c r="F28" s="16">
        <v>5.4559999999999999E-3</v>
      </c>
      <c r="G28" s="16"/>
    </row>
    <row r="29" spans="1:7" x14ac:dyDescent="0.25">
      <c r="A29" s="13" t="s">
        <v>1282</v>
      </c>
      <c r="B29" s="33" t="s">
        <v>1283</v>
      </c>
      <c r="C29" s="33" t="s">
        <v>1192</v>
      </c>
      <c r="D29" s="14">
        <v>384000</v>
      </c>
      <c r="E29" s="15">
        <v>497.09</v>
      </c>
      <c r="F29" s="16">
        <v>5.424E-3</v>
      </c>
      <c r="G29" s="16"/>
    </row>
    <row r="30" spans="1:7" x14ac:dyDescent="0.25">
      <c r="A30" s="13" t="s">
        <v>1348</v>
      </c>
      <c r="B30" s="33" t="s">
        <v>1349</v>
      </c>
      <c r="C30" s="33" t="s">
        <v>1350</v>
      </c>
      <c r="D30" s="14">
        <v>48125</v>
      </c>
      <c r="E30" s="15">
        <v>491.04</v>
      </c>
      <c r="F30" s="16">
        <v>5.3579999999999999E-3</v>
      </c>
      <c r="G30" s="16"/>
    </row>
    <row r="31" spans="1:7" x14ac:dyDescent="0.25">
      <c r="A31" s="13" t="s">
        <v>1520</v>
      </c>
      <c r="B31" s="33" t="s">
        <v>1521</v>
      </c>
      <c r="C31" s="33" t="s">
        <v>1218</v>
      </c>
      <c r="D31" s="14">
        <v>86400</v>
      </c>
      <c r="E31" s="15">
        <v>464.27</v>
      </c>
      <c r="F31" s="16">
        <v>5.0660000000000002E-3</v>
      </c>
      <c r="G31" s="16"/>
    </row>
    <row r="32" spans="1:7" x14ac:dyDescent="0.25">
      <c r="A32" s="13" t="s">
        <v>1498</v>
      </c>
      <c r="B32" s="33" t="s">
        <v>1499</v>
      </c>
      <c r="C32" s="33" t="s">
        <v>1289</v>
      </c>
      <c r="D32" s="14">
        <v>18000</v>
      </c>
      <c r="E32" s="15">
        <v>423.73</v>
      </c>
      <c r="F32" s="16">
        <v>4.6239999999999996E-3</v>
      </c>
      <c r="G32" s="16"/>
    </row>
    <row r="33" spans="1:7" x14ac:dyDescent="0.25">
      <c r="A33" s="13" t="s">
        <v>1199</v>
      </c>
      <c r="B33" s="33" t="s">
        <v>1200</v>
      </c>
      <c r="C33" s="33" t="s">
        <v>1201</v>
      </c>
      <c r="D33" s="14">
        <v>11400</v>
      </c>
      <c r="E33" s="15">
        <v>404.85</v>
      </c>
      <c r="F33" s="16">
        <v>4.4180000000000001E-3</v>
      </c>
      <c r="G33" s="16"/>
    </row>
    <row r="34" spans="1:7" x14ac:dyDescent="0.25">
      <c r="A34" s="13" t="s">
        <v>1312</v>
      </c>
      <c r="B34" s="33" t="s">
        <v>1313</v>
      </c>
      <c r="C34" s="33" t="s">
        <v>1289</v>
      </c>
      <c r="D34" s="14">
        <v>5625</v>
      </c>
      <c r="E34" s="15">
        <v>376.75</v>
      </c>
      <c r="F34" s="16">
        <v>4.1110000000000001E-3</v>
      </c>
      <c r="G34" s="16"/>
    </row>
    <row r="35" spans="1:7" x14ac:dyDescent="0.25">
      <c r="A35" s="13" t="s">
        <v>1277</v>
      </c>
      <c r="B35" s="33" t="s">
        <v>1278</v>
      </c>
      <c r="C35" s="33" t="s">
        <v>1279</v>
      </c>
      <c r="D35" s="14">
        <v>232000</v>
      </c>
      <c r="E35" s="15">
        <v>367.72</v>
      </c>
      <c r="F35" s="16">
        <v>4.0130000000000001E-3</v>
      </c>
      <c r="G35" s="16"/>
    </row>
    <row r="36" spans="1:7" x14ac:dyDescent="0.25">
      <c r="A36" s="13" t="s">
        <v>1490</v>
      </c>
      <c r="B36" s="33" t="s">
        <v>1491</v>
      </c>
      <c r="C36" s="33" t="s">
        <v>1434</v>
      </c>
      <c r="D36" s="14">
        <v>15000</v>
      </c>
      <c r="E36" s="15">
        <v>362.66</v>
      </c>
      <c r="F36" s="16">
        <v>3.9569999999999996E-3</v>
      </c>
      <c r="G36" s="16"/>
    </row>
    <row r="37" spans="1:7" x14ac:dyDescent="0.25">
      <c r="A37" s="13" t="s">
        <v>1391</v>
      </c>
      <c r="B37" s="33" t="s">
        <v>1392</v>
      </c>
      <c r="C37" s="33" t="s">
        <v>1189</v>
      </c>
      <c r="D37" s="14">
        <v>110000</v>
      </c>
      <c r="E37" s="15">
        <v>340.18</v>
      </c>
      <c r="F37" s="16">
        <v>3.712E-3</v>
      </c>
      <c r="G37" s="16"/>
    </row>
    <row r="38" spans="1:7" x14ac:dyDescent="0.25">
      <c r="A38" s="13" t="s">
        <v>1324</v>
      </c>
      <c r="B38" s="33" t="s">
        <v>1325</v>
      </c>
      <c r="C38" s="33" t="s">
        <v>1181</v>
      </c>
      <c r="D38" s="14">
        <v>6600</v>
      </c>
      <c r="E38" s="15">
        <v>337.89</v>
      </c>
      <c r="F38" s="16">
        <v>3.6870000000000002E-3</v>
      </c>
      <c r="G38" s="16"/>
    </row>
    <row r="39" spans="1:7" x14ac:dyDescent="0.25">
      <c r="A39" s="13" t="s">
        <v>1196</v>
      </c>
      <c r="B39" s="33" t="s">
        <v>1197</v>
      </c>
      <c r="C39" s="33" t="s">
        <v>1198</v>
      </c>
      <c r="D39" s="14">
        <v>9150</v>
      </c>
      <c r="E39" s="15">
        <v>335.74</v>
      </c>
      <c r="F39" s="16">
        <v>3.6640000000000002E-3</v>
      </c>
      <c r="G39" s="16"/>
    </row>
    <row r="40" spans="1:7" x14ac:dyDescent="0.25">
      <c r="A40" s="13" t="s">
        <v>1295</v>
      </c>
      <c r="B40" s="33" t="s">
        <v>1296</v>
      </c>
      <c r="C40" s="33" t="s">
        <v>1289</v>
      </c>
      <c r="D40" s="14">
        <v>65875</v>
      </c>
      <c r="E40" s="15">
        <v>324.39999999999998</v>
      </c>
      <c r="F40" s="16">
        <v>3.5400000000000002E-3</v>
      </c>
      <c r="G40" s="16"/>
    </row>
    <row r="41" spans="1:7" x14ac:dyDescent="0.25">
      <c r="A41" s="13" t="s">
        <v>1369</v>
      </c>
      <c r="B41" s="33" t="s">
        <v>1370</v>
      </c>
      <c r="C41" s="33" t="s">
        <v>1371</v>
      </c>
      <c r="D41" s="14">
        <v>155550</v>
      </c>
      <c r="E41" s="15">
        <v>317.79000000000002</v>
      </c>
      <c r="F41" s="16">
        <v>3.4680000000000002E-3</v>
      </c>
      <c r="G41" s="16"/>
    </row>
    <row r="42" spans="1:7" x14ac:dyDescent="0.25">
      <c r="A42" s="13" t="s">
        <v>1316</v>
      </c>
      <c r="B42" s="33" t="s">
        <v>1317</v>
      </c>
      <c r="C42" s="33" t="s">
        <v>1192</v>
      </c>
      <c r="D42" s="14">
        <v>170000</v>
      </c>
      <c r="E42" s="15">
        <v>275.49</v>
      </c>
      <c r="F42" s="16">
        <v>3.006E-3</v>
      </c>
      <c r="G42" s="16"/>
    </row>
    <row r="43" spans="1:7" x14ac:dyDescent="0.25">
      <c r="A43" s="13" t="s">
        <v>1193</v>
      </c>
      <c r="B43" s="33" t="s">
        <v>1194</v>
      </c>
      <c r="C43" s="33" t="s">
        <v>1195</v>
      </c>
      <c r="D43" s="14">
        <v>75000</v>
      </c>
      <c r="E43" s="15">
        <v>269.25</v>
      </c>
      <c r="F43" s="16">
        <v>2.9380000000000001E-3</v>
      </c>
      <c r="G43" s="16"/>
    </row>
    <row r="44" spans="1:7" x14ac:dyDescent="0.25">
      <c r="A44" s="13" t="s">
        <v>1187</v>
      </c>
      <c r="B44" s="33" t="s">
        <v>1188</v>
      </c>
      <c r="C44" s="33" t="s">
        <v>1189</v>
      </c>
      <c r="D44" s="14">
        <v>15750</v>
      </c>
      <c r="E44" s="15">
        <v>229.92</v>
      </c>
      <c r="F44" s="16">
        <v>2.5089999999999999E-3</v>
      </c>
      <c r="G44" s="16"/>
    </row>
    <row r="45" spans="1:7" x14ac:dyDescent="0.25">
      <c r="A45" s="13" t="s">
        <v>1211</v>
      </c>
      <c r="B45" s="33" t="s">
        <v>1212</v>
      </c>
      <c r="C45" s="33" t="s">
        <v>1181</v>
      </c>
      <c r="D45" s="14">
        <v>10150</v>
      </c>
      <c r="E45" s="15">
        <v>221.19</v>
      </c>
      <c r="F45" s="16">
        <v>2.4139999999999999E-3</v>
      </c>
      <c r="G45" s="16"/>
    </row>
    <row r="46" spans="1:7" x14ac:dyDescent="0.25">
      <c r="A46" s="13" t="s">
        <v>1321</v>
      </c>
      <c r="B46" s="33" t="s">
        <v>1322</v>
      </c>
      <c r="C46" s="33" t="s">
        <v>1323</v>
      </c>
      <c r="D46" s="14">
        <v>23100</v>
      </c>
      <c r="E46" s="15">
        <v>188.42</v>
      </c>
      <c r="F46" s="16">
        <v>2.0560000000000001E-3</v>
      </c>
      <c r="G46" s="16"/>
    </row>
    <row r="47" spans="1:7" x14ac:dyDescent="0.25">
      <c r="A47" s="13" t="s">
        <v>1435</v>
      </c>
      <c r="B47" s="33" t="s">
        <v>1436</v>
      </c>
      <c r="C47" s="33" t="s">
        <v>1250</v>
      </c>
      <c r="D47" s="14">
        <v>40920</v>
      </c>
      <c r="E47" s="15">
        <v>188.23</v>
      </c>
      <c r="F47" s="16">
        <v>2.0539999999999998E-3</v>
      </c>
      <c r="G47" s="16"/>
    </row>
    <row r="48" spans="1:7" x14ac:dyDescent="0.25">
      <c r="A48" s="13" t="s">
        <v>1318</v>
      </c>
      <c r="B48" s="33" t="s">
        <v>1319</v>
      </c>
      <c r="C48" s="33" t="s">
        <v>1320</v>
      </c>
      <c r="D48" s="14">
        <v>120000</v>
      </c>
      <c r="E48" s="15">
        <v>178.68</v>
      </c>
      <c r="F48" s="16">
        <v>1.9499999999999999E-3</v>
      </c>
      <c r="G48" s="16"/>
    </row>
    <row r="49" spans="1:7" x14ac:dyDescent="0.25">
      <c r="A49" s="13" t="s">
        <v>1270</v>
      </c>
      <c r="B49" s="33" t="s">
        <v>1271</v>
      </c>
      <c r="C49" s="33" t="s">
        <v>1192</v>
      </c>
      <c r="D49" s="14">
        <v>64350</v>
      </c>
      <c r="E49" s="15">
        <v>170.46</v>
      </c>
      <c r="F49" s="16">
        <v>1.8600000000000001E-3</v>
      </c>
      <c r="G49" s="16"/>
    </row>
    <row r="50" spans="1:7" x14ac:dyDescent="0.25">
      <c r="A50" s="13" t="s">
        <v>1290</v>
      </c>
      <c r="B50" s="33" t="s">
        <v>1291</v>
      </c>
      <c r="C50" s="33" t="s">
        <v>1292</v>
      </c>
      <c r="D50" s="14">
        <v>60000</v>
      </c>
      <c r="E50" s="15">
        <v>114.99</v>
      </c>
      <c r="F50" s="16">
        <v>1.255E-3</v>
      </c>
      <c r="G50" s="16"/>
    </row>
    <row r="51" spans="1:7" x14ac:dyDescent="0.25">
      <c r="A51" s="13" t="s">
        <v>1242</v>
      </c>
      <c r="B51" s="33" t="s">
        <v>1243</v>
      </c>
      <c r="C51" s="33" t="s">
        <v>1215</v>
      </c>
      <c r="D51" s="14">
        <v>7500</v>
      </c>
      <c r="E51" s="15">
        <v>95.28</v>
      </c>
      <c r="F51" s="16">
        <v>1.0399999999999999E-3</v>
      </c>
      <c r="G51" s="16"/>
    </row>
    <row r="52" spans="1:7" x14ac:dyDescent="0.25">
      <c r="A52" s="13" t="s">
        <v>1185</v>
      </c>
      <c r="B52" s="33" t="s">
        <v>1186</v>
      </c>
      <c r="C52" s="33" t="s">
        <v>1181</v>
      </c>
      <c r="D52" s="14">
        <v>750</v>
      </c>
      <c r="E52" s="15">
        <v>92.99</v>
      </c>
      <c r="F52" s="16">
        <v>1.0150000000000001E-3</v>
      </c>
      <c r="G52" s="16"/>
    </row>
    <row r="53" spans="1:7" x14ac:dyDescent="0.25">
      <c r="A53" s="13" t="s">
        <v>1361</v>
      </c>
      <c r="B53" s="33" t="s">
        <v>1362</v>
      </c>
      <c r="C53" s="33" t="s">
        <v>1289</v>
      </c>
      <c r="D53" s="14">
        <v>5500</v>
      </c>
      <c r="E53" s="15">
        <v>92.59</v>
      </c>
      <c r="F53" s="16">
        <v>1.01E-3</v>
      </c>
      <c r="G53" s="16"/>
    </row>
    <row r="54" spans="1:7" x14ac:dyDescent="0.25">
      <c r="A54" s="13" t="s">
        <v>1310</v>
      </c>
      <c r="B54" s="33" t="s">
        <v>1311</v>
      </c>
      <c r="C54" s="33" t="s">
        <v>1279</v>
      </c>
      <c r="D54" s="14">
        <v>55000</v>
      </c>
      <c r="E54" s="15">
        <v>91.96</v>
      </c>
      <c r="F54" s="16">
        <v>1.003E-3</v>
      </c>
      <c r="G54" s="16"/>
    </row>
    <row r="55" spans="1:7" x14ac:dyDescent="0.25">
      <c r="A55" s="13" t="s">
        <v>1232</v>
      </c>
      <c r="B55" s="33" t="s">
        <v>1233</v>
      </c>
      <c r="C55" s="33" t="s">
        <v>1221</v>
      </c>
      <c r="D55" s="14">
        <v>900</v>
      </c>
      <c r="E55" s="15">
        <v>89.24</v>
      </c>
      <c r="F55" s="16">
        <v>9.7400000000000004E-4</v>
      </c>
      <c r="G55" s="16"/>
    </row>
    <row r="56" spans="1:7" x14ac:dyDescent="0.25">
      <c r="A56" s="13" t="s">
        <v>1303</v>
      </c>
      <c r="B56" s="33" t="s">
        <v>1304</v>
      </c>
      <c r="C56" s="33" t="s">
        <v>1305</v>
      </c>
      <c r="D56" s="14">
        <v>5600</v>
      </c>
      <c r="E56" s="15">
        <v>74.150000000000006</v>
      </c>
      <c r="F56" s="16">
        <v>8.0900000000000004E-4</v>
      </c>
      <c r="G56" s="16"/>
    </row>
    <row r="57" spans="1:7" x14ac:dyDescent="0.25">
      <c r="A57" s="13" t="s">
        <v>1363</v>
      </c>
      <c r="B57" s="33" t="s">
        <v>1364</v>
      </c>
      <c r="C57" s="33" t="s">
        <v>1365</v>
      </c>
      <c r="D57" s="14">
        <v>2700</v>
      </c>
      <c r="E57" s="15">
        <v>71.489999999999995</v>
      </c>
      <c r="F57" s="16">
        <v>7.7999999999999999E-4</v>
      </c>
      <c r="G57" s="16"/>
    </row>
    <row r="58" spans="1:7" x14ac:dyDescent="0.25">
      <c r="A58" s="13" t="s">
        <v>1408</v>
      </c>
      <c r="B58" s="33" t="s">
        <v>1409</v>
      </c>
      <c r="C58" s="33" t="s">
        <v>1250</v>
      </c>
      <c r="D58" s="14">
        <v>2400</v>
      </c>
      <c r="E58" s="15">
        <v>69.150000000000006</v>
      </c>
      <c r="F58" s="16">
        <v>7.5500000000000003E-4</v>
      </c>
      <c r="G58" s="16"/>
    </row>
    <row r="59" spans="1:7" x14ac:dyDescent="0.25">
      <c r="A59" s="13" t="s">
        <v>1190</v>
      </c>
      <c r="B59" s="33" t="s">
        <v>1191</v>
      </c>
      <c r="C59" s="33" t="s">
        <v>1192</v>
      </c>
      <c r="D59" s="14">
        <v>4900</v>
      </c>
      <c r="E59" s="15">
        <v>54.93</v>
      </c>
      <c r="F59" s="16">
        <v>5.9900000000000003E-4</v>
      </c>
      <c r="G59" s="16"/>
    </row>
    <row r="60" spans="1:7" x14ac:dyDescent="0.25">
      <c r="A60" s="13" t="s">
        <v>1339</v>
      </c>
      <c r="B60" s="33" t="s">
        <v>1340</v>
      </c>
      <c r="C60" s="33" t="s">
        <v>1195</v>
      </c>
      <c r="D60" s="14">
        <v>10125</v>
      </c>
      <c r="E60" s="15">
        <v>44.22</v>
      </c>
      <c r="F60" s="16">
        <v>4.8299999999999998E-4</v>
      </c>
      <c r="G60" s="16"/>
    </row>
    <row r="61" spans="1:7" x14ac:dyDescent="0.25">
      <c r="A61" s="13" t="s">
        <v>1375</v>
      </c>
      <c r="B61" s="33" t="s">
        <v>1376</v>
      </c>
      <c r="C61" s="33" t="s">
        <v>1192</v>
      </c>
      <c r="D61" s="14">
        <v>17500</v>
      </c>
      <c r="E61" s="15">
        <v>43</v>
      </c>
      <c r="F61" s="16">
        <v>4.6900000000000002E-4</v>
      </c>
      <c r="G61" s="16"/>
    </row>
    <row r="62" spans="1:7" x14ac:dyDescent="0.25">
      <c r="A62" s="13" t="s">
        <v>1536</v>
      </c>
      <c r="B62" s="33" t="s">
        <v>1537</v>
      </c>
      <c r="C62" s="33" t="s">
        <v>1221</v>
      </c>
      <c r="D62" s="14">
        <v>5400</v>
      </c>
      <c r="E62" s="15">
        <v>34.24</v>
      </c>
      <c r="F62" s="16">
        <v>3.7399999999999998E-4</v>
      </c>
      <c r="G62" s="16"/>
    </row>
    <row r="63" spans="1:7" x14ac:dyDescent="0.25">
      <c r="A63" s="13" t="s">
        <v>1395</v>
      </c>
      <c r="B63" s="33" t="s">
        <v>1396</v>
      </c>
      <c r="C63" s="33" t="s">
        <v>1192</v>
      </c>
      <c r="D63" s="14">
        <v>17500</v>
      </c>
      <c r="E63" s="15">
        <v>32.950000000000003</v>
      </c>
      <c r="F63" s="16">
        <v>3.6000000000000002E-4</v>
      </c>
      <c r="G63" s="16"/>
    </row>
    <row r="64" spans="1:7" x14ac:dyDescent="0.25">
      <c r="A64" s="13" t="s">
        <v>1559</v>
      </c>
      <c r="B64" s="33" t="s">
        <v>1560</v>
      </c>
      <c r="C64" s="33" t="s">
        <v>1289</v>
      </c>
      <c r="D64" s="14">
        <v>3750</v>
      </c>
      <c r="E64" s="15">
        <v>29.81</v>
      </c>
      <c r="F64" s="16">
        <v>3.2499999999999999E-4</v>
      </c>
      <c r="G64" s="16"/>
    </row>
    <row r="65" spans="1:7" x14ac:dyDescent="0.25">
      <c r="A65" s="13" t="s">
        <v>1406</v>
      </c>
      <c r="B65" s="33" t="s">
        <v>1407</v>
      </c>
      <c r="C65" s="33" t="s">
        <v>1305</v>
      </c>
      <c r="D65" s="14">
        <v>2000</v>
      </c>
      <c r="E65" s="15">
        <v>28.14</v>
      </c>
      <c r="F65" s="16">
        <v>3.0699999999999998E-4</v>
      </c>
      <c r="G65" s="16"/>
    </row>
    <row r="66" spans="1:7" x14ac:dyDescent="0.25">
      <c r="A66" s="13" t="s">
        <v>1458</v>
      </c>
      <c r="B66" s="33" t="s">
        <v>1459</v>
      </c>
      <c r="C66" s="33" t="s">
        <v>1305</v>
      </c>
      <c r="D66" s="14">
        <v>800</v>
      </c>
      <c r="E66" s="15">
        <v>27.28</v>
      </c>
      <c r="F66" s="16">
        <v>2.9799999999999998E-4</v>
      </c>
      <c r="G66" s="16"/>
    </row>
    <row r="67" spans="1:7" x14ac:dyDescent="0.25">
      <c r="A67" s="13" t="s">
        <v>1480</v>
      </c>
      <c r="B67" s="33" t="s">
        <v>1481</v>
      </c>
      <c r="C67" s="33" t="s">
        <v>1236</v>
      </c>
      <c r="D67" s="14">
        <v>1500</v>
      </c>
      <c r="E67" s="15">
        <v>23.32</v>
      </c>
      <c r="F67" s="16">
        <v>2.5399999999999999E-4</v>
      </c>
      <c r="G67" s="16"/>
    </row>
    <row r="68" spans="1:7" x14ac:dyDescent="0.25">
      <c r="A68" s="13" t="s">
        <v>1253</v>
      </c>
      <c r="B68" s="33" t="s">
        <v>1254</v>
      </c>
      <c r="C68" s="33" t="s">
        <v>1189</v>
      </c>
      <c r="D68" s="14">
        <v>400</v>
      </c>
      <c r="E68" s="15">
        <v>19.239999999999998</v>
      </c>
      <c r="F68" s="16">
        <v>2.1000000000000001E-4</v>
      </c>
      <c r="G68" s="16"/>
    </row>
    <row r="69" spans="1:7" x14ac:dyDescent="0.25">
      <c r="A69" s="13" t="s">
        <v>1326</v>
      </c>
      <c r="B69" s="33" t="s">
        <v>1327</v>
      </c>
      <c r="C69" s="33" t="s">
        <v>1218</v>
      </c>
      <c r="D69" s="14">
        <v>1800</v>
      </c>
      <c r="E69" s="15">
        <v>11.3</v>
      </c>
      <c r="F69" s="16">
        <v>1.2300000000000001E-4</v>
      </c>
      <c r="G69" s="16"/>
    </row>
    <row r="70" spans="1:7" x14ac:dyDescent="0.25">
      <c r="A70" s="13" t="s">
        <v>1219</v>
      </c>
      <c r="B70" s="33" t="s">
        <v>1220</v>
      </c>
      <c r="C70" s="33" t="s">
        <v>1221</v>
      </c>
      <c r="D70" s="14">
        <v>477</v>
      </c>
      <c r="E70" s="15">
        <v>11.05</v>
      </c>
      <c r="F70" s="16">
        <v>1.21E-4</v>
      </c>
      <c r="G70" s="16"/>
    </row>
    <row r="71" spans="1:7" x14ac:dyDescent="0.25">
      <c r="A71" s="17" t="s">
        <v>124</v>
      </c>
      <c r="B71" s="34"/>
      <c r="C71" s="34"/>
      <c r="D71" s="20"/>
      <c r="E71" s="42">
        <f>SUM(E8:E70)</f>
        <v>36745.059999999983</v>
      </c>
      <c r="F71" s="43">
        <f>SUM(F8:F70)</f>
        <v>0.40096799999999994</v>
      </c>
      <c r="G71" s="23"/>
    </row>
    <row r="72" spans="1:7" x14ac:dyDescent="0.25">
      <c r="A72" s="17" t="s">
        <v>1257</v>
      </c>
      <c r="B72" s="33"/>
      <c r="C72" s="33"/>
      <c r="D72" s="14"/>
      <c r="E72" s="15"/>
      <c r="F72" s="16"/>
      <c r="G72" s="16"/>
    </row>
    <row r="73" spans="1:7" x14ac:dyDescent="0.25">
      <c r="A73" s="17" t="s">
        <v>124</v>
      </c>
      <c r="B73" s="33"/>
      <c r="C73" s="33"/>
      <c r="D73" s="14"/>
      <c r="E73" s="39" t="s">
        <v>121</v>
      </c>
      <c r="F73" s="40" t="s">
        <v>121</v>
      </c>
      <c r="G73" s="16"/>
    </row>
    <row r="74" spans="1:7" x14ac:dyDescent="0.25">
      <c r="A74" s="24" t="s">
        <v>131</v>
      </c>
      <c r="B74" s="35"/>
      <c r="C74" s="35"/>
      <c r="D74" s="25"/>
      <c r="E74" s="30">
        <v>36745.06</v>
      </c>
      <c r="F74" s="31">
        <v>0.40096700000000002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1565</v>
      </c>
      <c r="B76" s="33"/>
      <c r="C76" s="33"/>
      <c r="D76" s="14"/>
      <c r="E76" s="15"/>
      <c r="F76" s="16"/>
      <c r="G76" s="16"/>
    </row>
    <row r="77" spans="1:7" x14ac:dyDescent="0.25">
      <c r="A77" s="17" t="s">
        <v>1566</v>
      </c>
      <c r="B77" s="33"/>
      <c r="C77" s="33"/>
      <c r="D77" s="14"/>
      <c r="E77" s="15"/>
      <c r="F77" s="16"/>
      <c r="G77" s="16"/>
    </row>
    <row r="78" spans="1:7" x14ac:dyDescent="0.25">
      <c r="A78" s="13" t="s">
        <v>1589</v>
      </c>
      <c r="B78" s="33"/>
      <c r="C78" s="33" t="s">
        <v>1221</v>
      </c>
      <c r="D78" s="41">
        <v>-477</v>
      </c>
      <c r="E78" s="26">
        <v>-11.14</v>
      </c>
      <c r="F78" s="27">
        <v>-1.21E-4</v>
      </c>
      <c r="G78" s="16"/>
    </row>
    <row r="79" spans="1:7" x14ac:dyDescent="0.25">
      <c r="A79" s="13" t="s">
        <v>1699</v>
      </c>
      <c r="B79" s="33"/>
      <c r="C79" s="33" t="s">
        <v>1218</v>
      </c>
      <c r="D79" s="41">
        <v>-1800</v>
      </c>
      <c r="E79" s="26">
        <v>-11.39</v>
      </c>
      <c r="F79" s="27">
        <v>-1.2400000000000001E-4</v>
      </c>
      <c r="G79" s="16"/>
    </row>
    <row r="80" spans="1:7" x14ac:dyDescent="0.25">
      <c r="A80" s="13" t="s">
        <v>1657</v>
      </c>
      <c r="B80" s="33"/>
      <c r="C80" s="33" t="s">
        <v>1189</v>
      </c>
      <c r="D80" s="41">
        <v>-400</v>
      </c>
      <c r="E80" s="26">
        <v>-19.38</v>
      </c>
      <c r="F80" s="27">
        <v>-2.1100000000000001E-4</v>
      </c>
      <c r="G80" s="16"/>
    </row>
    <row r="81" spans="1:7" x14ac:dyDescent="0.25">
      <c r="A81" s="13" t="s">
        <v>1616</v>
      </c>
      <c r="B81" s="33"/>
      <c r="C81" s="33" t="s">
        <v>1236</v>
      </c>
      <c r="D81" s="41">
        <v>-1500</v>
      </c>
      <c r="E81" s="26">
        <v>-23.52</v>
      </c>
      <c r="F81" s="27">
        <v>-2.5599999999999999E-4</v>
      </c>
      <c r="G81" s="16"/>
    </row>
    <row r="82" spans="1:7" x14ac:dyDescent="0.25">
      <c r="A82" s="13" t="s">
        <v>1628</v>
      </c>
      <c r="B82" s="33"/>
      <c r="C82" s="33" t="s">
        <v>1305</v>
      </c>
      <c r="D82" s="41">
        <v>-800</v>
      </c>
      <c r="E82" s="26">
        <v>-27.52</v>
      </c>
      <c r="F82" s="27">
        <v>-2.9999999999999997E-4</v>
      </c>
      <c r="G82" s="16"/>
    </row>
    <row r="83" spans="1:7" x14ac:dyDescent="0.25">
      <c r="A83" s="13" t="s">
        <v>1654</v>
      </c>
      <c r="B83" s="33"/>
      <c r="C83" s="33" t="s">
        <v>1305</v>
      </c>
      <c r="D83" s="41">
        <v>-2000</v>
      </c>
      <c r="E83" s="26">
        <v>-28.35</v>
      </c>
      <c r="F83" s="27">
        <v>-3.0899999999999998E-4</v>
      </c>
      <c r="G83" s="16"/>
    </row>
    <row r="84" spans="1:7" x14ac:dyDescent="0.25">
      <c r="A84" s="13" t="s">
        <v>1569</v>
      </c>
      <c r="B84" s="33"/>
      <c r="C84" s="33" t="s">
        <v>1289</v>
      </c>
      <c r="D84" s="41">
        <v>-3750</v>
      </c>
      <c r="E84" s="26">
        <v>-30.05</v>
      </c>
      <c r="F84" s="27">
        <v>-3.2699999999999998E-4</v>
      </c>
      <c r="G84" s="16"/>
    </row>
    <row r="85" spans="1:7" x14ac:dyDescent="0.25">
      <c r="A85" s="13" t="s">
        <v>1662</v>
      </c>
      <c r="B85" s="33"/>
      <c r="C85" s="33" t="s">
        <v>1192</v>
      </c>
      <c r="D85" s="41">
        <v>-17500</v>
      </c>
      <c r="E85" s="26">
        <v>-33.119999999999997</v>
      </c>
      <c r="F85" s="27">
        <v>-3.6099999999999999E-4</v>
      </c>
      <c r="G85" s="16"/>
    </row>
    <row r="86" spans="1:7" x14ac:dyDescent="0.25">
      <c r="A86" s="13" t="s">
        <v>1584</v>
      </c>
      <c r="B86" s="33"/>
      <c r="C86" s="33" t="s">
        <v>1221</v>
      </c>
      <c r="D86" s="41">
        <v>-5400</v>
      </c>
      <c r="E86" s="26">
        <v>-34.42</v>
      </c>
      <c r="F86" s="27">
        <v>-3.7500000000000001E-4</v>
      </c>
      <c r="G86" s="16"/>
    </row>
    <row r="87" spans="1:7" x14ac:dyDescent="0.25">
      <c r="A87" s="13" t="s">
        <v>1675</v>
      </c>
      <c r="B87" s="33"/>
      <c r="C87" s="33" t="s">
        <v>1192</v>
      </c>
      <c r="D87" s="41">
        <v>-17500</v>
      </c>
      <c r="E87" s="26">
        <v>-43.36</v>
      </c>
      <c r="F87" s="27">
        <v>-4.73E-4</v>
      </c>
      <c r="G87" s="16"/>
    </row>
    <row r="88" spans="1:7" x14ac:dyDescent="0.25">
      <c r="A88" s="13" t="s">
        <v>1693</v>
      </c>
      <c r="B88" s="33"/>
      <c r="C88" s="33" t="s">
        <v>1195</v>
      </c>
      <c r="D88" s="41">
        <v>-10125</v>
      </c>
      <c r="E88" s="26">
        <v>-44.49</v>
      </c>
      <c r="F88" s="27">
        <v>-4.8500000000000003E-4</v>
      </c>
      <c r="G88" s="16"/>
    </row>
    <row r="89" spans="1:7" x14ac:dyDescent="0.25">
      <c r="A89" s="13" t="s">
        <v>1726</v>
      </c>
      <c r="B89" s="33"/>
      <c r="C89" s="33" t="s">
        <v>1192</v>
      </c>
      <c r="D89" s="41">
        <v>-4900</v>
      </c>
      <c r="E89" s="26">
        <v>-55.33</v>
      </c>
      <c r="F89" s="27">
        <v>-6.0300000000000002E-4</v>
      </c>
      <c r="G89" s="16"/>
    </row>
    <row r="90" spans="1:7" x14ac:dyDescent="0.25">
      <c r="A90" s="13" t="s">
        <v>1653</v>
      </c>
      <c r="B90" s="33"/>
      <c r="C90" s="33" t="s">
        <v>1250</v>
      </c>
      <c r="D90" s="41">
        <v>-2400</v>
      </c>
      <c r="E90" s="26">
        <v>-68.81</v>
      </c>
      <c r="F90" s="27">
        <v>-7.5000000000000002E-4</v>
      </c>
      <c r="G90" s="16"/>
    </row>
    <row r="91" spans="1:7" x14ac:dyDescent="0.25">
      <c r="A91" s="13" t="s">
        <v>1680</v>
      </c>
      <c r="B91" s="33"/>
      <c r="C91" s="33" t="s">
        <v>1365</v>
      </c>
      <c r="D91" s="41">
        <v>-2700</v>
      </c>
      <c r="E91" s="26">
        <v>-71.64</v>
      </c>
      <c r="F91" s="27">
        <v>-7.8100000000000001E-4</v>
      </c>
      <c r="G91" s="16"/>
    </row>
    <row r="92" spans="1:7" x14ac:dyDescent="0.25">
      <c r="A92" s="13" t="s">
        <v>1710</v>
      </c>
      <c r="B92" s="33"/>
      <c r="C92" s="33" t="s">
        <v>1305</v>
      </c>
      <c r="D92" s="41">
        <v>-5600</v>
      </c>
      <c r="E92" s="26">
        <v>-74.61</v>
      </c>
      <c r="F92" s="27">
        <v>-8.1400000000000005E-4</v>
      </c>
      <c r="G92" s="16"/>
    </row>
    <row r="93" spans="1:7" x14ac:dyDescent="0.25">
      <c r="A93" s="13" t="s">
        <v>1673</v>
      </c>
      <c r="B93" s="33"/>
      <c r="C93" s="33" t="s">
        <v>1221</v>
      </c>
      <c r="D93" s="41">
        <v>-900</v>
      </c>
      <c r="E93" s="26">
        <v>-89.96</v>
      </c>
      <c r="F93" s="27">
        <v>-9.810000000000001E-4</v>
      </c>
      <c r="G93" s="16"/>
    </row>
    <row r="94" spans="1:7" x14ac:dyDescent="0.25">
      <c r="A94" s="13" t="s">
        <v>1707</v>
      </c>
      <c r="B94" s="33"/>
      <c r="C94" s="33" t="s">
        <v>1279</v>
      </c>
      <c r="D94" s="41">
        <v>-55000</v>
      </c>
      <c r="E94" s="26">
        <v>-92.57</v>
      </c>
      <c r="F94" s="27">
        <v>-1.01E-3</v>
      </c>
      <c r="G94" s="16"/>
    </row>
    <row r="95" spans="1:7" x14ac:dyDescent="0.25">
      <c r="A95" s="13" t="s">
        <v>1681</v>
      </c>
      <c r="B95" s="33"/>
      <c r="C95" s="33" t="s">
        <v>1289</v>
      </c>
      <c r="D95" s="41">
        <v>-5500</v>
      </c>
      <c r="E95" s="26">
        <v>-93.16</v>
      </c>
      <c r="F95" s="27">
        <v>-1.016E-3</v>
      </c>
      <c r="G95" s="16"/>
    </row>
    <row r="96" spans="1:7" x14ac:dyDescent="0.25">
      <c r="A96" s="13" t="s">
        <v>1682</v>
      </c>
      <c r="B96" s="33"/>
      <c r="C96" s="33" t="s">
        <v>1181</v>
      </c>
      <c r="D96" s="41">
        <v>-750</v>
      </c>
      <c r="E96" s="26">
        <v>-93.78</v>
      </c>
      <c r="F96" s="27">
        <v>-1.023E-3</v>
      </c>
      <c r="G96" s="16"/>
    </row>
    <row r="97" spans="1:7" x14ac:dyDescent="0.25">
      <c r="A97" s="13" t="s">
        <v>1575</v>
      </c>
      <c r="B97" s="33"/>
      <c r="C97" s="33" t="s">
        <v>1215</v>
      </c>
      <c r="D97" s="41">
        <v>-7500</v>
      </c>
      <c r="E97" s="26">
        <v>-95.78</v>
      </c>
      <c r="F97" s="27">
        <v>-1.0449999999999999E-3</v>
      </c>
      <c r="G97" s="16"/>
    </row>
    <row r="98" spans="1:7" x14ac:dyDescent="0.25">
      <c r="A98" s="13" t="s">
        <v>1718</v>
      </c>
      <c r="B98" s="33"/>
      <c r="C98" s="33" t="s">
        <v>1292</v>
      </c>
      <c r="D98" s="41">
        <v>-60000</v>
      </c>
      <c r="E98" s="26">
        <v>-115.68</v>
      </c>
      <c r="F98" s="27">
        <v>-1.2620000000000001E-3</v>
      </c>
      <c r="G98" s="16"/>
    </row>
    <row r="99" spans="1:7" x14ac:dyDescent="0.25">
      <c r="A99" s="13" t="s">
        <v>1731</v>
      </c>
      <c r="B99" s="33"/>
      <c r="C99" s="33" t="s">
        <v>1192</v>
      </c>
      <c r="D99" s="41">
        <v>-64350</v>
      </c>
      <c r="E99" s="26">
        <v>-171.75</v>
      </c>
      <c r="F99" s="27">
        <v>-1.874E-3</v>
      </c>
      <c r="G99" s="16"/>
    </row>
    <row r="100" spans="1:7" x14ac:dyDescent="0.25">
      <c r="A100" s="13" t="s">
        <v>1702</v>
      </c>
      <c r="B100" s="33"/>
      <c r="C100" s="33" t="s">
        <v>1320</v>
      </c>
      <c r="D100" s="41">
        <v>-120000</v>
      </c>
      <c r="E100" s="26">
        <v>-180.84</v>
      </c>
      <c r="F100" s="27">
        <v>-1.9729999999999999E-3</v>
      </c>
      <c r="G100" s="16"/>
    </row>
    <row r="101" spans="1:7" x14ac:dyDescent="0.25">
      <c r="A101" s="13" t="s">
        <v>1639</v>
      </c>
      <c r="B101" s="33"/>
      <c r="C101" s="33" t="s">
        <v>1250</v>
      </c>
      <c r="D101" s="41">
        <v>-40920</v>
      </c>
      <c r="E101" s="26">
        <v>-190.05</v>
      </c>
      <c r="F101" s="27">
        <v>-2.0730000000000002E-3</v>
      </c>
      <c r="G101" s="16"/>
    </row>
    <row r="102" spans="1:7" x14ac:dyDescent="0.25">
      <c r="A102" s="13" t="s">
        <v>1701</v>
      </c>
      <c r="B102" s="33"/>
      <c r="C102" s="33" t="s">
        <v>1323</v>
      </c>
      <c r="D102" s="41">
        <v>-23100</v>
      </c>
      <c r="E102" s="26">
        <v>-190.19</v>
      </c>
      <c r="F102" s="27">
        <v>-2.075E-3</v>
      </c>
      <c r="G102" s="16"/>
    </row>
    <row r="103" spans="1:7" x14ac:dyDescent="0.25">
      <c r="A103" s="13" t="s">
        <v>1704</v>
      </c>
      <c r="B103" s="33"/>
      <c r="C103" s="33" t="s">
        <v>1181</v>
      </c>
      <c r="D103" s="41">
        <v>-10150</v>
      </c>
      <c r="E103" s="26">
        <v>-223.07</v>
      </c>
      <c r="F103" s="27">
        <v>-2.434E-3</v>
      </c>
      <c r="G103" s="16"/>
    </row>
    <row r="104" spans="1:7" x14ac:dyDescent="0.25">
      <c r="A104" s="13" t="s">
        <v>1678</v>
      </c>
      <c r="B104" s="33"/>
      <c r="C104" s="33" t="s">
        <v>1189</v>
      </c>
      <c r="D104" s="41">
        <v>-15750</v>
      </c>
      <c r="E104" s="26">
        <v>-231.12</v>
      </c>
      <c r="F104" s="27">
        <v>-2.5209999999999998E-3</v>
      </c>
      <c r="G104" s="16"/>
    </row>
    <row r="105" spans="1:7" x14ac:dyDescent="0.25">
      <c r="A105" s="13" t="s">
        <v>1722</v>
      </c>
      <c r="B105" s="33"/>
      <c r="C105" s="33" t="s">
        <v>1195</v>
      </c>
      <c r="D105" s="41">
        <v>-75000</v>
      </c>
      <c r="E105" s="26">
        <v>-271.54000000000002</v>
      </c>
      <c r="F105" s="27">
        <v>-2.9629999999999999E-3</v>
      </c>
      <c r="G105" s="16"/>
    </row>
    <row r="106" spans="1:7" x14ac:dyDescent="0.25">
      <c r="A106" s="13" t="s">
        <v>1703</v>
      </c>
      <c r="B106" s="33"/>
      <c r="C106" s="33" t="s">
        <v>1192</v>
      </c>
      <c r="D106" s="41">
        <v>-170000</v>
      </c>
      <c r="E106" s="26">
        <v>-277.19</v>
      </c>
      <c r="F106" s="27">
        <v>-3.0240000000000002E-3</v>
      </c>
      <c r="G106" s="16"/>
    </row>
    <row r="107" spans="1:7" x14ac:dyDescent="0.25">
      <c r="A107" s="13" t="s">
        <v>1676</v>
      </c>
      <c r="B107" s="33"/>
      <c r="C107" s="33" t="s">
        <v>1371</v>
      </c>
      <c r="D107" s="41">
        <v>-155550</v>
      </c>
      <c r="E107" s="26">
        <v>-319.73</v>
      </c>
      <c r="F107" s="27">
        <v>-3.4880000000000002E-3</v>
      </c>
      <c r="G107" s="16"/>
    </row>
    <row r="108" spans="1:7" x14ac:dyDescent="0.25">
      <c r="A108" s="13" t="s">
        <v>1716</v>
      </c>
      <c r="B108" s="33"/>
      <c r="C108" s="33" t="s">
        <v>1289</v>
      </c>
      <c r="D108" s="41">
        <v>-65875</v>
      </c>
      <c r="E108" s="26">
        <v>-326.89999999999998</v>
      </c>
      <c r="F108" s="27">
        <v>-3.5669999999999999E-3</v>
      </c>
      <c r="G108" s="16"/>
    </row>
    <row r="109" spans="1:7" x14ac:dyDescent="0.25">
      <c r="A109" s="13" t="s">
        <v>1712</v>
      </c>
      <c r="B109" s="33"/>
      <c r="C109" s="33" t="s">
        <v>1198</v>
      </c>
      <c r="D109" s="41">
        <v>-9150</v>
      </c>
      <c r="E109" s="26">
        <v>-336.02</v>
      </c>
      <c r="F109" s="27">
        <v>-3.666E-3</v>
      </c>
      <c r="G109" s="16"/>
    </row>
    <row r="110" spans="1:7" x14ac:dyDescent="0.25">
      <c r="A110" s="13" t="s">
        <v>1700</v>
      </c>
      <c r="B110" s="33"/>
      <c r="C110" s="33" t="s">
        <v>1181</v>
      </c>
      <c r="D110" s="41">
        <v>-6600</v>
      </c>
      <c r="E110" s="26">
        <v>-339.85</v>
      </c>
      <c r="F110" s="27">
        <v>-3.7079999999999999E-3</v>
      </c>
      <c r="G110" s="16"/>
    </row>
    <row r="111" spans="1:7" x14ac:dyDescent="0.25">
      <c r="A111" s="13" t="s">
        <v>1664</v>
      </c>
      <c r="B111" s="33"/>
      <c r="C111" s="33" t="s">
        <v>1189</v>
      </c>
      <c r="D111" s="41">
        <v>-110000</v>
      </c>
      <c r="E111" s="26">
        <v>-341.44</v>
      </c>
      <c r="F111" s="27">
        <v>-3.725E-3</v>
      </c>
      <c r="G111" s="16"/>
    </row>
    <row r="112" spans="1:7" x14ac:dyDescent="0.25">
      <c r="A112" s="13" t="s">
        <v>1611</v>
      </c>
      <c r="B112" s="33"/>
      <c r="C112" s="33" t="s">
        <v>1434</v>
      </c>
      <c r="D112" s="41">
        <v>-15000</v>
      </c>
      <c r="E112" s="26">
        <v>-361.71</v>
      </c>
      <c r="F112" s="27">
        <v>-3.947E-3</v>
      </c>
      <c r="G112" s="16"/>
    </row>
    <row r="113" spans="1:7" x14ac:dyDescent="0.25">
      <c r="A113" s="13" t="s">
        <v>1725</v>
      </c>
      <c r="B113" s="33"/>
      <c r="C113" s="33" t="s">
        <v>1279</v>
      </c>
      <c r="D113" s="41">
        <v>-232000</v>
      </c>
      <c r="E113" s="26">
        <v>-370.97</v>
      </c>
      <c r="F113" s="27">
        <v>-4.0480000000000004E-3</v>
      </c>
      <c r="G113" s="16"/>
    </row>
    <row r="114" spans="1:7" x14ac:dyDescent="0.25">
      <c r="A114" s="13" t="s">
        <v>1706</v>
      </c>
      <c r="B114" s="33"/>
      <c r="C114" s="33" t="s">
        <v>1289</v>
      </c>
      <c r="D114" s="41">
        <v>-5625</v>
      </c>
      <c r="E114" s="26">
        <v>-377.96</v>
      </c>
      <c r="F114" s="27">
        <v>-4.1240000000000001E-3</v>
      </c>
      <c r="G114" s="16"/>
    </row>
    <row r="115" spans="1:7" x14ac:dyDescent="0.25">
      <c r="A115" s="13" t="s">
        <v>1651</v>
      </c>
      <c r="B115" s="33"/>
      <c r="C115" s="33" t="s">
        <v>1201</v>
      </c>
      <c r="D115" s="41">
        <v>-11400</v>
      </c>
      <c r="E115" s="26">
        <v>-408.17</v>
      </c>
      <c r="F115" s="27">
        <v>-4.4530000000000004E-3</v>
      </c>
      <c r="G115" s="16"/>
    </row>
    <row r="116" spans="1:7" x14ac:dyDescent="0.25">
      <c r="A116" s="13" t="s">
        <v>1607</v>
      </c>
      <c r="B116" s="33"/>
      <c r="C116" s="33" t="s">
        <v>1289</v>
      </c>
      <c r="D116" s="41">
        <v>-18000</v>
      </c>
      <c r="E116" s="26">
        <v>-428.27</v>
      </c>
      <c r="F116" s="27">
        <v>-4.6730000000000001E-3</v>
      </c>
      <c r="G116" s="16"/>
    </row>
    <row r="117" spans="1:7" x14ac:dyDescent="0.25">
      <c r="A117" s="13" t="s">
        <v>1594</v>
      </c>
      <c r="B117" s="33"/>
      <c r="C117" s="33" t="s">
        <v>1218</v>
      </c>
      <c r="D117" s="41">
        <v>-86400</v>
      </c>
      <c r="E117" s="26">
        <v>-468.37</v>
      </c>
      <c r="F117" s="27">
        <v>-5.11E-3</v>
      </c>
      <c r="G117" s="16"/>
    </row>
    <row r="118" spans="1:7" x14ac:dyDescent="0.25">
      <c r="A118" s="13" t="s">
        <v>1689</v>
      </c>
      <c r="B118" s="33"/>
      <c r="C118" s="33" t="s">
        <v>1350</v>
      </c>
      <c r="D118" s="41">
        <v>-48125</v>
      </c>
      <c r="E118" s="26">
        <v>-493.71</v>
      </c>
      <c r="F118" s="27">
        <v>-5.3870000000000003E-3</v>
      </c>
      <c r="G118" s="16"/>
    </row>
    <row r="119" spans="1:7" x14ac:dyDescent="0.25">
      <c r="A119" s="13" t="s">
        <v>1721</v>
      </c>
      <c r="B119" s="33"/>
      <c r="C119" s="33" t="s">
        <v>1192</v>
      </c>
      <c r="D119" s="41">
        <v>-384000</v>
      </c>
      <c r="E119" s="26">
        <v>-493.82</v>
      </c>
      <c r="F119" s="27">
        <v>-5.3880000000000004E-3</v>
      </c>
      <c r="G119" s="16"/>
    </row>
    <row r="120" spans="1:7" x14ac:dyDescent="0.25">
      <c r="A120" s="13" t="s">
        <v>1666</v>
      </c>
      <c r="B120" s="33"/>
      <c r="C120" s="33" t="s">
        <v>1181</v>
      </c>
      <c r="D120" s="41">
        <v>-19950</v>
      </c>
      <c r="E120" s="26">
        <v>-504.17</v>
      </c>
      <c r="F120" s="27">
        <v>-5.5009999999999998E-3</v>
      </c>
      <c r="G120" s="16"/>
    </row>
    <row r="121" spans="1:7" x14ac:dyDescent="0.25">
      <c r="A121" s="13" t="s">
        <v>1640</v>
      </c>
      <c r="B121" s="33"/>
      <c r="C121" s="33" t="s">
        <v>1434</v>
      </c>
      <c r="D121" s="41">
        <v>-11600</v>
      </c>
      <c r="E121" s="26">
        <v>-532.9</v>
      </c>
      <c r="F121" s="27">
        <v>-5.8149999999999999E-3</v>
      </c>
      <c r="G121" s="16"/>
    </row>
    <row r="122" spans="1:7" x14ac:dyDescent="0.25">
      <c r="A122" s="13" t="s">
        <v>1717</v>
      </c>
      <c r="B122" s="33"/>
      <c r="C122" s="33" t="s">
        <v>1192</v>
      </c>
      <c r="D122" s="41">
        <v>-32400</v>
      </c>
      <c r="E122" s="26">
        <v>-548.87</v>
      </c>
      <c r="F122" s="27">
        <v>-5.9890000000000004E-3</v>
      </c>
      <c r="G122" s="16"/>
    </row>
    <row r="123" spans="1:7" x14ac:dyDescent="0.25">
      <c r="A123" s="13" t="s">
        <v>1687</v>
      </c>
      <c r="B123" s="33"/>
      <c r="C123" s="33" t="s">
        <v>1189</v>
      </c>
      <c r="D123" s="41">
        <v>-48400</v>
      </c>
      <c r="E123" s="26">
        <v>-579.05999999999995</v>
      </c>
      <c r="F123" s="27">
        <v>-6.3179999999999998E-3</v>
      </c>
      <c r="G123" s="16"/>
    </row>
    <row r="124" spans="1:7" x14ac:dyDescent="0.25">
      <c r="A124" s="13" t="s">
        <v>1713</v>
      </c>
      <c r="B124" s="33"/>
      <c r="C124" s="33" t="s">
        <v>1192</v>
      </c>
      <c r="D124" s="41">
        <v>-40500</v>
      </c>
      <c r="E124" s="26">
        <v>-595.94000000000005</v>
      </c>
      <c r="F124" s="27">
        <v>-6.502E-3</v>
      </c>
      <c r="G124" s="16"/>
    </row>
    <row r="125" spans="1:7" x14ac:dyDescent="0.25">
      <c r="A125" s="13" t="s">
        <v>1631</v>
      </c>
      <c r="B125" s="33"/>
      <c r="C125" s="33" t="s">
        <v>1323</v>
      </c>
      <c r="D125" s="41">
        <v>-34300</v>
      </c>
      <c r="E125" s="26">
        <v>-629.46</v>
      </c>
      <c r="F125" s="27">
        <v>-6.868E-3</v>
      </c>
      <c r="G125" s="16"/>
    </row>
    <row r="126" spans="1:7" x14ac:dyDescent="0.25">
      <c r="A126" s="13" t="s">
        <v>1638</v>
      </c>
      <c r="B126" s="33"/>
      <c r="C126" s="33" t="s">
        <v>1250</v>
      </c>
      <c r="D126" s="41">
        <v>-46125</v>
      </c>
      <c r="E126" s="26">
        <v>-633.5</v>
      </c>
      <c r="F126" s="27">
        <v>-6.9119999999999997E-3</v>
      </c>
      <c r="G126" s="16"/>
    </row>
    <row r="127" spans="1:7" x14ac:dyDescent="0.25">
      <c r="A127" s="13" t="s">
        <v>1714</v>
      </c>
      <c r="B127" s="33"/>
      <c r="C127" s="33" t="s">
        <v>1231</v>
      </c>
      <c r="D127" s="41">
        <v>-153600</v>
      </c>
      <c r="E127" s="26">
        <v>-647.41999999999996</v>
      </c>
      <c r="F127" s="27">
        <v>-7.064E-3</v>
      </c>
      <c r="G127" s="16"/>
    </row>
    <row r="128" spans="1:7" x14ac:dyDescent="0.25">
      <c r="A128" s="13" t="s">
        <v>1695</v>
      </c>
      <c r="B128" s="33"/>
      <c r="C128" s="33" t="s">
        <v>1204</v>
      </c>
      <c r="D128" s="41">
        <v>-223125</v>
      </c>
      <c r="E128" s="26">
        <v>-670.83</v>
      </c>
      <c r="F128" s="27">
        <v>-7.3200000000000001E-3</v>
      </c>
      <c r="G128" s="16"/>
    </row>
    <row r="129" spans="1:7" x14ac:dyDescent="0.25">
      <c r="A129" s="13" t="s">
        <v>1705</v>
      </c>
      <c r="B129" s="33"/>
      <c r="C129" s="33" t="s">
        <v>1236</v>
      </c>
      <c r="D129" s="41">
        <v>-164900</v>
      </c>
      <c r="E129" s="26">
        <v>-770.83</v>
      </c>
      <c r="F129" s="27">
        <v>-8.4110000000000001E-3</v>
      </c>
      <c r="G129" s="16"/>
    </row>
    <row r="130" spans="1:7" x14ac:dyDescent="0.25">
      <c r="A130" s="13" t="s">
        <v>1719</v>
      </c>
      <c r="B130" s="33"/>
      <c r="C130" s="33" t="s">
        <v>1289</v>
      </c>
      <c r="D130" s="41">
        <v>-152000</v>
      </c>
      <c r="E130" s="26">
        <v>-823.69</v>
      </c>
      <c r="F130" s="27">
        <v>-8.9879999999999995E-3</v>
      </c>
      <c r="G130" s="16"/>
    </row>
    <row r="131" spans="1:7" x14ac:dyDescent="0.25">
      <c r="A131" s="13" t="s">
        <v>1723</v>
      </c>
      <c r="B131" s="33"/>
      <c r="C131" s="33" t="s">
        <v>1207</v>
      </c>
      <c r="D131" s="41">
        <v>-329175</v>
      </c>
      <c r="E131" s="26">
        <v>-877.25</v>
      </c>
      <c r="F131" s="27">
        <v>-9.5720000000000006E-3</v>
      </c>
      <c r="G131" s="16"/>
    </row>
    <row r="132" spans="1:7" x14ac:dyDescent="0.25">
      <c r="A132" s="13" t="s">
        <v>1668</v>
      </c>
      <c r="B132" s="33"/>
      <c r="C132" s="33" t="s">
        <v>1250</v>
      </c>
      <c r="D132" s="41">
        <v>-69000</v>
      </c>
      <c r="E132" s="26">
        <v>-944.4</v>
      </c>
      <c r="F132" s="27">
        <v>-1.0305E-2</v>
      </c>
      <c r="G132" s="16"/>
    </row>
    <row r="133" spans="1:7" x14ac:dyDescent="0.25">
      <c r="A133" s="13" t="s">
        <v>1733</v>
      </c>
      <c r="B133" s="33"/>
      <c r="C133" s="33" t="s">
        <v>1184</v>
      </c>
      <c r="D133" s="41">
        <v>-74100</v>
      </c>
      <c r="E133" s="26">
        <v>-1023.25</v>
      </c>
      <c r="F133" s="27">
        <v>-1.1165E-2</v>
      </c>
      <c r="G133" s="16"/>
    </row>
    <row r="134" spans="1:7" x14ac:dyDescent="0.25">
      <c r="A134" s="13" t="s">
        <v>1724</v>
      </c>
      <c r="B134" s="33"/>
      <c r="C134" s="33" t="s">
        <v>1184</v>
      </c>
      <c r="D134" s="41">
        <v>-10240000</v>
      </c>
      <c r="E134" s="26">
        <v>-1576.96</v>
      </c>
      <c r="F134" s="27">
        <v>-1.7208000000000001E-2</v>
      </c>
      <c r="G134" s="16"/>
    </row>
    <row r="135" spans="1:7" x14ac:dyDescent="0.25">
      <c r="A135" s="13" t="s">
        <v>1730</v>
      </c>
      <c r="B135" s="33"/>
      <c r="C135" s="33" t="s">
        <v>1210</v>
      </c>
      <c r="D135" s="41">
        <v>-378000</v>
      </c>
      <c r="E135" s="26">
        <v>-1867.7</v>
      </c>
      <c r="F135" s="27">
        <v>-2.0379999999999999E-2</v>
      </c>
      <c r="G135" s="16"/>
    </row>
    <row r="136" spans="1:7" x14ac:dyDescent="0.25">
      <c r="A136" s="13" t="s">
        <v>1728</v>
      </c>
      <c r="B136" s="33"/>
      <c r="C136" s="33" t="s">
        <v>1192</v>
      </c>
      <c r="D136" s="41">
        <v>-287250</v>
      </c>
      <c r="E136" s="26">
        <v>-2406.58</v>
      </c>
      <c r="F136" s="27">
        <v>-2.6259999999999999E-2</v>
      </c>
      <c r="G136" s="16"/>
    </row>
    <row r="137" spans="1:7" x14ac:dyDescent="0.25">
      <c r="A137" s="13" t="s">
        <v>1732</v>
      </c>
      <c r="B137" s="33"/>
      <c r="C137" s="33" t="s">
        <v>1269</v>
      </c>
      <c r="D137" s="41">
        <v>-73500</v>
      </c>
      <c r="E137" s="26">
        <v>-2520.9</v>
      </c>
      <c r="F137" s="27">
        <v>-2.7508000000000001E-2</v>
      </c>
      <c r="G137" s="16"/>
    </row>
    <row r="138" spans="1:7" x14ac:dyDescent="0.25">
      <c r="A138" s="13" t="s">
        <v>1729</v>
      </c>
      <c r="B138" s="33"/>
      <c r="C138" s="33" t="s">
        <v>1274</v>
      </c>
      <c r="D138" s="41">
        <v>-53400</v>
      </c>
      <c r="E138" s="26">
        <v>-2682.63</v>
      </c>
      <c r="F138" s="27">
        <v>-2.9273E-2</v>
      </c>
      <c r="G138" s="16"/>
    </row>
    <row r="139" spans="1:7" x14ac:dyDescent="0.25">
      <c r="A139" s="13" t="s">
        <v>1734</v>
      </c>
      <c r="B139" s="33"/>
      <c r="C139" s="33" t="s">
        <v>1218</v>
      </c>
      <c r="D139" s="41">
        <v>-109000</v>
      </c>
      <c r="E139" s="26">
        <v>-3140.18</v>
      </c>
      <c r="F139" s="27">
        <v>-3.4265999999999998E-2</v>
      </c>
      <c r="G139" s="16"/>
    </row>
    <row r="140" spans="1:7" x14ac:dyDescent="0.25">
      <c r="A140" s="13" t="s">
        <v>1735</v>
      </c>
      <c r="B140" s="33"/>
      <c r="C140" s="33" t="s">
        <v>1192</v>
      </c>
      <c r="D140" s="41">
        <v>-327800</v>
      </c>
      <c r="E140" s="26">
        <v>-5047.3</v>
      </c>
      <c r="F140" s="27">
        <v>-5.5076E-2</v>
      </c>
      <c r="G140" s="16"/>
    </row>
    <row r="141" spans="1:7" x14ac:dyDescent="0.25">
      <c r="A141" s="17" t="s">
        <v>124</v>
      </c>
      <c r="B141" s="34"/>
      <c r="C141" s="34"/>
      <c r="D141" s="20"/>
      <c r="E141" s="42">
        <v>-36984.550000000003</v>
      </c>
      <c r="F141" s="43">
        <v>-0.40354899999999999</v>
      </c>
      <c r="G141" s="23"/>
    </row>
    <row r="142" spans="1:7" x14ac:dyDescent="0.25">
      <c r="A142" s="17" t="s">
        <v>2201</v>
      </c>
      <c r="B142" s="34"/>
      <c r="C142" s="34"/>
      <c r="D142" s="20"/>
      <c r="E142" s="67"/>
      <c r="F142" s="68"/>
      <c r="G142" s="23"/>
    </row>
    <row r="143" spans="1:7" x14ac:dyDescent="0.25">
      <c r="A143" s="13" t="s">
        <v>2202</v>
      </c>
      <c r="B143" s="33">
        <v>6000024</v>
      </c>
      <c r="C143" s="33"/>
      <c r="D143" s="41">
        <v>-3000</v>
      </c>
      <c r="E143" s="26">
        <v>-2747.1</v>
      </c>
      <c r="F143" s="16">
        <f t="shared" ref="F143:F148" si="0">+E143/$E$194</f>
        <v>-2.9976747315039999E-2</v>
      </c>
      <c r="G143" s="16"/>
    </row>
    <row r="144" spans="1:7" x14ac:dyDescent="0.25">
      <c r="A144" s="13" t="s">
        <v>2203</v>
      </c>
      <c r="B144" s="33">
        <v>6000023</v>
      </c>
      <c r="C144" s="33"/>
      <c r="D144" s="41">
        <v>-2870</v>
      </c>
      <c r="E144" s="26">
        <v>-2627.1118999999999</v>
      </c>
      <c r="F144" s="16">
        <f t="shared" si="0"/>
        <v>-2.8667420041001285E-2</v>
      </c>
      <c r="G144" s="16"/>
    </row>
    <row r="145" spans="1:7" x14ac:dyDescent="0.25">
      <c r="A145" s="13" t="s">
        <v>2204</v>
      </c>
      <c r="B145" s="33">
        <v>6000022</v>
      </c>
      <c r="C145" s="33"/>
      <c r="D145" s="14">
        <v>4600</v>
      </c>
      <c r="E145" s="26">
        <v>3304.364</v>
      </c>
      <c r="F145" s="16">
        <f t="shared" si="0"/>
        <v>3.605769162568339E-2</v>
      </c>
      <c r="G145" s="16"/>
    </row>
    <row r="146" spans="1:7" x14ac:dyDescent="0.25">
      <c r="A146" s="13" t="s">
        <v>2205</v>
      </c>
      <c r="B146" s="33">
        <v>6000026</v>
      </c>
      <c r="C146" s="33"/>
      <c r="D146" s="14">
        <v>2880</v>
      </c>
      <c r="E146" s="26">
        <v>2692.6848</v>
      </c>
      <c r="F146" s="16">
        <f t="shared" si="0"/>
        <v>2.938296088553348E-2</v>
      </c>
      <c r="G146" s="16"/>
    </row>
    <row r="147" spans="1:7" x14ac:dyDescent="0.25">
      <c r="A147" s="13" t="s">
        <v>2206</v>
      </c>
      <c r="B147" s="33">
        <v>6000027</v>
      </c>
      <c r="C147" s="33"/>
      <c r="D147" s="41">
        <v>-2880</v>
      </c>
      <c r="E147" s="26">
        <v>-2757.6</v>
      </c>
      <c r="F147" s="16">
        <f t="shared" si="0"/>
        <v>-3.0091324813787013E-2</v>
      </c>
      <c r="G147" s="16"/>
    </row>
    <row r="148" spans="1:7" x14ac:dyDescent="0.25">
      <c r="A148" s="13" t="s">
        <v>2207</v>
      </c>
      <c r="B148" s="33">
        <v>6000025</v>
      </c>
      <c r="C148" s="33"/>
      <c r="D148" s="41">
        <v>-4600</v>
      </c>
      <c r="E148" s="26">
        <v>-3322.442</v>
      </c>
      <c r="F148" s="16">
        <f t="shared" si="0"/>
        <v>-3.6254961342097533E-2</v>
      </c>
      <c r="G148" s="16"/>
    </row>
    <row r="149" spans="1:7" x14ac:dyDescent="0.25">
      <c r="A149" s="17" t="s">
        <v>124</v>
      </c>
      <c r="B149" s="34"/>
      <c r="C149" s="34"/>
      <c r="D149" s="20"/>
      <c r="E149" s="37">
        <f>SUM(E143:E148)</f>
        <v>-5457.2051000000001</v>
      </c>
      <c r="F149" s="38">
        <f>SUM(F143:F148)</f>
        <v>-5.954980100070896E-2</v>
      </c>
      <c r="G149" s="23"/>
    </row>
    <row r="150" spans="1:7" x14ac:dyDescent="0.25">
      <c r="A150" s="13"/>
      <c r="B150" s="33"/>
      <c r="C150" s="33"/>
      <c r="D150" s="14"/>
      <c r="E150" s="15"/>
      <c r="F150" s="16"/>
      <c r="G150" s="16"/>
    </row>
    <row r="151" spans="1:7" x14ac:dyDescent="0.25">
      <c r="A151" s="24" t="s">
        <v>131</v>
      </c>
      <c r="B151" s="35"/>
      <c r="C151" s="35"/>
      <c r="D151" s="25"/>
      <c r="E151" s="44">
        <f>+E141+E149</f>
        <v>-42441.755100000002</v>
      </c>
      <c r="F151" s="45">
        <f>+F141+F149</f>
        <v>-0.46309880100070894</v>
      </c>
      <c r="G151" s="23"/>
    </row>
    <row r="152" spans="1:7" x14ac:dyDescent="0.25">
      <c r="A152" s="13"/>
      <c r="B152" s="33"/>
      <c r="C152" s="33"/>
      <c r="D152" s="14"/>
      <c r="E152" s="15"/>
      <c r="F152" s="16"/>
      <c r="G152" s="16"/>
    </row>
    <row r="153" spans="1:7" x14ac:dyDescent="0.25">
      <c r="A153" s="17" t="s">
        <v>122</v>
      </c>
      <c r="B153" s="33"/>
      <c r="C153" s="33"/>
      <c r="D153" s="14"/>
      <c r="E153" s="15"/>
      <c r="F153" s="16"/>
      <c r="G153" s="16"/>
    </row>
    <row r="154" spans="1:7" x14ac:dyDescent="0.25">
      <c r="A154" s="17" t="s">
        <v>225</v>
      </c>
      <c r="B154" s="33"/>
      <c r="C154" s="33"/>
      <c r="D154" s="14"/>
      <c r="E154" s="15"/>
      <c r="F154" s="16"/>
      <c r="G154" s="16"/>
    </row>
    <row r="155" spans="1:7" x14ac:dyDescent="0.25">
      <c r="A155" s="13" t="s">
        <v>2208</v>
      </c>
      <c r="B155" s="33" t="s">
        <v>2209</v>
      </c>
      <c r="C155" s="33" t="s">
        <v>231</v>
      </c>
      <c r="D155" s="14">
        <v>5000000</v>
      </c>
      <c r="E155" s="15">
        <v>4958.1099999999997</v>
      </c>
      <c r="F155" s="16">
        <v>5.4103999999999999E-2</v>
      </c>
      <c r="G155" s="16">
        <v>8.0750000000000002E-2</v>
      </c>
    </row>
    <row r="156" spans="1:7" x14ac:dyDescent="0.25">
      <c r="A156" s="13" t="s">
        <v>2210</v>
      </c>
      <c r="B156" s="33" t="s">
        <v>2211</v>
      </c>
      <c r="C156" s="33" t="s">
        <v>231</v>
      </c>
      <c r="D156" s="14">
        <v>4500000</v>
      </c>
      <c r="E156" s="15">
        <v>4352.3599999999997</v>
      </c>
      <c r="F156" s="16">
        <v>4.7494000000000001E-2</v>
      </c>
      <c r="G156" s="16">
        <v>8.2949999999999996E-2</v>
      </c>
    </row>
    <row r="157" spans="1:7" x14ac:dyDescent="0.25">
      <c r="A157" s="13" t="s">
        <v>2212</v>
      </c>
      <c r="B157" s="33" t="s">
        <v>2213</v>
      </c>
      <c r="C157" s="33" t="s">
        <v>231</v>
      </c>
      <c r="D157" s="14">
        <v>4000000</v>
      </c>
      <c r="E157" s="15">
        <v>3988.86</v>
      </c>
      <c r="F157" s="16">
        <v>4.3527000000000003E-2</v>
      </c>
      <c r="G157" s="16">
        <v>8.1406000000000006E-2</v>
      </c>
    </row>
    <row r="158" spans="1:7" x14ac:dyDescent="0.25">
      <c r="A158" s="13" t="s">
        <v>1045</v>
      </c>
      <c r="B158" s="33" t="s">
        <v>1046</v>
      </c>
      <c r="C158" s="33" t="s">
        <v>231</v>
      </c>
      <c r="D158" s="14">
        <v>3000000</v>
      </c>
      <c r="E158" s="15">
        <v>2990.3</v>
      </c>
      <c r="F158" s="16">
        <v>3.2631E-2</v>
      </c>
      <c r="G158" s="16">
        <v>7.7674999999999994E-2</v>
      </c>
    </row>
    <row r="159" spans="1:7" x14ac:dyDescent="0.25">
      <c r="A159" s="13" t="s">
        <v>2214</v>
      </c>
      <c r="B159" s="33" t="s">
        <v>2215</v>
      </c>
      <c r="C159" s="33" t="s">
        <v>231</v>
      </c>
      <c r="D159" s="14">
        <v>1500000</v>
      </c>
      <c r="E159" s="15">
        <v>1491.73</v>
      </c>
      <c r="F159" s="16">
        <v>1.6278000000000001E-2</v>
      </c>
      <c r="G159" s="16">
        <v>7.7499999999999999E-2</v>
      </c>
    </row>
    <row r="160" spans="1:7" x14ac:dyDescent="0.25">
      <c r="A160" s="13" t="s">
        <v>2216</v>
      </c>
      <c r="B160" s="33" t="s">
        <v>2217</v>
      </c>
      <c r="C160" s="33" t="s">
        <v>231</v>
      </c>
      <c r="D160" s="14">
        <v>1000000</v>
      </c>
      <c r="E160" s="15">
        <v>995.84</v>
      </c>
      <c r="F160" s="16">
        <v>1.0867E-2</v>
      </c>
      <c r="G160" s="16">
        <v>8.0549999999999997E-2</v>
      </c>
    </row>
    <row r="161" spans="1:7" x14ac:dyDescent="0.25">
      <c r="A161" s="13" t="s">
        <v>2218</v>
      </c>
      <c r="B161" s="33" t="s">
        <v>2219</v>
      </c>
      <c r="C161" s="33" t="s">
        <v>231</v>
      </c>
      <c r="D161" s="14">
        <v>1000000</v>
      </c>
      <c r="E161" s="15">
        <v>958.9</v>
      </c>
      <c r="F161" s="16">
        <v>1.0463999999999999E-2</v>
      </c>
      <c r="G161" s="16">
        <v>8.3799999999999999E-2</v>
      </c>
    </row>
    <row r="162" spans="1:7" x14ac:dyDescent="0.25">
      <c r="A162" s="13" t="s">
        <v>2220</v>
      </c>
      <c r="B162" s="33" t="s">
        <v>2221</v>
      </c>
      <c r="C162" s="33" t="s">
        <v>231</v>
      </c>
      <c r="D162" s="14">
        <v>500000</v>
      </c>
      <c r="E162" s="15">
        <v>497.92</v>
      </c>
      <c r="F162" s="16">
        <v>5.4330000000000003E-3</v>
      </c>
      <c r="G162" s="16">
        <v>8.1549999999999997E-2</v>
      </c>
    </row>
    <row r="163" spans="1:7" x14ac:dyDescent="0.25">
      <c r="A163" s="13" t="s">
        <v>995</v>
      </c>
      <c r="B163" s="33" t="s">
        <v>996</v>
      </c>
      <c r="C163" s="33" t="s">
        <v>231</v>
      </c>
      <c r="D163" s="14">
        <v>500000</v>
      </c>
      <c r="E163" s="15">
        <v>497.06</v>
      </c>
      <c r="F163" s="16">
        <v>5.424E-3</v>
      </c>
      <c r="G163" s="16">
        <v>7.7499999999999999E-2</v>
      </c>
    </row>
    <row r="164" spans="1:7" x14ac:dyDescent="0.25">
      <c r="A164" s="17" t="s">
        <v>124</v>
      </c>
      <c r="B164" s="34"/>
      <c r="C164" s="34"/>
      <c r="D164" s="20"/>
      <c r="E164" s="37">
        <v>20731.080000000002</v>
      </c>
      <c r="F164" s="38">
        <v>0.226216</v>
      </c>
      <c r="G164" s="23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17" t="s">
        <v>459</v>
      </c>
      <c r="B166" s="33"/>
      <c r="C166" s="33"/>
      <c r="D166" s="14"/>
      <c r="E166" s="15"/>
      <c r="F166" s="16"/>
      <c r="G166" s="16"/>
    </row>
    <row r="167" spans="1:7" x14ac:dyDescent="0.25">
      <c r="A167" s="13" t="s">
        <v>692</v>
      </c>
      <c r="B167" s="33" t="s">
        <v>693</v>
      </c>
      <c r="C167" s="33" t="s">
        <v>128</v>
      </c>
      <c r="D167" s="14">
        <v>6500000</v>
      </c>
      <c r="E167" s="15">
        <v>6557.14</v>
      </c>
      <c r="F167" s="16">
        <v>7.1552000000000004E-2</v>
      </c>
      <c r="G167" s="16">
        <v>7.1770514431999999E-2</v>
      </c>
    </row>
    <row r="168" spans="1:7" x14ac:dyDescent="0.25">
      <c r="A168" s="13" t="s">
        <v>713</v>
      </c>
      <c r="B168" s="33" t="s">
        <v>714</v>
      </c>
      <c r="C168" s="33" t="s">
        <v>128</v>
      </c>
      <c r="D168" s="14">
        <v>4000000</v>
      </c>
      <c r="E168" s="15">
        <v>4000.5</v>
      </c>
      <c r="F168" s="16">
        <v>4.3653999999999998E-2</v>
      </c>
      <c r="G168" s="16">
        <v>7.1768443905999998E-2</v>
      </c>
    </row>
    <row r="169" spans="1:7" x14ac:dyDescent="0.25">
      <c r="A169" s="13" t="s">
        <v>2222</v>
      </c>
      <c r="B169" s="33" t="s">
        <v>2223</v>
      </c>
      <c r="C169" s="33" t="s">
        <v>128</v>
      </c>
      <c r="D169" s="14">
        <v>3500000</v>
      </c>
      <c r="E169" s="15">
        <v>3541.72</v>
      </c>
      <c r="F169" s="16">
        <v>3.8648000000000002E-2</v>
      </c>
      <c r="G169" s="16">
        <v>7.1711505225E-2</v>
      </c>
    </row>
    <row r="170" spans="1:7" x14ac:dyDescent="0.25">
      <c r="A170" s="17" t="s">
        <v>124</v>
      </c>
      <c r="B170" s="34"/>
      <c r="C170" s="34"/>
      <c r="D170" s="20"/>
      <c r="E170" s="37">
        <v>14099.36</v>
      </c>
      <c r="F170" s="38">
        <v>0.15385399999999999</v>
      </c>
      <c r="G170" s="23"/>
    </row>
    <row r="171" spans="1:7" x14ac:dyDescent="0.25">
      <c r="A171" s="13"/>
      <c r="B171" s="33"/>
      <c r="C171" s="33"/>
      <c r="D171" s="14"/>
      <c r="E171" s="15"/>
      <c r="F171" s="16"/>
      <c r="G171" s="16"/>
    </row>
    <row r="172" spans="1:7" x14ac:dyDescent="0.25">
      <c r="A172" s="17" t="s">
        <v>129</v>
      </c>
      <c r="B172" s="33"/>
      <c r="C172" s="33"/>
      <c r="D172" s="14"/>
      <c r="E172" s="15"/>
      <c r="F172" s="16"/>
      <c r="G172" s="16"/>
    </row>
    <row r="173" spans="1:7" x14ac:dyDescent="0.25">
      <c r="A173" s="17" t="s">
        <v>124</v>
      </c>
      <c r="B173" s="33"/>
      <c r="C173" s="33"/>
      <c r="D173" s="14"/>
      <c r="E173" s="39" t="s">
        <v>121</v>
      </c>
      <c r="F173" s="40" t="s">
        <v>121</v>
      </c>
      <c r="G173" s="16"/>
    </row>
    <row r="174" spans="1:7" x14ac:dyDescent="0.25">
      <c r="A174" s="13"/>
      <c r="B174" s="33"/>
      <c r="C174" s="33"/>
      <c r="D174" s="14"/>
      <c r="E174" s="15"/>
      <c r="F174" s="16"/>
      <c r="G174" s="16"/>
    </row>
    <row r="175" spans="1:7" x14ac:dyDescent="0.25">
      <c r="A175" s="17" t="s">
        <v>130</v>
      </c>
      <c r="B175" s="33"/>
      <c r="C175" s="33"/>
      <c r="D175" s="14"/>
      <c r="E175" s="15"/>
      <c r="F175" s="16"/>
      <c r="G175" s="16"/>
    </row>
    <row r="176" spans="1:7" x14ac:dyDescent="0.25">
      <c r="A176" s="17" t="s">
        <v>124</v>
      </c>
      <c r="B176" s="33"/>
      <c r="C176" s="33"/>
      <c r="D176" s="14"/>
      <c r="E176" s="39" t="s">
        <v>121</v>
      </c>
      <c r="F176" s="40" t="s">
        <v>121</v>
      </c>
      <c r="G176" s="16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24" t="s">
        <v>131</v>
      </c>
      <c r="B178" s="35"/>
      <c r="C178" s="35"/>
      <c r="D178" s="25"/>
      <c r="E178" s="21">
        <v>34830.44</v>
      </c>
      <c r="F178" s="22">
        <v>0.38007400000000002</v>
      </c>
      <c r="G178" s="23"/>
    </row>
    <row r="179" spans="1:7" x14ac:dyDescent="0.25">
      <c r="A179" s="17"/>
      <c r="B179" s="34"/>
      <c r="C179" s="34"/>
      <c r="D179" s="20"/>
      <c r="E179" s="46"/>
      <c r="F179" s="23"/>
      <c r="G179" s="23"/>
    </row>
    <row r="180" spans="1:7" x14ac:dyDescent="0.25">
      <c r="A180" s="17" t="s">
        <v>2224</v>
      </c>
      <c r="B180" s="34"/>
      <c r="C180" s="34"/>
      <c r="D180" s="20"/>
      <c r="E180" s="46"/>
      <c r="F180" s="23"/>
      <c r="G180" s="23"/>
    </row>
    <row r="181" spans="1:7" x14ac:dyDescent="0.25">
      <c r="A181" s="17" t="s">
        <v>2225</v>
      </c>
      <c r="B181" s="34"/>
      <c r="C181" s="34"/>
      <c r="D181" s="20"/>
      <c r="E181" s="46"/>
      <c r="F181" s="23"/>
      <c r="G181" s="23"/>
    </row>
    <row r="182" spans="1:7" x14ac:dyDescent="0.25">
      <c r="A182" s="69" t="s">
        <v>2226</v>
      </c>
      <c r="B182" s="33" t="s">
        <v>2227</v>
      </c>
      <c r="C182" s="33"/>
      <c r="D182" s="14">
        <v>5870</v>
      </c>
      <c r="E182" s="15">
        <v>5419.3600999999999</v>
      </c>
      <c r="F182" s="16">
        <f>+E182/$E$194</f>
        <v>5.9136830958796509E-2</v>
      </c>
      <c r="G182" s="23"/>
    </row>
    <row r="183" spans="1:7" x14ac:dyDescent="0.25">
      <c r="A183" s="17" t="s">
        <v>124</v>
      </c>
      <c r="B183" s="34"/>
      <c r="C183" s="34"/>
      <c r="D183" s="20"/>
      <c r="E183" s="37">
        <f>SUM(E182)</f>
        <v>5419.3600999999999</v>
      </c>
      <c r="F183" s="38">
        <f>SUM(F182)</f>
        <v>5.9136830958796509E-2</v>
      </c>
      <c r="G183" s="16"/>
    </row>
    <row r="184" spans="1:7" x14ac:dyDescent="0.25">
      <c r="A184" s="13"/>
      <c r="B184" s="33"/>
      <c r="C184" s="33"/>
      <c r="D184" s="14"/>
      <c r="E184" s="15"/>
      <c r="F184" s="16"/>
      <c r="G184" s="16"/>
    </row>
    <row r="185" spans="1:7" x14ac:dyDescent="0.25">
      <c r="A185" s="64" t="s">
        <v>131</v>
      </c>
      <c r="B185" s="65"/>
      <c r="C185" s="65"/>
      <c r="D185" s="66"/>
      <c r="E185" s="37">
        <f>+E183</f>
        <v>5419.3600999999999</v>
      </c>
      <c r="F185" s="38">
        <f>+F183</f>
        <v>5.9136830958796509E-2</v>
      </c>
      <c r="G185" s="16"/>
    </row>
    <row r="186" spans="1:7" x14ac:dyDescent="0.25">
      <c r="A186" s="13"/>
      <c r="B186" s="33"/>
      <c r="C186" s="33"/>
      <c r="D186" s="14"/>
      <c r="E186" s="15"/>
      <c r="F186" s="16"/>
      <c r="G186" s="16"/>
    </row>
    <row r="187" spans="1:7" x14ac:dyDescent="0.25">
      <c r="A187" s="17" t="s">
        <v>176</v>
      </c>
      <c r="B187" s="33"/>
      <c r="C187" s="33"/>
      <c r="D187" s="14"/>
      <c r="E187" s="15"/>
      <c r="F187" s="16"/>
      <c r="G187" s="16"/>
    </row>
    <row r="188" spans="1:7" x14ac:dyDescent="0.25">
      <c r="A188" s="13" t="s">
        <v>177</v>
      </c>
      <c r="B188" s="33"/>
      <c r="C188" s="33"/>
      <c r="D188" s="14"/>
      <c r="E188" s="15">
        <v>15739.39</v>
      </c>
      <c r="F188" s="16">
        <v>0.17175000000000001</v>
      </c>
      <c r="G188" s="16">
        <v>6.6588999999999995E-2</v>
      </c>
    </row>
    <row r="189" spans="1:7" x14ac:dyDescent="0.25">
      <c r="A189" s="17" t="s">
        <v>124</v>
      </c>
      <c r="B189" s="34"/>
      <c r="C189" s="34"/>
      <c r="D189" s="20"/>
      <c r="E189" s="37">
        <v>15739.39</v>
      </c>
      <c r="F189" s="38">
        <v>0.17175000000000001</v>
      </c>
      <c r="G189" s="23"/>
    </row>
    <row r="190" spans="1:7" x14ac:dyDescent="0.25">
      <c r="A190" s="13"/>
      <c r="B190" s="33"/>
      <c r="C190" s="33"/>
      <c r="D190" s="14"/>
      <c r="E190" s="15"/>
      <c r="F190" s="16"/>
      <c r="G190" s="16"/>
    </row>
    <row r="191" spans="1:7" x14ac:dyDescent="0.25">
      <c r="A191" s="24" t="s">
        <v>131</v>
      </c>
      <c r="B191" s="35"/>
      <c r="C191" s="35"/>
      <c r="D191" s="25"/>
      <c r="E191" s="21">
        <v>15739.39</v>
      </c>
      <c r="F191" s="22">
        <v>0.17175000000000001</v>
      </c>
      <c r="G191" s="23"/>
    </row>
    <row r="192" spans="1:7" x14ac:dyDescent="0.25">
      <c r="A192" s="13" t="s">
        <v>178</v>
      </c>
      <c r="B192" s="33"/>
      <c r="C192" s="33"/>
      <c r="D192" s="14"/>
      <c r="E192" s="15">
        <v>998.92828080000004</v>
      </c>
      <c r="F192" s="16">
        <v>1.09E-2</v>
      </c>
      <c r="G192" s="16"/>
    </row>
    <row r="193" spans="1:7" x14ac:dyDescent="0.25">
      <c r="A193" s="13" t="s">
        <v>179</v>
      </c>
      <c r="B193" s="33"/>
      <c r="C193" s="33"/>
      <c r="D193" s="14"/>
      <c r="E193" s="26">
        <v>-2092.1483807999998</v>
      </c>
      <c r="F193" s="27">
        <v>-1.8499999999999999E-2</v>
      </c>
      <c r="G193" s="16">
        <v>6.6588999999999995E-2</v>
      </c>
    </row>
    <row r="194" spans="1:7" x14ac:dyDescent="0.25">
      <c r="A194" s="28" t="s">
        <v>180</v>
      </c>
      <c r="B194" s="36"/>
      <c r="C194" s="36"/>
      <c r="D194" s="29"/>
      <c r="E194" s="30">
        <v>91641.03</v>
      </c>
      <c r="F194" s="31">
        <v>1</v>
      </c>
      <c r="G194" s="31"/>
    </row>
    <row r="196" spans="1:7" x14ac:dyDescent="0.25">
      <c r="A196" s="1" t="s">
        <v>1772</v>
      </c>
    </row>
    <row r="197" spans="1:7" x14ac:dyDescent="0.25">
      <c r="A197" s="1" t="s">
        <v>182</v>
      </c>
      <c r="E197" s="54"/>
      <c r="F197" s="54"/>
    </row>
    <row r="198" spans="1:7" x14ac:dyDescent="0.25">
      <c r="E198" s="54"/>
      <c r="F198" s="54"/>
    </row>
    <row r="199" spans="1:7" x14ac:dyDescent="0.25">
      <c r="A199" s="1" t="s">
        <v>183</v>
      </c>
    </row>
    <row r="200" spans="1:7" x14ac:dyDescent="0.25">
      <c r="A200" s="47" t="s">
        <v>184</v>
      </c>
      <c r="B200" s="3" t="s">
        <v>121</v>
      </c>
    </row>
    <row r="201" spans="1:7" x14ac:dyDescent="0.25">
      <c r="A201" t="s">
        <v>185</v>
      </c>
    </row>
    <row r="202" spans="1:7" x14ac:dyDescent="0.25">
      <c r="A202" t="s">
        <v>186</v>
      </c>
      <c r="B202" t="s">
        <v>187</v>
      </c>
      <c r="C202" t="s">
        <v>187</v>
      </c>
    </row>
    <row r="203" spans="1:7" x14ac:dyDescent="0.25">
      <c r="B203" s="48">
        <v>45412</v>
      </c>
      <c r="C203" s="48">
        <v>45443</v>
      </c>
    </row>
    <row r="204" spans="1:7" x14ac:dyDescent="0.25">
      <c r="A204" t="s">
        <v>706</v>
      </c>
      <c r="B204" s="61">
        <v>10.6524</v>
      </c>
      <c r="C204" s="61">
        <v>10.727</v>
      </c>
    </row>
    <row r="205" spans="1:7" x14ac:dyDescent="0.25">
      <c r="A205" t="s">
        <v>192</v>
      </c>
      <c r="B205" s="61">
        <v>10.6524</v>
      </c>
      <c r="C205" s="61">
        <v>10.727</v>
      </c>
    </row>
    <row r="206" spans="1:7" x14ac:dyDescent="0.25">
      <c r="A206" t="s">
        <v>707</v>
      </c>
      <c r="B206">
        <v>10.6233</v>
      </c>
      <c r="C206">
        <v>10.694900000000001</v>
      </c>
    </row>
    <row r="207" spans="1:7" x14ac:dyDescent="0.25">
      <c r="A207" t="s">
        <v>673</v>
      </c>
      <c r="B207">
        <v>10.6233</v>
      </c>
      <c r="C207">
        <v>10.694900000000001</v>
      </c>
    </row>
    <row r="208" spans="1:7" x14ac:dyDescent="0.25">
      <c r="A208" t="s">
        <v>206</v>
      </c>
      <c r="B208" s="49" t="str">
        <f>+B222</f>
        <v>Multi Asset Allocation Fund</v>
      </c>
    </row>
    <row r="209" spans="1:2" x14ac:dyDescent="0.25">
      <c r="A209" t="s">
        <v>202</v>
      </c>
      <c r="B209" s="3" t="s">
        <v>121</v>
      </c>
    </row>
    <row r="210" spans="1:2" x14ac:dyDescent="0.25">
      <c r="A210" t="s">
        <v>203</v>
      </c>
      <c r="B210" s="3" t="s">
        <v>121</v>
      </c>
    </row>
    <row r="211" spans="1:2" ht="29.1" customHeight="1" x14ac:dyDescent="0.25">
      <c r="A211" s="47" t="s">
        <v>204</v>
      </c>
      <c r="B211" s="3" t="s">
        <v>121</v>
      </c>
    </row>
    <row r="212" spans="1:2" ht="29.1" customHeight="1" x14ac:dyDescent="0.25">
      <c r="A212" s="47" t="s">
        <v>205</v>
      </c>
      <c r="B212" s="3" t="s">
        <v>121</v>
      </c>
    </row>
    <row r="213" spans="1:2" x14ac:dyDescent="0.25">
      <c r="A213" t="s">
        <v>1259</v>
      </c>
      <c r="B213" s="49">
        <v>7.0487000000000002</v>
      </c>
    </row>
    <row r="214" spans="1:2" ht="43.5" customHeight="1" x14ac:dyDescent="0.25">
      <c r="A214" s="47" t="s">
        <v>207</v>
      </c>
      <c r="B214" s="71">
        <f>SUM(E145:E146)</f>
        <v>5997.0488000000005</v>
      </c>
    </row>
    <row r="215" spans="1:2" ht="29.1" customHeight="1" x14ac:dyDescent="0.25">
      <c r="A215" s="47" t="s">
        <v>208</v>
      </c>
      <c r="B215" s="3" t="s">
        <v>121</v>
      </c>
    </row>
    <row r="216" spans="1:2" ht="29.1" customHeight="1" x14ac:dyDescent="0.25">
      <c r="A216" s="47" t="s">
        <v>209</v>
      </c>
      <c r="B216" s="3" t="s">
        <v>121</v>
      </c>
    </row>
    <row r="217" spans="1:2" x14ac:dyDescent="0.25">
      <c r="A217" t="s">
        <v>210</v>
      </c>
      <c r="B217" s="3" t="s">
        <v>121</v>
      </c>
    </row>
    <row r="218" spans="1:2" x14ac:dyDescent="0.25">
      <c r="A218" t="s">
        <v>211</v>
      </c>
      <c r="B218" s="3" t="s">
        <v>121</v>
      </c>
    </row>
    <row r="220" spans="1:2" x14ac:dyDescent="0.25">
      <c r="A220" t="s">
        <v>212</v>
      </c>
    </row>
    <row r="221" spans="1:2" ht="43.5" customHeight="1" x14ac:dyDescent="0.25">
      <c r="A221" s="55" t="s">
        <v>213</v>
      </c>
      <c r="B221" s="56" t="s">
        <v>2228</v>
      </c>
    </row>
    <row r="222" spans="1:2" ht="29.1" customHeight="1" x14ac:dyDescent="0.25">
      <c r="A222" s="55" t="s">
        <v>215</v>
      </c>
      <c r="B222" s="56" t="s">
        <v>2229</v>
      </c>
    </row>
    <row r="223" spans="1:2" x14ac:dyDescent="0.25">
      <c r="A223" s="55"/>
      <c r="B223" s="55"/>
    </row>
    <row r="224" spans="1:2" x14ac:dyDescent="0.25">
      <c r="A224" s="55" t="s">
        <v>217</v>
      </c>
      <c r="B224" s="57">
        <v>7.39</v>
      </c>
    </row>
    <row r="225" spans="1:4" x14ac:dyDescent="0.25">
      <c r="A225" s="55"/>
      <c r="B225" s="55"/>
    </row>
    <row r="226" spans="1:4" x14ac:dyDescent="0.25">
      <c r="A226" s="55" t="s">
        <v>218</v>
      </c>
      <c r="B226" s="58">
        <v>1.7976000000000001</v>
      </c>
    </row>
    <row r="227" spans="1:4" x14ac:dyDescent="0.25">
      <c r="A227" s="55" t="s">
        <v>219</v>
      </c>
      <c r="B227" s="58">
        <v>1.9952567854890091</v>
      </c>
    </row>
    <row r="228" spans="1:4" x14ac:dyDescent="0.25">
      <c r="A228" s="55"/>
      <c r="B228" s="55"/>
    </row>
    <row r="229" spans="1:4" x14ac:dyDescent="0.25">
      <c r="A229" s="55" t="s">
        <v>220</v>
      </c>
      <c r="B229" s="59">
        <v>45443</v>
      </c>
    </row>
    <row r="231" spans="1:4" ht="69.95" customHeight="1" x14ac:dyDescent="0.25">
      <c r="A231" s="73" t="s">
        <v>221</v>
      </c>
      <c r="B231" s="73" t="s">
        <v>222</v>
      </c>
      <c r="C231" s="73" t="s">
        <v>5</v>
      </c>
      <c r="D231" s="73" t="s">
        <v>6</v>
      </c>
    </row>
    <row r="232" spans="1:4" ht="69.95" customHeight="1" x14ac:dyDescent="0.25">
      <c r="A232" s="73" t="s">
        <v>2228</v>
      </c>
      <c r="B232" s="73"/>
      <c r="C232" s="73" t="s">
        <v>74</v>
      </c>
      <c r="D23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47"/>
  <sheetViews>
    <sheetView showGridLines="0" workbookViewId="0">
      <pane ySplit="4" topLeftCell="A141" activePane="bottomLeft" state="frozen"/>
      <selection pane="bottomLeft" activeCell="H144" sqref="H14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2230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2231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1263</v>
      </c>
      <c r="B8" s="33" t="s">
        <v>1264</v>
      </c>
      <c r="C8" s="33" t="s">
        <v>1192</v>
      </c>
      <c r="D8" s="14">
        <v>477429</v>
      </c>
      <c r="E8" s="15">
        <v>7312.06</v>
      </c>
      <c r="F8" s="16">
        <v>3.9E-2</v>
      </c>
      <c r="G8" s="16"/>
    </row>
    <row r="9" spans="1:8" x14ac:dyDescent="0.25">
      <c r="A9" s="13" t="s">
        <v>1190</v>
      </c>
      <c r="B9" s="33" t="s">
        <v>1191</v>
      </c>
      <c r="C9" s="33" t="s">
        <v>1192</v>
      </c>
      <c r="D9" s="14">
        <v>548593</v>
      </c>
      <c r="E9" s="15">
        <v>6150</v>
      </c>
      <c r="F9" s="16">
        <v>3.2800000000000003E-2</v>
      </c>
      <c r="G9" s="16"/>
    </row>
    <row r="10" spans="1:8" x14ac:dyDescent="0.25">
      <c r="A10" s="13" t="s">
        <v>1193</v>
      </c>
      <c r="B10" s="33" t="s">
        <v>1194</v>
      </c>
      <c r="C10" s="33" t="s">
        <v>1195</v>
      </c>
      <c r="D10" s="14">
        <v>1113565</v>
      </c>
      <c r="E10" s="15">
        <v>3997.7</v>
      </c>
      <c r="F10" s="16">
        <v>2.1299999999999999E-2</v>
      </c>
      <c r="G10" s="16"/>
    </row>
    <row r="11" spans="1:8" x14ac:dyDescent="0.25">
      <c r="A11" s="13" t="s">
        <v>1196</v>
      </c>
      <c r="B11" s="33" t="s">
        <v>1197</v>
      </c>
      <c r="C11" s="33" t="s">
        <v>1198</v>
      </c>
      <c r="D11" s="14">
        <v>107777</v>
      </c>
      <c r="E11" s="15">
        <v>3954.66</v>
      </c>
      <c r="F11" s="16">
        <v>2.1100000000000001E-2</v>
      </c>
      <c r="G11" s="16"/>
    </row>
    <row r="12" spans="1:8" x14ac:dyDescent="0.25">
      <c r="A12" s="13" t="s">
        <v>1458</v>
      </c>
      <c r="B12" s="33" t="s">
        <v>1459</v>
      </c>
      <c r="C12" s="33" t="s">
        <v>1305</v>
      </c>
      <c r="D12" s="14">
        <v>110912</v>
      </c>
      <c r="E12" s="15">
        <v>3782.65</v>
      </c>
      <c r="F12" s="16">
        <v>2.0199999999999999E-2</v>
      </c>
      <c r="G12" s="16"/>
    </row>
    <row r="13" spans="1:8" x14ac:dyDescent="0.25">
      <c r="A13" s="13" t="s">
        <v>1901</v>
      </c>
      <c r="B13" s="33" t="s">
        <v>1902</v>
      </c>
      <c r="C13" s="33" t="s">
        <v>1548</v>
      </c>
      <c r="D13" s="14">
        <v>210438</v>
      </c>
      <c r="E13" s="15">
        <v>3317.56</v>
      </c>
      <c r="F13" s="16">
        <v>1.77E-2</v>
      </c>
      <c r="G13" s="16"/>
    </row>
    <row r="14" spans="1:8" x14ac:dyDescent="0.25">
      <c r="A14" s="13" t="s">
        <v>1275</v>
      </c>
      <c r="B14" s="33" t="s">
        <v>1276</v>
      </c>
      <c r="C14" s="33" t="s">
        <v>1192</v>
      </c>
      <c r="D14" s="14">
        <v>368668</v>
      </c>
      <c r="E14" s="15">
        <v>3061.23</v>
      </c>
      <c r="F14" s="16">
        <v>1.6299999999999999E-2</v>
      </c>
      <c r="G14" s="16"/>
    </row>
    <row r="15" spans="1:8" x14ac:dyDescent="0.25">
      <c r="A15" s="13" t="s">
        <v>1432</v>
      </c>
      <c r="B15" s="33" t="s">
        <v>1433</v>
      </c>
      <c r="C15" s="33" t="s">
        <v>1434</v>
      </c>
      <c r="D15" s="14">
        <v>65738</v>
      </c>
      <c r="E15" s="15">
        <v>2997.09</v>
      </c>
      <c r="F15" s="16">
        <v>1.6E-2</v>
      </c>
      <c r="G15" s="16"/>
    </row>
    <row r="16" spans="1:8" x14ac:dyDescent="0.25">
      <c r="A16" s="13" t="s">
        <v>1893</v>
      </c>
      <c r="B16" s="33" t="s">
        <v>1894</v>
      </c>
      <c r="C16" s="33" t="s">
        <v>1201</v>
      </c>
      <c r="D16" s="14">
        <v>72445</v>
      </c>
      <c r="E16" s="15">
        <v>2970.1</v>
      </c>
      <c r="F16" s="16">
        <v>1.5800000000000002E-2</v>
      </c>
      <c r="G16" s="16"/>
    </row>
    <row r="17" spans="1:7" x14ac:dyDescent="0.25">
      <c r="A17" s="13" t="s">
        <v>1330</v>
      </c>
      <c r="B17" s="33" t="s">
        <v>1331</v>
      </c>
      <c r="C17" s="33" t="s">
        <v>1292</v>
      </c>
      <c r="D17" s="14">
        <v>422735</v>
      </c>
      <c r="E17" s="15">
        <v>2914.12</v>
      </c>
      <c r="F17" s="16">
        <v>1.55E-2</v>
      </c>
      <c r="G17" s="16"/>
    </row>
    <row r="18" spans="1:7" x14ac:dyDescent="0.25">
      <c r="A18" s="13" t="s">
        <v>1179</v>
      </c>
      <c r="B18" s="33" t="s">
        <v>1180</v>
      </c>
      <c r="C18" s="33" t="s">
        <v>1181</v>
      </c>
      <c r="D18" s="14">
        <v>31634</v>
      </c>
      <c r="E18" s="15">
        <v>2873.87</v>
      </c>
      <c r="F18" s="16">
        <v>1.5299999999999999E-2</v>
      </c>
      <c r="G18" s="16"/>
    </row>
    <row r="19" spans="1:7" x14ac:dyDescent="0.25">
      <c r="A19" s="13" t="s">
        <v>1808</v>
      </c>
      <c r="B19" s="33" t="s">
        <v>1809</v>
      </c>
      <c r="C19" s="33" t="s">
        <v>1289</v>
      </c>
      <c r="D19" s="14">
        <v>67027</v>
      </c>
      <c r="E19" s="15">
        <v>2873.82</v>
      </c>
      <c r="F19" s="16">
        <v>1.5299999999999999E-2</v>
      </c>
      <c r="G19" s="16"/>
    </row>
    <row r="20" spans="1:7" x14ac:dyDescent="0.25">
      <c r="A20" s="13" t="s">
        <v>1182</v>
      </c>
      <c r="B20" s="33" t="s">
        <v>1183</v>
      </c>
      <c r="C20" s="33" t="s">
        <v>1184</v>
      </c>
      <c r="D20" s="14">
        <v>205596</v>
      </c>
      <c r="E20" s="15">
        <v>2822.32</v>
      </c>
      <c r="F20" s="16">
        <v>1.5100000000000001E-2</v>
      </c>
      <c r="G20" s="16"/>
    </row>
    <row r="21" spans="1:7" x14ac:dyDescent="0.25">
      <c r="A21" s="13" t="s">
        <v>1208</v>
      </c>
      <c r="B21" s="33" t="s">
        <v>1209</v>
      </c>
      <c r="C21" s="33" t="s">
        <v>1210</v>
      </c>
      <c r="D21" s="14">
        <v>571989</v>
      </c>
      <c r="E21" s="15">
        <v>2809.61</v>
      </c>
      <c r="F21" s="16">
        <v>1.4999999999999999E-2</v>
      </c>
      <c r="G21" s="16"/>
    </row>
    <row r="22" spans="1:7" x14ac:dyDescent="0.25">
      <c r="A22" s="13" t="s">
        <v>1332</v>
      </c>
      <c r="B22" s="33" t="s">
        <v>1333</v>
      </c>
      <c r="C22" s="33" t="s">
        <v>1250</v>
      </c>
      <c r="D22" s="14">
        <v>29258</v>
      </c>
      <c r="E22" s="15">
        <v>2749.18</v>
      </c>
      <c r="F22" s="16">
        <v>1.47E-2</v>
      </c>
      <c r="G22" s="16"/>
    </row>
    <row r="23" spans="1:7" x14ac:dyDescent="0.25">
      <c r="A23" s="13" t="s">
        <v>1393</v>
      </c>
      <c r="B23" s="33" t="s">
        <v>1394</v>
      </c>
      <c r="C23" s="33" t="s">
        <v>1305</v>
      </c>
      <c r="D23" s="14">
        <v>52933</v>
      </c>
      <c r="E23" s="15">
        <v>2631.3</v>
      </c>
      <c r="F23" s="16">
        <v>1.4E-2</v>
      </c>
      <c r="G23" s="16"/>
    </row>
    <row r="24" spans="1:7" x14ac:dyDescent="0.25">
      <c r="A24" s="13" t="s">
        <v>1899</v>
      </c>
      <c r="B24" s="33" t="s">
        <v>1900</v>
      </c>
      <c r="C24" s="33" t="s">
        <v>1226</v>
      </c>
      <c r="D24" s="14">
        <v>433546</v>
      </c>
      <c r="E24" s="15">
        <v>2574.61</v>
      </c>
      <c r="F24" s="16">
        <v>1.37E-2</v>
      </c>
      <c r="G24" s="16"/>
    </row>
    <row r="25" spans="1:7" x14ac:dyDescent="0.25">
      <c r="A25" s="13" t="s">
        <v>1297</v>
      </c>
      <c r="B25" s="33" t="s">
        <v>1298</v>
      </c>
      <c r="C25" s="33" t="s">
        <v>1181</v>
      </c>
      <c r="D25" s="14">
        <v>272752</v>
      </c>
      <c r="E25" s="15">
        <v>2517.5</v>
      </c>
      <c r="F25" s="16">
        <v>1.34E-2</v>
      </c>
      <c r="G25" s="16"/>
    </row>
    <row r="26" spans="1:7" x14ac:dyDescent="0.25">
      <c r="A26" s="13" t="s">
        <v>1308</v>
      </c>
      <c r="B26" s="33" t="s">
        <v>1309</v>
      </c>
      <c r="C26" s="33" t="s">
        <v>1274</v>
      </c>
      <c r="D26" s="14">
        <v>806597</v>
      </c>
      <c r="E26" s="15">
        <v>2387.12</v>
      </c>
      <c r="F26" s="16">
        <v>1.2699999999999999E-2</v>
      </c>
      <c r="G26" s="16"/>
    </row>
    <row r="27" spans="1:7" x14ac:dyDescent="0.25">
      <c r="A27" s="13" t="s">
        <v>1979</v>
      </c>
      <c r="B27" s="33" t="s">
        <v>1980</v>
      </c>
      <c r="C27" s="33" t="s">
        <v>1204</v>
      </c>
      <c r="D27" s="14">
        <v>20776</v>
      </c>
      <c r="E27" s="15">
        <v>2339.02</v>
      </c>
      <c r="F27" s="16">
        <v>1.2500000000000001E-2</v>
      </c>
      <c r="G27" s="16"/>
    </row>
    <row r="28" spans="1:7" x14ac:dyDescent="0.25">
      <c r="A28" s="13" t="s">
        <v>1366</v>
      </c>
      <c r="B28" s="33" t="s">
        <v>1367</v>
      </c>
      <c r="C28" s="33" t="s">
        <v>1368</v>
      </c>
      <c r="D28" s="14">
        <v>862065</v>
      </c>
      <c r="E28" s="15">
        <v>2242.66</v>
      </c>
      <c r="F28" s="16">
        <v>1.2E-2</v>
      </c>
      <c r="G28" s="16"/>
    </row>
    <row r="29" spans="1:7" x14ac:dyDescent="0.25">
      <c r="A29" s="13" t="s">
        <v>1498</v>
      </c>
      <c r="B29" s="33" t="s">
        <v>1499</v>
      </c>
      <c r="C29" s="33" t="s">
        <v>1289</v>
      </c>
      <c r="D29" s="14">
        <v>95201</v>
      </c>
      <c r="E29" s="15">
        <v>2241.08</v>
      </c>
      <c r="F29" s="16">
        <v>1.2E-2</v>
      </c>
      <c r="G29" s="16"/>
    </row>
    <row r="30" spans="1:7" x14ac:dyDescent="0.25">
      <c r="A30" s="13" t="s">
        <v>1265</v>
      </c>
      <c r="B30" s="33" t="s">
        <v>1266</v>
      </c>
      <c r="C30" s="33" t="s">
        <v>1218</v>
      </c>
      <c r="D30" s="14">
        <v>77898</v>
      </c>
      <c r="E30" s="15">
        <v>2228.5100000000002</v>
      </c>
      <c r="F30" s="16">
        <v>1.1900000000000001E-2</v>
      </c>
      <c r="G30" s="16"/>
    </row>
    <row r="31" spans="1:7" x14ac:dyDescent="0.25">
      <c r="A31" s="13" t="s">
        <v>1524</v>
      </c>
      <c r="B31" s="33" t="s">
        <v>1525</v>
      </c>
      <c r="C31" s="33" t="s">
        <v>1204</v>
      </c>
      <c r="D31" s="14">
        <v>26707</v>
      </c>
      <c r="E31" s="15">
        <v>2221.4699999999998</v>
      </c>
      <c r="F31" s="16">
        <v>1.18E-2</v>
      </c>
      <c r="G31" s="16"/>
    </row>
    <row r="32" spans="1:7" x14ac:dyDescent="0.25">
      <c r="A32" s="13" t="s">
        <v>1251</v>
      </c>
      <c r="B32" s="33" t="s">
        <v>1252</v>
      </c>
      <c r="C32" s="33" t="s">
        <v>1192</v>
      </c>
      <c r="D32" s="14">
        <v>188968</v>
      </c>
      <c r="E32" s="15">
        <v>2196.09</v>
      </c>
      <c r="F32" s="16">
        <v>1.17E-2</v>
      </c>
      <c r="G32" s="16"/>
    </row>
    <row r="33" spans="1:7" x14ac:dyDescent="0.25">
      <c r="A33" s="13" t="s">
        <v>1870</v>
      </c>
      <c r="B33" s="33" t="s">
        <v>1871</v>
      </c>
      <c r="C33" s="33" t="s">
        <v>1423</v>
      </c>
      <c r="D33" s="14">
        <v>105115</v>
      </c>
      <c r="E33" s="15">
        <v>2186.08</v>
      </c>
      <c r="F33" s="16">
        <v>1.17E-2</v>
      </c>
      <c r="G33" s="16"/>
    </row>
    <row r="34" spans="1:7" x14ac:dyDescent="0.25">
      <c r="A34" s="13" t="s">
        <v>1383</v>
      </c>
      <c r="B34" s="33" t="s">
        <v>1384</v>
      </c>
      <c r="C34" s="33" t="s">
        <v>1250</v>
      </c>
      <c r="D34" s="14">
        <v>160620</v>
      </c>
      <c r="E34" s="15">
        <v>2183.9499999999998</v>
      </c>
      <c r="F34" s="16">
        <v>1.1599999999999999E-2</v>
      </c>
      <c r="G34" s="16"/>
    </row>
    <row r="35" spans="1:7" x14ac:dyDescent="0.25">
      <c r="A35" s="13" t="s">
        <v>1211</v>
      </c>
      <c r="B35" s="33" t="s">
        <v>1212</v>
      </c>
      <c r="C35" s="33" t="s">
        <v>1181</v>
      </c>
      <c r="D35" s="14">
        <v>99245</v>
      </c>
      <c r="E35" s="15">
        <v>2162.8000000000002</v>
      </c>
      <c r="F35" s="16">
        <v>1.15E-2</v>
      </c>
      <c r="G35" s="16"/>
    </row>
    <row r="36" spans="1:7" x14ac:dyDescent="0.25">
      <c r="A36" s="13" t="s">
        <v>1777</v>
      </c>
      <c r="B36" s="33" t="s">
        <v>1778</v>
      </c>
      <c r="C36" s="33" t="s">
        <v>1323</v>
      </c>
      <c r="D36" s="14">
        <v>167973</v>
      </c>
      <c r="E36" s="15">
        <v>2156.1</v>
      </c>
      <c r="F36" s="16">
        <v>1.15E-2</v>
      </c>
      <c r="G36" s="16"/>
    </row>
    <row r="37" spans="1:7" x14ac:dyDescent="0.25">
      <c r="A37" s="13" t="s">
        <v>1865</v>
      </c>
      <c r="B37" s="33" t="s">
        <v>1866</v>
      </c>
      <c r="C37" s="33" t="s">
        <v>1867</v>
      </c>
      <c r="D37" s="14">
        <v>211860</v>
      </c>
      <c r="E37" s="15">
        <v>2136.8200000000002</v>
      </c>
      <c r="F37" s="16">
        <v>1.14E-2</v>
      </c>
      <c r="G37" s="16"/>
    </row>
    <row r="38" spans="1:7" x14ac:dyDescent="0.25">
      <c r="A38" s="13" t="s">
        <v>1909</v>
      </c>
      <c r="B38" s="33" t="s">
        <v>1910</v>
      </c>
      <c r="C38" s="33" t="s">
        <v>1867</v>
      </c>
      <c r="D38" s="14">
        <v>149807</v>
      </c>
      <c r="E38" s="15">
        <v>2120.8200000000002</v>
      </c>
      <c r="F38" s="16">
        <v>1.1299999999999999E-2</v>
      </c>
      <c r="G38" s="16"/>
    </row>
    <row r="39" spans="1:7" x14ac:dyDescent="0.25">
      <c r="A39" s="13" t="s">
        <v>1895</v>
      </c>
      <c r="B39" s="33" t="s">
        <v>1896</v>
      </c>
      <c r="C39" s="33" t="s">
        <v>1274</v>
      </c>
      <c r="D39" s="14">
        <v>135674</v>
      </c>
      <c r="E39" s="15">
        <v>2112.92</v>
      </c>
      <c r="F39" s="16">
        <v>1.1299999999999999E-2</v>
      </c>
      <c r="G39" s="16"/>
    </row>
    <row r="40" spans="1:7" x14ac:dyDescent="0.25">
      <c r="A40" s="13" t="s">
        <v>1328</v>
      </c>
      <c r="B40" s="33" t="s">
        <v>1329</v>
      </c>
      <c r="C40" s="33" t="s">
        <v>1236</v>
      </c>
      <c r="D40" s="14">
        <v>1394324</v>
      </c>
      <c r="E40" s="15">
        <v>2108.92</v>
      </c>
      <c r="F40" s="16">
        <v>1.12E-2</v>
      </c>
      <c r="G40" s="16"/>
    </row>
    <row r="41" spans="1:7" x14ac:dyDescent="0.25">
      <c r="A41" s="13" t="s">
        <v>1295</v>
      </c>
      <c r="B41" s="33" t="s">
        <v>1296</v>
      </c>
      <c r="C41" s="33" t="s">
        <v>1289</v>
      </c>
      <c r="D41" s="14">
        <v>424948</v>
      </c>
      <c r="E41" s="15">
        <v>2092.66</v>
      </c>
      <c r="F41" s="16">
        <v>1.12E-2</v>
      </c>
      <c r="G41" s="16"/>
    </row>
    <row r="42" spans="1:7" x14ac:dyDescent="0.25">
      <c r="A42" s="13" t="s">
        <v>1938</v>
      </c>
      <c r="B42" s="33" t="s">
        <v>1939</v>
      </c>
      <c r="C42" s="33" t="s">
        <v>1189</v>
      </c>
      <c r="D42" s="14">
        <v>87256</v>
      </c>
      <c r="E42" s="15">
        <v>2035.81</v>
      </c>
      <c r="F42" s="16">
        <v>1.09E-2</v>
      </c>
      <c r="G42" s="16"/>
    </row>
    <row r="43" spans="1:7" x14ac:dyDescent="0.25">
      <c r="A43" s="13" t="s">
        <v>1781</v>
      </c>
      <c r="B43" s="33" t="s">
        <v>1782</v>
      </c>
      <c r="C43" s="33" t="s">
        <v>1434</v>
      </c>
      <c r="D43" s="14">
        <v>1122950</v>
      </c>
      <c r="E43" s="15">
        <v>2011.76</v>
      </c>
      <c r="F43" s="16">
        <v>1.0699999999999999E-2</v>
      </c>
      <c r="G43" s="16"/>
    </row>
    <row r="44" spans="1:7" x14ac:dyDescent="0.25">
      <c r="A44" s="13" t="s">
        <v>1791</v>
      </c>
      <c r="B44" s="33" t="s">
        <v>1792</v>
      </c>
      <c r="C44" s="33" t="s">
        <v>1192</v>
      </c>
      <c r="D44" s="14">
        <v>354136</v>
      </c>
      <c r="E44" s="15">
        <v>2009.72</v>
      </c>
      <c r="F44" s="16">
        <v>1.0699999999999999E-2</v>
      </c>
      <c r="G44" s="16"/>
    </row>
    <row r="45" spans="1:7" x14ac:dyDescent="0.25">
      <c r="A45" s="13" t="s">
        <v>1445</v>
      </c>
      <c r="B45" s="33" t="s">
        <v>1446</v>
      </c>
      <c r="C45" s="33" t="s">
        <v>1289</v>
      </c>
      <c r="D45" s="14">
        <v>159103</v>
      </c>
      <c r="E45" s="15">
        <v>1974.63</v>
      </c>
      <c r="F45" s="16">
        <v>1.0500000000000001E-2</v>
      </c>
      <c r="G45" s="16"/>
    </row>
    <row r="46" spans="1:7" x14ac:dyDescent="0.25">
      <c r="A46" s="13" t="s">
        <v>1897</v>
      </c>
      <c r="B46" s="33" t="s">
        <v>1898</v>
      </c>
      <c r="C46" s="33" t="s">
        <v>1189</v>
      </c>
      <c r="D46" s="14">
        <v>108227</v>
      </c>
      <c r="E46" s="15">
        <v>1917.67</v>
      </c>
      <c r="F46" s="16">
        <v>1.0200000000000001E-2</v>
      </c>
      <c r="G46" s="16"/>
    </row>
    <row r="47" spans="1:7" x14ac:dyDescent="0.25">
      <c r="A47" s="13" t="s">
        <v>1917</v>
      </c>
      <c r="B47" s="33" t="s">
        <v>1918</v>
      </c>
      <c r="C47" s="33" t="s">
        <v>1350</v>
      </c>
      <c r="D47" s="14">
        <v>242340</v>
      </c>
      <c r="E47" s="15">
        <v>1900.91</v>
      </c>
      <c r="F47" s="16">
        <v>1.01E-2</v>
      </c>
      <c r="G47" s="16"/>
    </row>
    <row r="48" spans="1:7" x14ac:dyDescent="0.25">
      <c r="A48" s="13" t="s">
        <v>1799</v>
      </c>
      <c r="B48" s="33" t="s">
        <v>1800</v>
      </c>
      <c r="C48" s="33" t="s">
        <v>1801</v>
      </c>
      <c r="D48" s="14">
        <v>146341</v>
      </c>
      <c r="E48" s="15">
        <v>1894.24</v>
      </c>
      <c r="F48" s="16">
        <v>1.01E-2</v>
      </c>
      <c r="G48" s="16"/>
    </row>
    <row r="49" spans="1:7" x14ac:dyDescent="0.25">
      <c r="A49" s="13" t="s">
        <v>1518</v>
      </c>
      <c r="B49" s="33" t="s">
        <v>1519</v>
      </c>
      <c r="C49" s="33" t="s">
        <v>1323</v>
      </c>
      <c r="D49" s="14">
        <v>67302</v>
      </c>
      <c r="E49" s="15">
        <v>1870.12</v>
      </c>
      <c r="F49" s="16">
        <v>0.01</v>
      </c>
      <c r="G49" s="16"/>
    </row>
    <row r="50" spans="1:7" x14ac:dyDescent="0.25">
      <c r="A50" s="13" t="s">
        <v>1557</v>
      </c>
      <c r="B50" s="33" t="s">
        <v>1558</v>
      </c>
      <c r="C50" s="33" t="s">
        <v>1279</v>
      </c>
      <c r="D50" s="14">
        <v>181342</v>
      </c>
      <c r="E50" s="15">
        <v>1864.47</v>
      </c>
      <c r="F50" s="16">
        <v>9.9000000000000008E-3</v>
      </c>
      <c r="G50" s="16"/>
    </row>
    <row r="51" spans="1:7" x14ac:dyDescent="0.25">
      <c r="A51" s="13" t="s">
        <v>1232</v>
      </c>
      <c r="B51" s="33" t="s">
        <v>1233</v>
      </c>
      <c r="C51" s="33" t="s">
        <v>1221</v>
      </c>
      <c r="D51" s="14">
        <v>18638</v>
      </c>
      <c r="E51" s="15">
        <v>1848.05</v>
      </c>
      <c r="F51" s="16">
        <v>9.9000000000000008E-3</v>
      </c>
      <c r="G51" s="16"/>
    </row>
    <row r="52" spans="1:7" x14ac:dyDescent="0.25">
      <c r="A52" s="13" t="s">
        <v>1802</v>
      </c>
      <c r="B52" s="33" t="s">
        <v>1803</v>
      </c>
      <c r="C52" s="33" t="s">
        <v>1323</v>
      </c>
      <c r="D52" s="14">
        <v>59484</v>
      </c>
      <c r="E52" s="15">
        <v>1843.8</v>
      </c>
      <c r="F52" s="16">
        <v>9.7999999999999997E-3</v>
      </c>
      <c r="G52" s="16"/>
    </row>
    <row r="53" spans="1:7" x14ac:dyDescent="0.25">
      <c r="A53" s="13" t="s">
        <v>1915</v>
      </c>
      <c r="B53" s="33" t="s">
        <v>1916</v>
      </c>
      <c r="C53" s="33" t="s">
        <v>1305</v>
      </c>
      <c r="D53" s="14">
        <v>297998</v>
      </c>
      <c r="E53" s="15">
        <v>1818.09</v>
      </c>
      <c r="F53" s="16">
        <v>9.7000000000000003E-3</v>
      </c>
      <c r="G53" s="16"/>
    </row>
    <row r="54" spans="1:7" x14ac:dyDescent="0.25">
      <c r="A54" s="13" t="s">
        <v>1818</v>
      </c>
      <c r="B54" s="33" t="s">
        <v>1819</v>
      </c>
      <c r="C54" s="33" t="s">
        <v>1350</v>
      </c>
      <c r="D54" s="14">
        <v>128335</v>
      </c>
      <c r="E54" s="15">
        <v>1806.96</v>
      </c>
      <c r="F54" s="16">
        <v>9.5999999999999992E-3</v>
      </c>
      <c r="G54" s="16"/>
    </row>
    <row r="55" spans="1:7" x14ac:dyDescent="0.25">
      <c r="A55" s="13" t="s">
        <v>1985</v>
      </c>
      <c r="B55" s="33" t="s">
        <v>1986</v>
      </c>
      <c r="C55" s="33" t="s">
        <v>1987</v>
      </c>
      <c r="D55" s="14">
        <v>161761</v>
      </c>
      <c r="E55" s="15">
        <v>1802.66</v>
      </c>
      <c r="F55" s="16">
        <v>9.5999999999999992E-3</v>
      </c>
      <c r="G55" s="16"/>
    </row>
    <row r="56" spans="1:7" x14ac:dyDescent="0.25">
      <c r="A56" s="13" t="s">
        <v>2232</v>
      </c>
      <c r="B56" s="33" t="s">
        <v>2233</v>
      </c>
      <c r="C56" s="33" t="s">
        <v>1221</v>
      </c>
      <c r="D56" s="14">
        <v>126390</v>
      </c>
      <c r="E56" s="15">
        <v>1782.54</v>
      </c>
      <c r="F56" s="16">
        <v>9.4999999999999998E-3</v>
      </c>
      <c r="G56" s="16"/>
    </row>
    <row r="57" spans="1:7" x14ac:dyDescent="0.25">
      <c r="A57" s="13" t="s">
        <v>1903</v>
      </c>
      <c r="B57" s="33" t="s">
        <v>1904</v>
      </c>
      <c r="C57" s="33" t="s">
        <v>1192</v>
      </c>
      <c r="D57" s="14">
        <v>894681</v>
      </c>
      <c r="E57" s="15">
        <v>1763.42</v>
      </c>
      <c r="F57" s="16">
        <v>9.4000000000000004E-3</v>
      </c>
      <c r="G57" s="16"/>
    </row>
    <row r="58" spans="1:7" x14ac:dyDescent="0.25">
      <c r="A58" s="13" t="s">
        <v>1891</v>
      </c>
      <c r="B58" s="33" t="s">
        <v>1892</v>
      </c>
      <c r="C58" s="33" t="s">
        <v>1195</v>
      </c>
      <c r="D58" s="14">
        <v>283391</v>
      </c>
      <c r="E58" s="15">
        <v>1737.19</v>
      </c>
      <c r="F58" s="16">
        <v>9.2999999999999992E-3</v>
      </c>
      <c r="G58" s="16"/>
    </row>
    <row r="59" spans="1:7" x14ac:dyDescent="0.25">
      <c r="A59" s="13" t="s">
        <v>1187</v>
      </c>
      <c r="B59" s="33" t="s">
        <v>1188</v>
      </c>
      <c r="C59" s="33" t="s">
        <v>1189</v>
      </c>
      <c r="D59" s="14">
        <v>118054</v>
      </c>
      <c r="E59" s="15">
        <v>1723.35</v>
      </c>
      <c r="F59" s="16">
        <v>9.1999999999999998E-3</v>
      </c>
      <c r="G59" s="16"/>
    </row>
    <row r="60" spans="1:7" x14ac:dyDescent="0.25">
      <c r="A60" s="13" t="s">
        <v>1936</v>
      </c>
      <c r="B60" s="33" t="s">
        <v>1937</v>
      </c>
      <c r="C60" s="33" t="s">
        <v>1192</v>
      </c>
      <c r="D60" s="14">
        <v>1829940</v>
      </c>
      <c r="E60" s="15">
        <v>1694.52</v>
      </c>
      <c r="F60" s="16">
        <v>8.9999999999999993E-3</v>
      </c>
      <c r="G60" s="16"/>
    </row>
    <row r="61" spans="1:7" x14ac:dyDescent="0.25">
      <c r="A61" s="13" t="s">
        <v>1199</v>
      </c>
      <c r="B61" s="33" t="s">
        <v>1200</v>
      </c>
      <c r="C61" s="33" t="s">
        <v>1201</v>
      </c>
      <c r="D61" s="14">
        <v>47598</v>
      </c>
      <c r="E61" s="15">
        <v>1690.35</v>
      </c>
      <c r="F61" s="16">
        <v>8.9999999999999993E-3</v>
      </c>
      <c r="G61" s="16"/>
    </row>
    <row r="62" spans="1:7" x14ac:dyDescent="0.25">
      <c r="A62" s="13" t="s">
        <v>1983</v>
      </c>
      <c r="B62" s="33" t="s">
        <v>1984</v>
      </c>
      <c r="C62" s="33" t="s">
        <v>1365</v>
      </c>
      <c r="D62" s="14">
        <v>91107</v>
      </c>
      <c r="E62" s="15">
        <v>1663.8</v>
      </c>
      <c r="F62" s="16">
        <v>8.8999999999999999E-3</v>
      </c>
      <c r="G62" s="16"/>
    </row>
    <row r="63" spans="1:7" x14ac:dyDescent="0.25">
      <c r="A63" s="13" t="s">
        <v>1961</v>
      </c>
      <c r="B63" s="33" t="s">
        <v>1962</v>
      </c>
      <c r="C63" s="33" t="s">
        <v>1250</v>
      </c>
      <c r="D63" s="14">
        <v>45761</v>
      </c>
      <c r="E63" s="15">
        <v>1646.87</v>
      </c>
      <c r="F63" s="16">
        <v>8.8000000000000005E-3</v>
      </c>
      <c r="G63" s="16"/>
    </row>
    <row r="64" spans="1:7" x14ac:dyDescent="0.25">
      <c r="A64" s="13" t="s">
        <v>1248</v>
      </c>
      <c r="B64" s="33" t="s">
        <v>1249</v>
      </c>
      <c r="C64" s="33" t="s">
        <v>1250</v>
      </c>
      <c r="D64" s="14">
        <v>49591</v>
      </c>
      <c r="E64" s="15">
        <v>1607.69</v>
      </c>
      <c r="F64" s="16">
        <v>8.6E-3</v>
      </c>
      <c r="G64" s="16"/>
    </row>
    <row r="65" spans="1:7" x14ac:dyDescent="0.25">
      <c r="A65" s="13" t="s">
        <v>1942</v>
      </c>
      <c r="B65" s="33" t="s">
        <v>1943</v>
      </c>
      <c r="C65" s="33" t="s">
        <v>1207</v>
      </c>
      <c r="D65" s="14">
        <v>249226</v>
      </c>
      <c r="E65" s="15">
        <v>1584.33</v>
      </c>
      <c r="F65" s="16">
        <v>8.3999999999999995E-3</v>
      </c>
      <c r="G65" s="16"/>
    </row>
    <row r="66" spans="1:7" x14ac:dyDescent="0.25">
      <c r="A66" s="13" t="s">
        <v>1553</v>
      </c>
      <c r="B66" s="33" t="s">
        <v>1554</v>
      </c>
      <c r="C66" s="33" t="s">
        <v>1434</v>
      </c>
      <c r="D66" s="14">
        <v>27254</v>
      </c>
      <c r="E66" s="15">
        <v>1552.69</v>
      </c>
      <c r="F66" s="16">
        <v>8.3000000000000001E-3</v>
      </c>
      <c r="G66" s="16"/>
    </row>
    <row r="67" spans="1:7" x14ac:dyDescent="0.25">
      <c r="A67" s="13" t="s">
        <v>1301</v>
      </c>
      <c r="B67" s="33" t="s">
        <v>1302</v>
      </c>
      <c r="C67" s="33" t="s">
        <v>1189</v>
      </c>
      <c r="D67" s="14">
        <v>105532</v>
      </c>
      <c r="E67" s="15">
        <v>1527.26</v>
      </c>
      <c r="F67" s="16">
        <v>8.0999999999999996E-3</v>
      </c>
      <c r="G67" s="16"/>
    </row>
    <row r="68" spans="1:7" x14ac:dyDescent="0.25">
      <c r="A68" s="13" t="s">
        <v>1905</v>
      </c>
      <c r="B68" s="33" t="s">
        <v>1906</v>
      </c>
      <c r="C68" s="33" t="s">
        <v>1201</v>
      </c>
      <c r="D68" s="14">
        <v>100377</v>
      </c>
      <c r="E68" s="15">
        <v>1510.57</v>
      </c>
      <c r="F68" s="16">
        <v>8.0999999999999996E-3</v>
      </c>
      <c r="G68" s="16"/>
    </row>
    <row r="69" spans="1:7" x14ac:dyDescent="0.25">
      <c r="A69" s="13" t="s">
        <v>1412</v>
      </c>
      <c r="B69" s="33" t="s">
        <v>1413</v>
      </c>
      <c r="C69" s="33" t="s">
        <v>1414</v>
      </c>
      <c r="D69" s="14">
        <v>243257</v>
      </c>
      <c r="E69" s="15">
        <v>1487.88</v>
      </c>
      <c r="F69" s="16">
        <v>7.9000000000000008E-3</v>
      </c>
      <c r="G69" s="16"/>
    </row>
    <row r="70" spans="1:7" x14ac:dyDescent="0.25">
      <c r="A70" s="13" t="s">
        <v>1544</v>
      </c>
      <c r="B70" s="33" t="s">
        <v>1545</v>
      </c>
      <c r="C70" s="33" t="s">
        <v>1289</v>
      </c>
      <c r="D70" s="14">
        <v>202556</v>
      </c>
      <c r="E70" s="15">
        <v>1472.99</v>
      </c>
      <c r="F70" s="16">
        <v>7.9000000000000008E-3</v>
      </c>
      <c r="G70" s="16"/>
    </row>
    <row r="71" spans="1:7" x14ac:dyDescent="0.25">
      <c r="A71" s="13" t="s">
        <v>2084</v>
      </c>
      <c r="B71" s="33" t="s">
        <v>2085</v>
      </c>
      <c r="C71" s="33" t="s">
        <v>1414</v>
      </c>
      <c r="D71" s="14">
        <v>15167</v>
      </c>
      <c r="E71" s="15">
        <v>1421.22</v>
      </c>
      <c r="F71" s="16">
        <v>7.6E-3</v>
      </c>
      <c r="G71" s="16"/>
    </row>
    <row r="72" spans="1:7" x14ac:dyDescent="0.25">
      <c r="A72" s="13" t="s">
        <v>1224</v>
      </c>
      <c r="B72" s="33" t="s">
        <v>1225</v>
      </c>
      <c r="C72" s="33" t="s">
        <v>1226</v>
      </c>
      <c r="D72" s="14">
        <v>27417</v>
      </c>
      <c r="E72" s="15">
        <v>1420.15</v>
      </c>
      <c r="F72" s="16">
        <v>7.6E-3</v>
      </c>
      <c r="G72" s="16"/>
    </row>
    <row r="73" spans="1:7" x14ac:dyDescent="0.25">
      <c r="A73" s="13" t="s">
        <v>1911</v>
      </c>
      <c r="B73" s="33" t="s">
        <v>1912</v>
      </c>
      <c r="C73" s="33" t="s">
        <v>1236</v>
      </c>
      <c r="D73" s="14">
        <v>63376</v>
      </c>
      <c r="E73" s="15">
        <v>1406.19</v>
      </c>
      <c r="F73" s="16">
        <v>7.4999999999999997E-3</v>
      </c>
      <c r="G73" s="16"/>
    </row>
    <row r="74" spans="1:7" x14ac:dyDescent="0.25">
      <c r="A74" s="13" t="s">
        <v>1381</v>
      </c>
      <c r="B74" s="33" t="s">
        <v>1382</v>
      </c>
      <c r="C74" s="33" t="s">
        <v>1305</v>
      </c>
      <c r="D74" s="14">
        <v>113641</v>
      </c>
      <c r="E74" s="15">
        <v>1396.02</v>
      </c>
      <c r="F74" s="16">
        <v>7.4000000000000003E-3</v>
      </c>
      <c r="G74" s="16"/>
    </row>
    <row r="75" spans="1:7" x14ac:dyDescent="0.25">
      <c r="A75" s="13" t="s">
        <v>1441</v>
      </c>
      <c r="B75" s="33" t="s">
        <v>1442</v>
      </c>
      <c r="C75" s="33" t="s">
        <v>1215</v>
      </c>
      <c r="D75" s="14">
        <v>255642</v>
      </c>
      <c r="E75" s="15">
        <v>1393.5</v>
      </c>
      <c r="F75" s="16">
        <v>7.4000000000000003E-3</v>
      </c>
      <c r="G75" s="16"/>
    </row>
    <row r="76" spans="1:7" x14ac:dyDescent="0.25">
      <c r="A76" s="13" t="s">
        <v>1303</v>
      </c>
      <c r="B76" s="33" t="s">
        <v>1304</v>
      </c>
      <c r="C76" s="33" t="s">
        <v>1305</v>
      </c>
      <c r="D76" s="14">
        <v>102730</v>
      </c>
      <c r="E76" s="15">
        <v>1360.25</v>
      </c>
      <c r="F76" s="16">
        <v>7.3000000000000001E-3</v>
      </c>
      <c r="G76" s="16"/>
    </row>
    <row r="77" spans="1:7" x14ac:dyDescent="0.25">
      <c r="A77" s="13" t="s">
        <v>2234</v>
      </c>
      <c r="B77" s="33" t="s">
        <v>2235</v>
      </c>
      <c r="C77" s="33" t="s">
        <v>1867</v>
      </c>
      <c r="D77" s="14">
        <v>38378</v>
      </c>
      <c r="E77" s="15">
        <v>1300.55</v>
      </c>
      <c r="F77" s="16">
        <v>6.8999999999999999E-3</v>
      </c>
      <c r="G77" s="16"/>
    </row>
    <row r="78" spans="1:7" x14ac:dyDescent="0.25">
      <c r="A78" s="13" t="s">
        <v>1270</v>
      </c>
      <c r="B78" s="33" t="s">
        <v>1271</v>
      </c>
      <c r="C78" s="33" t="s">
        <v>1192</v>
      </c>
      <c r="D78" s="14">
        <v>466977</v>
      </c>
      <c r="E78" s="15">
        <v>1237.02</v>
      </c>
      <c r="F78" s="16">
        <v>6.6E-3</v>
      </c>
      <c r="G78" s="16"/>
    </row>
    <row r="79" spans="1:7" x14ac:dyDescent="0.25">
      <c r="A79" s="13" t="s">
        <v>1785</v>
      </c>
      <c r="B79" s="33" t="s">
        <v>1786</v>
      </c>
      <c r="C79" s="33" t="s">
        <v>1250</v>
      </c>
      <c r="D79" s="14">
        <v>101557</v>
      </c>
      <c r="E79" s="15">
        <v>1224.07</v>
      </c>
      <c r="F79" s="16">
        <v>6.4999999999999997E-3</v>
      </c>
      <c r="G79" s="16"/>
    </row>
    <row r="80" spans="1:7" x14ac:dyDescent="0.25">
      <c r="A80" s="13" t="s">
        <v>1530</v>
      </c>
      <c r="B80" s="33" t="s">
        <v>1531</v>
      </c>
      <c r="C80" s="33" t="s">
        <v>1350</v>
      </c>
      <c r="D80" s="14">
        <v>208907</v>
      </c>
      <c r="E80" s="15">
        <v>1164.45</v>
      </c>
      <c r="F80" s="16">
        <v>6.1999999999999998E-3</v>
      </c>
      <c r="G80" s="16"/>
    </row>
    <row r="81" spans="1:7" x14ac:dyDescent="0.25">
      <c r="A81" s="13" t="s">
        <v>1797</v>
      </c>
      <c r="B81" s="33" t="s">
        <v>1798</v>
      </c>
      <c r="C81" s="33" t="s">
        <v>1423</v>
      </c>
      <c r="D81" s="14">
        <v>41518</v>
      </c>
      <c r="E81" s="15">
        <v>1118.43</v>
      </c>
      <c r="F81" s="16">
        <v>6.0000000000000001E-3</v>
      </c>
      <c r="G81" s="16"/>
    </row>
    <row r="82" spans="1:7" x14ac:dyDescent="0.25">
      <c r="A82" s="13" t="s">
        <v>1907</v>
      </c>
      <c r="B82" s="33" t="s">
        <v>1908</v>
      </c>
      <c r="C82" s="33" t="s">
        <v>1867</v>
      </c>
      <c r="D82" s="14">
        <v>33130</v>
      </c>
      <c r="E82" s="15">
        <v>1054.8800000000001</v>
      </c>
      <c r="F82" s="16">
        <v>5.5999999999999999E-3</v>
      </c>
      <c r="G82" s="16"/>
    </row>
    <row r="83" spans="1:7" x14ac:dyDescent="0.25">
      <c r="A83" s="13" t="s">
        <v>1997</v>
      </c>
      <c r="B83" s="33" t="s">
        <v>1998</v>
      </c>
      <c r="C83" s="33" t="s">
        <v>1201</v>
      </c>
      <c r="D83" s="14">
        <v>30752</v>
      </c>
      <c r="E83" s="15">
        <v>1046.83</v>
      </c>
      <c r="F83" s="16">
        <v>5.5999999999999999E-3</v>
      </c>
      <c r="G83" s="16"/>
    </row>
    <row r="84" spans="1:7" x14ac:dyDescent="0.25">
      <c r="A84" s="13" t="s">
        <v>1387</v>
      </c>
      <c r="B84" s="33" t="s">
        <v>1388</v>
      </c>
      <c r="C84" s="33" t="s">
        <v>1181</v>
      </c>
      <c r="D84" s="14">
        <v>39951</v>
      </c>
      <c r="E84" s="15">
        <v>1001.27</v>
      </c>
      <c r="F84" s="16">
        <v>5.3E-3</v>
      </c>
      <c r="G84" s="16"/>
    </row>
    <row r="85" spans="1:7" x14ac:dyDescent="0.25">
      <c r="A85" s="13" t="s">
        <v>1930</v>
      </c>
      <c r="B85" s="33" t="s">
        <v>1931</v>
      </c>
      <c r="C85" s="33" t="s">
        <v>1192</v>
      </c>
      <c r="D85" s="14">
        <v>623079</v>
      </c>
      <c r="E85" s="15">
        <v>997.86</v>
      </c>
      <c r="F85" s="16">
        <v>5.3E-3</v>
      </c>
      <c r="G85" s="16"/>
    </row>
    <row r="86" spans="1:7" x14ac:dyDescent="0.25">
      <c r="A86" s="13" t="s">
        <v>1185</v>
      </c>
      <c r="B86" s="33" t="s">
        <v>1186</v>
      </c>
      <c r="C86" s="33" t="s">
        <v>1181</v>
      </c>
      <c r="D86" s="14">
        <v>8005</v>
      </c>
      <c r="E86" s="15">
        <v>992.56</v>
      </c>
      <c r="F86" s="16">
        <v>5.3E-3</v>
      </c>
      <c r="G86" s="16"/>
    </row>
    <row r="87" spans="1:7" x14ac:dyDescent="0.25">
      <c r="A87" s="13" t="s">
        <v>1934</v>
      </c>
      <c r="B87" s="33" t="s">
        <v>1935</v>
      </c>
      <c r="C87" s="33" t="s">
        <v>1289</v>
      </c>
      <c r="D87" s="14">
        <v>114951</v>
      </c>
      <c r="E87" s="15">
        <v>940.24</v>
      </c>
      <c r="F87" s="16">
        <v>5.0000000000000001E-3</v>
      </c>
      <c r="G87" s="16"/>
    </row>
    <row r="88" spans="1:7" x14ac:dyDescent="0.25">
      <c r="A88" s="13" t="s">
        <v>1379</v>
      </c>
      <c r="B88" s="33" t="s">
        <v>1380</v>
      </c>
      <c r="C88" s="33" t="s">
        <v>1374</v>
      </c>
      <c r="D88" s="14">
        <v>67029</v>
      </c>
      <c r="E88" s="15">
        <v>929.29</v>
      </c>
      <c r="F88" s="16">
        <v>5.0000000000000001E-3</v>
      </c>
      <c r="G88" s="16"/>
    </row>
    <row r="89" spans="1:7" x14ac:dyDescent="0.25">
      <c r="A89" s="13" t="s">
        <v>1316</v>
      </c>
      <c r="B89" s="33" t="s">
        <v>1317</v>
      </c>
      <c r="C89" s="33" t="s">
        <v>1192</v>
      </c>
      <c r="D89" s="14">
        <v>570321</v>
      </c>
      <c r="E89" s="15">
        <v>924.21</v>
      </c>
      <c r="F89" s="16">
        <v>4.8999999999999998E-3</v>
      </c>
      <c r="G89" s="16"/>
    </row>
    <row r="90" spans="1:7" x14ac:dyDescent="0.25">
      <c r="A90" s="13" t="s">
        <v>1992</v>
      </c>
      <c r="B90" s="33" t="s">
        <v>1993</v>
      </c>
      <c r="C90" s="33" t="s">
        <v>1994</v>
      </c>
      <c r="D90" s="14">
        <v>31338</v>
      </c>
      <c r="E90" s="15">
        <v>913.47</v>
      </c>
      <c r="F90" s="16">
        <v>4.8999999999999998E-3</v>
      </c>
      <c r="G90" s="16"/>
    </row>
    <row r="91" spans="1:7" x14ac:dyDescent="0.25">
      <c r="A91" s="13" t="s">
        <v>1227</v>
      </c>
      <c r="B91" s="33" t="s">
        <v>1228</v>
      </c>
      <c r="C91" s="33" t="s">
        <v>1226</v>
      </c>
      <c r="D91" s="14">
        <v>38681</v>
      </c>
      <c r="E91" s="15">
        <v>910.9</v>
      </c>
      <c r="F91" s="16">
        <v>4.8999999999999998E-3</v>
      </c>
      <c r="G91" s="16"/>
    </row>
    <row r="92" spans="1:7" x14ac:dyDescent="0.25">
      <c r="A92" s="13" t="s">
        <v>2025</v>
      </c>
      <c r="B92" s="33" t="s">
        <v>2026</v>
      </c>
      <c r="C92" s="33" t="s">
        <v>1189</v>
      </c>
      <c r="D92" s="14">
        <v>141814</v>
      </c>
      <c r="E92" s="15">
        <v>875.42</v>
      </c>
      <c r="F92" s="16">
        <v>4.7000000000000002E-3</v>
      </c>
      <c r="G92" s="16"/>
    </row>
    <row r="93" spans="1:7" x14ac:dyDescent="0.25">
      <c r="A93" s="13" t="s">
        <v>1280</v>
      </c>
      <c r="B93" s="33" t="s">
        <v>1281</v>
      </c>
      <c r="C93" s="33" t="s">
        <v>1184</v>
      </c>
      <c r="D93" s="14">
        <v>5698345</v>
      </c>
      <c r="E93" s="15">
        <v>869</v>
      </c>
      <c r="F93" s="16">
        <v>4.5999999999999999E-3</v>
      </c>
      <c r="G93" s="16"/>
    </row>
    <row r="94" spans="1:7" x14ac:dyDescent="0.25">
      <c r="A94" s="13" t="s">
        <v>1306</v>
      </c>
      <c r="B94" s="33" t="s">
        <v>1307</v>
      </c>
      <c r="C94" s="33" t="s">
        <v>1184</v>
      </c>
      <c r="D94" s="14">
        <v>245835</v>
      </c>
      <c r="E94" s="15">
        <v>855.87</v>
      </c>
      <c r="F94" s="16">
        <v>4.5999999999999999E-3</v>
      </c>
      <c r="G94" s="16"/>
    </row>
    <row r="95" spans="1:7" x14ac:dyDescent="0.25">
      <c r="A95" s="13" t="s">
        <v>1504</v>
      </c>
      <c r="B95" s="33" t="s">
        <v>1505</v>
      </c>
      <c r="C95" s="33" t="s">
        <v>1423</v>
      </c>
      <c r="D95" s="14">
        <v>23010</v>
      </c>
      <c r="E95" s="15">
        <v>835.57</v>
      </c>
      <c r="F95" s="16">
        <v>4.4999999999999997E-3</v>
      </c>
      <c r="G95" s="16"/>
    </row>
    <row r="96" spans="1:7" x14ac:dyDescent="0.25">
      <c r="A96" s="13" t="s">
        <v>1795</v>
      </c>
      <c r="B96" s="33" t="s">
        <v>1796</v>
      </c>
      <c r="C96" s="33" t="s">
        <v>1289</v>
      </c>
      <c r="D96" s="14">
        <v>76321</v>
      </c>
      <c r="E96" s="15">
        <v>827.7</v>
      </c>
      <c r="F96" s="16">
        <v>4.4000000000000003E-3</v>
      </c>
      <c r="G96" s="16"/>
    </row>
    <row r="97" spans="1:7" x14ac:dyDescent="0.25">
      <c r="A97" s="13" t="s">
        <v>1793</v>
      </c>
      <c r="B97" s="33" t="s">
        <v>1794</v>
      </c>
      <c r="C97" s="33" t="s">
        <v>1365</v>
      </c>
      <c r="D97" s="14">
        <v>109014</v>
      </c>
      <c r="E97" s="15">
        <v>819.57</v>
      </c>
      <c r="F97" s="16">
        <v>4.4000000000000003E-3</v>
      </c>
      <c r="G97" s="16"/>
    </row>
    <row r="98" spans="1:7" x14ac:dyDescent="0.25">
      <c r="A98" s="13" t="s">
        <v>1406</v>
      </c>
      <c r="B98" s="33" t="s">
        <v>1407</v>
      </c>
      <c r="C98" s="33" t="s">
        <v>1305</v>
      </c>
      <c r="D98" s="14">
        <v>58204</v>
      </c>
      <c r="E98" s="15">
        <v>818.87</v>
      </c>
      <c r="F98" s="16">
        <v>4.4000000000000003E-3</v>
      </c>
      <c r="G98" s="16"/>
    </row>
    <row r="99" spans="1:7" x14ac:dyDescent="0.25">
      <c r="A99" s="13" t="s">
        <v>1804</v>
      </c>
      <c r="B99" s="33" t="s">
        <v>1805</v>
      </c>
      <c r="C99" s="33" t="s">
        <v>1289</v>
      </c>
      <c r="D99" s="14">
        <v>59594</v>
      </c>
      <c r="E99" s="15">
        <v>788.94</v>
      </c>
      <c r="F99" s="16">
        <v>4.1999999999999997E-3</v>
      </c>
      <c r="G99" s="16"/>
    </row>
    <row r="100" spans="1:7" x14ac:dyDescent="0.25">
      <c r="A100" s="13" t="s">
        <v>1512</v>
      </c>
      <c r="B100" s="33" t="s">
        <v>1513</v>
      </c>
      <c r="C100" s="33" t="s">
        <v>1374</v>
      </c>
      <c r="D100" s="14">
        <v>82862</v>
      </c>
      <c r="E100" s="15">
        <v>760.8</v>
      </c>
      <c r="F100" s="16">
        <v>4.1000000000000003E-3</v>
      </c>
      <c r="G100" s="16"/>
    </row>
    <row r="101" spans="1:7" x14ac:dyDescent="0.25">
      <c r="A101" s="13" t="s">
        <v>1417</v>
      </c>
      <c r="B101" s="33" t="s">
        <v>1418</v>
      </c>
      <c r="C101" s="33" t="s">
        <v>1305</v>
      </c>
      <c r="D101" s="14">
        <v>32466</v>
      </c>
      <c r="E101" s="15">
        <v>741.56</v>
      </c>
      <c r="F101" s="16">
        <v>4.0000000000000001E-3</v>
      </c>
      <c r="G101" s="16"/>
    </row>
    <row r="102" spans="1:7" x14ac:dyDescent="0.25">
      <c r="A102" s="13" t="s">
        <v>2236</v>
      </c>
      <c r="B102" s="33" t="s">
        <v>2237</v>
      </c>
      <c r="C102" s="33" t="s">
        <v>1867</v>
      </c>
      <c r="D102" s="14">
        <v>117684</v>
      </c>
      <c r="E102" s="15">
        <v>741</v>
      </c>
      <c r="F102" s="16">
        <v>4.0000000000000001E-3</v>
      </c>
      <c r="G102" s="16"/>
    </row>
    <row r="103" spans="1:7" x14ac:dyDescent="0.25">
      <c r="A103" s="13" t="s">
        <v>1810</v>
      </c>
      <c r="B103" s="33" t="s">
        <v>1811</v>
      </c>
      <c r="C103" s="33" t="s">
        <v>1350</v>
      </c>
      <c r="D103" s="14">
        <v>80778</v>
      </c>
      <c r="E103" s="15">
        <v>670.86</v>
      </c>
      <c r="F103" s="16">
        <v>3.5999999999999999E-3</v>
      </c>
      <c r="G103" s="16"/>
    </row>
    <row r="104" spans="1:7" x14ac:dyDescent="0.25">
      <c r="A104" s="13" t="s">
        <v>1312</v>
      </c>
      <c r="B104" s="33" t="s">
        <v>1313</v>
      </c>
      <c r="C104" s="33" t="s">
        <v>1289</v>
      </c>
      <c r="D104" s="14">
        <v>8978</v>
      </c>
      <c r="E104" s="15">
        <v>601.32000000000005</v>
      </c>
      <c r="F104" s="16">
        <v>3.2000000000000002E-3</v>
      </c>
      <c r="G104" s="16"/>
    </row>
    <row r="105" spans="1:7" x14ac:dyDescent="0.25">
      <c r="A105" s="13" t="s">
        <v>1953</v>
      </c>
      <c r="B105" s="33" t="s">
        <v>1954</v>
      </c>
      <c r="C105" s="33" t="s">
        <v>1201</v>
      </c>
      <c r="D105" s="14">
        <v>22051</v>
      </c>
      <c r="E105" s="15">
        <v>565.12</v>
      </c>
      <c r="F105" s="16">
        <v>3.0000000000000001E-3</v>
      </c>
      <c r="G105" s="16"/>
    </row>
    <row r="106" spans="1:7" x14ac:dyDescent="0.25">
      <c r="A106" s="13" t="s">
        <v>1299</v>
      </c>
      <c r="B106" s="33" t="s">
        <v>1300</v>
      </c>
      <c r="C106" s="33" t="s">
        <v>1192</v>
      </c>
      <c r="D106" s="14">
        <v>14181</v>
      </c>
      <c r="E106" s="15">
        <v>207.3</v>
      </c>
      <c r="F106" s="16">
        <v>1.1000000000000001E-3</v>
      </c>
      <c r="G106" s="16"/>
    </row>
    <row r="107" spans="1:7" x14ac:dyDescent="0.25">
      <c r="A107" s="17" t="s">
        <v>124</v>
      </c>
      <c r="B107" s="34"/>
      <c r="C107" s="34"/>
      <c r="D107" s="20"/>
      <c r="E107" s="37">
        <v>183603</v>
      </c>
      <c r="F107" s="38">
        <v>0.97919999999999996</v>
      </c>
      <c r="G107" s="23"/>
    </row>
    <row r="108" spans="1:7" x14ac:dyDescent="0.25">
      <c r="A108" s="17" t="s">
        <v>1257</v>
      </c>
      <c r="B108" s="33"/>
      <c r="C108" s="33"/>
      <c r="D108" s="14"/>
      <c r="E108" s="15"/>
      <c r="F108" s="16"/>
      <c r="G108" s="16"/>
    </row>
    <row r="109" spans="1:7" x14ac:dyDescent="0.25">
      <c r="A109" s="17" t="s">
        <v>124</v>
      </c>
      <c r="B109" s="33"/>
      <c r="C109" s="33"/>
      <c r="D109" s="14"/>
      <c r="E109" s="39" t="s">
        <v>121</v>
      </c>
      <c r="F109" s="40" t="s">
        <v>121</v>
      </c>
      <c r="G109" s="16"/>
    </row>
    <row r="110" spans="1:7" x14ac:dyDescent="0.25">
      <c r="A110" s="24" t="s">
        <v>131</v>
      </c>
      <c r="B110" s="35"/>
      <c r="C110" s="35"/>
      <c r="D110" s="25"/>
      <c r="E110" s="30">
        <v>183603</v>
      </c>
      <c r="F110" s="31">
        <v>0.97919999999999996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17" t="s">
        <v>176</v>
      </c>
      <c r="B113" s="33"/>
      <c r="C113" s="33"/>
      <c r="D113" s="14"/>
      <c r="E113" s="15"/>
      <c r="F113" s="16"/>
      <c r="G113" s="16"/>
    </row>
    <row r="114" spans="1:7" x14ac:dyDescent="0.25">
      <c r="A114" s="13" t="s">
        <v>177</v>
      </c>
      <c r="B114" s="33"/>
      <c r="C114" s="33"/>
      <c r="D114" s="14"/>
      <c r="E114" s="15">
        <v>8590.2999999999993</v>
      </c>
      <c r="F114" s="16">
        <v>4.58E-2</v>
      </c>
      <c r="G114" s="16">
        <v>6.6588999999999995E-2</v>
      </c>
    </row>
    <row r="115" spans="1:7" x14ac:dyDescent="0.25">
      <c r="A115" s="17" t="s">
        <v>124</v>
      </c>
      <c r="B115" s="34"/>
      <c r="C115" s="34"/>
      <c r="D115" s="20"/>
      <c r="E115" s="37">
        <v>8590.2999999999993</v>
      </c>
      <c r="F115" s="38">
        <v>4.58E-2</v>
      </c>
      <c r="G115" s="23"/>
    </row>
    <row r="116" spans="1:7" x14ac:dyDescent="0.25">
      <c r="A116" s="13"/>
      <c r="B116" s="33"/>
      <c r="C116" s="33"/>
      <c r="D116" s="14"/>
      <c r="E116" s="15"/>
      <c r="F116" s="16"/>
      <c r="G116" s="16"/>
    </row>
    <row r="117" spans="1:7" x14ac:dyDescent="0.25">
      <c r="A117" s="24" t="s">
        <v>131</v>
      </c>
      <c r="B117" s="35"/>
      <c r="C117" s="35"/>
      <c r="D117" s="25"/>
      <c r="E117" s="21">
        <v>8590.2999999999993</v>
      </c>
      <c r="F117" s="22">
        <v>4.58E-2</v>
      </c>
      <c r="G117" s="23"/>
    </row>
    <row r="118" spans="1:7" x14ac:dyDescent="0.25">
      <c r="A118" s="13" t="s">
        <v>178</v>
      </c>
      <c r="B118" s="33"/>
      <c r="C118" s="33"/>
      <c r="D118" s="14"/>
      <c r="E118" s="15">
        <v>1.5671763999999999</v>
      </c>
      <c r="F118" s="16">
        <v>7.9999999999999996E-6</v>
      </c>
      <c r="G118" s="16"/>
    </row>
    <row r="119" spans="1:7" x14ac:dyDescent="0.25">
      <c r="A119" s="13" t="s">
        <v>179</v>
      </c>
      <c r="B119" s="33"/>
      <c r="C119" s="33"/>
      <c r="D119" s="14"/>
      <c r="E119" s="26">
        <v>-4699.4871764</v>
      </c>
      <c r="F119" s="27">
        <v>-2.5007999999999999E-2</v>
      </c>
      <c r="G119" s="16">
        <v>6.6588999999999995E-2</v>
      </c>
    </row>
    <row r="120" spans="1:7" x14ac:dyDescent="0.25">
      <c r="A120" s="28" t="s">
        <v>180</v>
      </c>
      <c r="B120" s="36"/>
      <c r="C120" s="36"/>
      <c r="D120" s="29"/>
      <c r="E120" s="30">
        <v>187495.38</v>
      </c>
      <c r="F120" s="31">
        <v>1</v>
      </c>
      <c r="G120" s="31"/>
    </row>
    <row r="125" spans="1:7" x14ac:dyDescent="0.25">
      <c r="A125" s="1" t="s">
        <v>183</v>
      </c>
    </row>
    <row r="126" spans="1:7" x14ac:dyDescent="0.25">
      <c r="A126" s="47" t="s">
        <v>184</v>
      </c>
      <c r="B126" s="3" t="s">
        <v>121</v>
      </c>
    </row>
    <row r="127" spans="1:7" x14ac:dyDescent="0.25">
      <c r="A127" t="s">
        <v>185</v>
      </c>
    </row>
    <row r="128" spans="1:7" x14ac:dyDescent="0.25">
      <c r="A128" t="s">
        <v>186</v>
      </c>
      <c r="B128" t="s">
        <v>187</v>
      </c>
      <c r="C128" t="s">
        <v>187</v>
      </c>
    </row>
    <row r="129" spans="1:5" x14ac:dyDescent="0.25">
      <c r="B129" s="48">
        <v>45412</v>
      </c>
      <c r="C129" s="48">
        <v>45443</v>
      </c>
    </row>
    <row r="130" spans="1:5" x14ac:dyDescent="0.25">
      <c r="A130" t="s">
        <v>706</v>
      </c>
      <c r="B130">
        <v>13.1577</v>
      </c>
      <c r="C130">
        <v>13.3072</v>
      </c>
      <c r="E130" s="2"/>
    </row>
    <row r="131" spans="1:5" x14ac:dyDescent="0.25">
      <c r="A131" t="s">
        <v>192</v>
      </c>
      <c r="B131">
        <v>13.1577</v>
      </c>
      <c r="C131">
        <v>13.3072</v>
      </c>
      <c r="E131" s="2"/>
    </row>
    <row r="132" spans="1:5" x14ac:dyDescent="0.25">
      <c r="A132" t="s">
        <v>707</v>
      </c>
      <c r="B132">
        <v>13.0444</v>
      </c>
      <c r="C132">
        <v>13.175000000000001</v>
      </c>
      <c r="E132" s="2"/>
    </row>
    <row r="133" spans="1:5" x14ac:dyDescent="0.25">
      <c r="A133" t="s">
        <v>673</v>
      </c>
      <c r="B133">
        <v>13.0444</v>
      </c>
      <c r="C133">
        <v>13.175000000000001</v>
      </c>
      <c r="E133" s="2"/>
    </row>
    <row r="134" spans="1:5" x14ac:dyDescent="0.25">
      <c r="E134" s="2"/>
    </row>
    <row r="135" spans="1:5" x14ac:dyDescent="0.25">
      <c r="A135" t="s">
        <v>202</v>
      </c>
      <c r="B135" s="3" t="s">
        <v>121</v>
      </c>
    </row>
    <row r="136" spans="1:5" x14ac:dyDescent="0.25">
      <c r="A136" t="s">
        <v>203</v>
      </c>
      <c r="B136" s="3" t="s">
        <v>121</v>
      </c>
    </row>
    <row r="137" spans="1:5" ht="29.1" customHeight="1" x14ac:dyDescent="0.25">
      <c r="A137" s="47" t="s">
        <v>204</v>
      </c>
      <c r="B137" s="3" t="s">
        <v>121</v>
      </c>
    </row>
    <row r="138" spans="1:5" ht="29.1" customHeight="1" x14ac:dyDescent="0.25">
      <c r="A138" s="47" t="s">
        <v>205</v>
      </c>
      <c r="B138" s="3" t="s">
        <v>121</v>
      </c>
    </row>
    <row r="139" spans="1:5" x14ac:dyDescent="0.25">
      <c r="A139" t="s">
        <v>1259</v>
      </c>
      <c r="B139" s="49">
        <v>0.35217799999999999</v>
      </c>
    </row>
    <row r="140" spans="1:5" ht="43.5" customHeight="1" x14ac:dyDescent="0.25">
      <c r="A140" s="47" t="s">
        <v>207</v>
      </c>
      <c r="B140" s="3" t="s">
        <v>121</v>
      </c>
    </row>
    <row r="141" spans="1:5" ht="29.1" customHeight="1" x14ac:dyDescent="0.25">
      <c r="A141" s="47" t="s">
        <v>208</v>
      </c>
      <c r="B141" s="3" t="s">
        <v>121</v>
      </c>
    </row>
    <row r="142" spans="1:5" ht="29.1" customHeight="1" x14ac:dyDescent="0.25">
      <c r="A142" s="47" t="s">
        <v>209</v>
      </c>
      <c r="B142" s="3" t="s">
        <v>121</v>
      </c>
    </row>
    <row r="143" spans="1:5" x14ac:dyDescent="0.25">
      <c r="A143" t="s">
        <v>210</v>
      </c>
      <c r="B143" s="3" t="s">
        <v>121</v>
      </c>
    </row>
    <row r="144" spans="1:5" x14ac:dyDescent="0.25">
      <c r="A144" t="s">
        <v>211</v>
      </c>
      <c r="B144" s="3" t="s">
        <v>121</v>
      </c>
    </row>
    <row r="146" spans="1:4" ht="69.95" customHeight="1" x14ac:dyDescent="0.25">
      <c r="A146" s="73" t="s">
        <v>221</v>
      </c>
      <c r="B146" s="73" t="s">
        <v>222</v>
      </c>
      <c r="C146" s="73" t="s">
        <v>5</v>
      </c>
      <c r="D146" s="73" t="s">
        <v>6</v>
      </c>
    </row>
    <row r="147" spans="1:4" ht="69.95" customHeight="1" x14ac:dyDescent="0.25">
      <c r="A147" s="73" t="s">
        <v>2238</v>
      </c>
      <c r="B147" s="73"/>
      <c r="C147" s="73" t="s">
        <v>2239</v>
      </c>
      <c r="D14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19"/>
  <sheetViews>
    <sheetView showGridLines="0" workbookViewId="0">
      <pane ySplit="4" topLeftCell="A46" activePane="bottomLeft" state="frozen"/>
      <selection pane="bottomLeft" activeCell="A61" sqref="A6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2240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2241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2242</v>
      </c>
      <c r="B8" s="33" t="s">
        <v>2243</v>
      </c>
      <c r="C8" s="33" t="s">
        <v>1423</v>
      </c>
      <c r="D8" s="14">
        <v>570000</v>
      </c>
      <c r="E8" s="15">
        <v>3969.77</v>
      </c>
      <c r="F8" s="16">
        <v>4.4600000000000001E-2</v>
      </c>
      <c r="G8" s="16"/>
    </row>
    <row r="9" spans="1:8" x14ac:dyDescent="0.25">
      <c r="A9" s="13" t="s">
        <v>1789</v>
      </c>
      <c r="B9" s="33" t="s">
        <v>1790</v>
      </c>
      <c r="C9" s="33" t="s">
        <v>1338</v>
      </c>
      <c r="D9" s="14">
        <v>1300000</v>
      </c>
      <c r="E9" s="15">
        <v>3679.65</v>
      </c>
      <c r="F9" s="16">
        <v>4.1300000000000003E-2</v>
      </c>
      <c r="G9" s="16"/>
    </row>
    <row r="10" spans="1:8" x14ac:dyDescent="0.25">
      <c r="A10" s="13" t="s">
        <v>1865</v>
      </c>
      <c r="B10" s="33" t="s">
        <v>1866</v>
      </c>
      <c r="C10" s="33" t="s">
        <v>1867</v>
      </c>
      <c r="D10" s="14">
        <v>360000</v>
      </c>
      <c r="E10" s="15">
        <v>3630.96</v>
      </c>
      <c r="F10" s="16">
        <v>4.0800000000000003E-2</v>
      </c>
      <c r="G10" s="16"/>
    </row>
    <row r="11" spans="1:8" x14ac:dyDescent="0.25">
      <c r="A11" s="13" t="s">
        <v>1872</v>
      </c>
      <c r="B11" s="33" t="s">
        <v>1873</v>
      </c>
      <c r="C11" s="33" t="s">
        <v>1189</v>
      </c>
      <c r="D11" s="14">
        <v>167252</v>
      </c>
      <c r="E11" s="15">
        <v>3578.77</v>
      </c>
      <c r="F11" s="16">
        <v>4.02E-2</v>
      </c>
      <c r="G11" s="16"/>
    </row>
    <row r="12" spans="1:8" x14ac:dyDescent="0.25">
      <c r="A12" s="13" t="s">
        <v>1922</v>
      </c>
      <c r="B12" s="33" t="s">
        <v>1923</v>
      </c>
      <c r="C12" s="33" t="s">
        <v>1189</v>
      </c>
      <c r="D12" s="14">
        <v>215000</v>
      </c>
      <c r="E12" s="15">
        <v>3146.53</v>
      </c>
      <c r="F12" s="16">
        <v>3.5299999999999998E-2</v>
      </c>
      <c r="G12" s="16"/>
    </row>
    <row r="13" spans="1:8" x14ac:dyDescent="0.25">
      <c r="A13" s="13" t="s">
        <v>1899</v>
      </c>
      <c r="B13" s="33" t="s">
        <v>1900</v>
      </c>
      <c r="C13" s="33" t="s">
        <v>1226</v>
      </c>
      <c r="D13" s="14">
        <v>520000</v>
      </c>
      <c r="E13" s="15">
        <v>3088.02</v>
      </c>
      <c r="F13" s="16">
        <v>3.4700000000000002E-2</v>
      </c>
      <c r="G13" s="16"/>
    </row>
    <row r="14" spans="1:8" x14ac:dyDescent="0.25">
      <c r="A14" s="13" t="s">
        <v>2244</v>
      </c>
      <c r="B14" s="33" t="s">
        <v>2245</v>
      </c>
      <c r="C14" s="33" t="s">
        <v>1201</v>
      </c>
      <c r="D14" s="14">
        <v>264996</v>
      </c>
      <c r="E14" s="15">
        <v>2957.49</v>
      </c>
      <c r="F14" s="16">
        <v>3.32E-2</v>
      </c>
      <c r="G14" s="16"/>
    </row>
    <row r="15" spans="1:8" x14ac:dyDescent="0.25">
      <c r="A15" s="13" t="s">
        <v>2246</v>
      </c>
      <c r="B15" s="33" t="s">
        <v>2247</v>
      </c>
      <c r="C15" s="33" t="s">
        <v>1365</v>
      </c>
      <c r="D15" s="14">
        <v>200000</v>
      </c>
      <c r="E15" s="15">
        <v>2383.6999999999998</v>
      </c>
      <c r="F15" s="16">
        <v>2.6800000000000001E-2</v>
      </c>
      <c r="G15" s="16"/>
    </row>
    <row r="16" spans="1:8" x14ac:dyDescent="0.25">
      <c r="A16" s="13" t="s">
        <v>2248</v>
      </c>
      <c r="B16" s="33" t="s">
        <v>2249</v>
      </c>
      <c r="C16" s="33" t="s">
        <v>1201</v>
      </c>
      <c r="D16" s="14">
        <v>189049</v>
      </c>
      <c r="E16" s="15">
        <v>2381.92</v>
      </c>
      <c r="F16" s="16">
        <v>2.6700000000000002E-2</v>
      </c>
      <c r="G16" s="16"/>
    </row>
    <row r="17" spans="1:7" x14ac:dyDescent="0.25">
      <c r="A17" s="13" t="s">
        <v>2250</v>
      </c>
      <c r="B17" s="33" t="s">
        <v>2251</v>
      </c>
      <c r="C17" s="33" t="s">
        <v>1204</v>
      </c>
      <c r="D17" s="14">
        <v>150000</v>
      </c>
      <c r="E17" s="15">
        <v>2243.4</v>
      </c>
      <c r="F17" s="16">
        <v>2.52E-2</v>
      </c>
      <c r="G17" s="16"/>
    </row>
    <row r="18" spans="1:7" x14ac:dyDescent="0.25">
      <c r="A18" s="13" t="s">
        <v>2252</v>
      </c>
      <c r="B18" s="33" t="s">
        <v>2253</v>
      </c>
      <c r="C18" s="33" t="s">
        <v>1289</v>
      </c>
      <c r="D18" s="14">
        <v>280000</v>
      </c>
      <c r="E18" s="15">
        <v>2119.7399999999998</v>
      </c>
      <c r="F18" s="16">
        <v>2.3800000000000002E-2</v>
      </c>
      <c r="G18" s="16"/>
    </row>
    <row r="19" spans="1:7" x14ac:dyDescent="0.25">
      <c r="A19" s="13" t="s">
        <v>2254</v>
      </c>
      <c r="B19" s="33" t="s">
        <v>2255</v>
      </c>
      <c r="C19" s="33" t="s">
        <v>1181</v>
      </c>
      <c r="D19" s="14">
        <v>310000</v>
      </c>
      <c r="E19" s="15">
        <v>2045.69</v>
      </c>
      <c r="F19" s="16">
        <v>2.3E-2</v>
      </c>
      <c r="G19" s="16"/>
    </row>
    <row r="20" spans="1:7" x14ac:dyDescent="0.25">
      <c r="A20" s="13" t="s">
        <v>2256</v>
      </c>
      <c r="B20" s="33" t="s">
        <v>2257</v>
      </c>
      <c r="C20" s="33" t="s">
        <v>1274</v>
      </c>
      <c r="D20" s="14">
        <v>66500</v>
      </c>
      <c r="E20" s="15">
        <v>1970</v>
      </c>
      <c r="F20" s="16">
        <v>2.2100000000000002E-2</v>
      </c>
      <c r="G20" s="16"/>
    </row>
    <row r="21" spans="1:7" x14ac:dyDescent="0.25">
      <c r="A21" s="13" t="s">
        <v>2258</v>
      </c>
      <c r="B21" s="33" t="s">
        <v>2259</v>
      </c>
      <c r="C21" s="33" t="s">
        <v>1350</v>
      </c>
      <c r="D21" s="14">
        <v>1070000</v>
      </c>
      <c r="E21" s="15">
        <v>1964.52</v>
      </c>
      <c r="F21" s="16">
        <v>2.2100000000000002E-2</v>
      </c>
      <c r="G21" s="16"/>
    </row>
    <row r="22" spans="1:7" x14ac:dyDescent="0.25">
      <c r="A22" s="13" t="s">
        <v>2260</v>
      </c>
      <c r="B22" s="33" t="s">
        <v>2261</v>
      </c>
      <c r="C22" s="33" t="s">
        <v>1365</v>
      </c>
      <c r="D22" s="14">
        <v>164000</v>
      </c>
      <c r="E22" s="15">
        <v>1929.62</v>
      </c>
      <c r="F22" s="16">
        <v>2.1700000000000001E-2</v>
      </c>
      <c r="G22" s="16"/>
    </row>
    <row r="23" spans="1:7" x14ac:dyDescent="0.25">
      <c r="A23" s="13" t="s">
        <v>2236</v>
      </c>
      <c r="B23" s="33" t="s">
        <v>2237</v>
      </c>
      <c r="C23" s="33" t="s">
        <v>1867</v>
      </c>
      <c r="D23" s="14">
        <v>294010</v>
      </c>
      <c r="E23" s="15">
        <v>1851.23</v>
      </c>
      <c r="F23" s="16">
        <v>2.0799999999999999E-2</v>
      </c>
      <c r="G23" s="16"/>
    </row>
    <row r="24" spans="1:7" x14ac:dyDescent="0.25">
      <c r="A24" s="13" t="s">
        <v>1812</v>
      </c>
      <c r="B24" s="33" t="s">
        <v>1813</v>
      </c>
      <c r="C24" s="33" t="s">
        <v>1374</v>
      </c>
      <c r="D24" s="14">
        <v>175000</v>
      </c>
      <c r="E24" s="15">
        <v>1772.23</v>
      </c>
      <c r="F24" s="16">
        <v>1.9900000000000001E-2</v>
      </c>
      <c r="G24" s="16"/>
    </row>
    <row r="25" spans="1:7" x14ac:dyDescent="0.25">
      <c r="A25" s="13" t="s">
        <v>1779</v>
      </c>
      <c r="B25" s="33" t="s">
        <v>1780</v>
      </c>
      <c r="C25" s="33" t="s">
        <v>1201</v>
      </c>
      <c r="D25" s="14">
        <v>102328</v>
      </c>
      <c r="E25" s="15">
        <v>1767.26</v>
      </c>
      <c r="F25" s="16">
        <v>1.9800000000000002E-2</v>
      </c>
      <c r="G25" s="16"/>
    </row>
    <row r="26" spans="1:7" x14ac:dyDescent="0.25">
      <c r="A26" s="13" t="s">
        <v>2262</v>
      </c>
      <c r="B26" s="33" t="s">
        <v>2263</v>
      </c>
      <c r="C26" s="33" t="s">
        <v>1289</v>
      </c>
      <c r="D26" s="14">
        <v>2167938</v>
      </c>
      <c r="E26" s="15">
        <v>1760.37</v>
      </c>
      <c r="F26" s="16">
        <v>1.9800000000000002E-2</v>
      </c>
      <c r="G26" s="16"/>
    </row>
    <row r="27" spans="1:7" x14ac:dyDescent="0.25">
      <c r="A27" s="13" t="s">
        <v>1924</v>
      </c>
      <c r="B27" s="33" t="s">
        <v>1925</v>
      </c>
      <c r="C27" s="33" t="s">
        <v>1289</v>
      </c>
      <c r="D27" s="14">
        <v>297053</v>
      </c>
      <c r="E27" s="15">
        <v>1741.03</v>
      </c>
      <c r="F27" s="16">
        <v>1.95E-2</v>
      </c>
      <c r="G27" s="16"/>
    </row>
    <row r="28" spans="1:7" x14ac:dyDescent="0.25">
      <c r="A28" s="13" t="s">
        <v>2234</v>
      </c>
      <c r="B28" s="33" t="s">
        <v>2235</v>
      </c>
      <c r="C28" s="33" t="s">
        <v>1867</v>
      </c>
      <c r="D28" s="14">
        <v>50000</v>
      </c>
      <c r="E28" s="15">
        <v>1694.4</v>
      </c>
      <c r="F28" s="16">
        <v>1.9E-2</v>
      </c>
      <c r="G28" s="16"/>
    </row>
    <row r="29" spans="1:7" x14ac:dyDescent="0.25">
      <c r="A29" s="13" t="s">
        <v>1874</v>
      </c>
      <c r="B29" s="33" t="s">
        <v>1875</v>
      </c>
      <c r="C29" s="33" t="s">
        <v>1184</v>
      </c>
      <c r="D29" s="14">
        <v>164087</v>
      </c>
      <c r="E29" s="15">
        <v>1679.27</v>
      </c>
      <c r="F29" s="16">
        <v>1.89E-2</v>
      </c>
      <c r="G29" s="16"/>
    </row>
    <row r="30" spans="1:7" x14ac:dyDescent="0.25">
      <c r="A30" s="13" t="s">
        <v>2264</v>
      </c>
      <c r="B30" s="33" t="s">
        <v>2265</v>
      </c>
      <c r="C30" s="33" t="s">
        <v>2266</v>
      </c>
      <c r="D30" s="14">
        <v>85532</v>
      </c>
      <c r="E30" s="15">
        <v>1646.88</v>
      </c>
      <c r="F30" s="16">
        <v>1.8499999999999999E-2</v>
      </c>
      <c r="G30" s="16"/>
    </row>
    <row r="31" spans="1:7" x14ac:dyDescent="0.25">
      <c r="A31" s="13" t="s">
        <v>2267</v>
      </c>
      <c r="B31" s="33" t="s">
        <v>2268</v>
      </c>
      <c r="C31" s="33" t="s">
        <v>1305</v>
      </c>
      <c r="D31" s="14">
        <v>330000</v>
      </c>
      <c r="E31" s="15">
        <v>1571.79</v>
      </c>
      <c r="F31" s="16">
        <v>1.7600000000000001E-2</v>
      </c>
      <c r="G31" s="16"/>
    </row>
    <row r="32" spans="1:7" x14ac:dyDescent="0.25">
      <c r="A32" s="13" t="s">
        <v>2269</v>
      </c>
      <c r="B32" s="33" t="s">
        <v>2270</v>
      </c>
      <c r="C32" s="33" t="s">
        <v>1192</v>
      </c>
      <c r="D32" s="14">
        <v>2900000</v>
      </c>
      <c r="E32" s="15">
        <v>1490.6</v>
      </c>
      <c r="F32" s="16">
        <v>1.67E-2</v>
      </c>
      <c r="G32" s="16"/>
    </row>
    <row r="33" spans="1:7" x14ac:dyDescent="0.25">
      <c r="A33" s="13" t="s">
        <v>1878</v>
      </c>
      <c r="B33" s="33" t="s">
        <v>1879</v>
      </c>
      <c r="C33" s="33" t="s">
        <v>1350</v>
      </c>
      <c r="D33" s="14">
        <v>820000</v>
      </c>
      <c r="E33" s="15">
        <v>1375.96</v>
      </c>
      <c r="F33" s="16">
        <v>1.55E-2</v>
      </c>
      <c r="G33" s="16"/>
    </row>
    <row r="34" spans="1:7" x14ac:dyDescent="0.25">
      <c r="A34" s="13" t="s">
        <v>2271</v>
      </c>
      <c r="B34" s="33" t="s">
        <v>2272</v>
      </c>
      <c r="C34" s="33" t="s">
        <v>1250</v>
      </c>
      <c r="D34" s="14">
        <v>156000</v>
      </c>
      <c r="E34" s="15">
        <v>1320.93</v>
      </c>
      <c r="F34" s="16">
        <v>1.4800000000000001E-2</v>
      </c>
      <c r="G34" s="16"/>
    </row>
    <row r="35" spans="1:7" x14ac:dyDescent="0.25">
      <c r="A35" s="13" t="s">
        <v>2273</v>
      </c>
      <c r="B35" s="33" t="s">
        <v>2274</v>
      </c>
      <c r="C35" s="33" t="s">
        <v>1365</v>
      </c>
      <c r="D35" s="14">
        <v>98872</v>
      </c>
      <c r="E35" s="15">
        <v>1286.03</v>
      </c>
      <c r="F35" s="16">
        <v>1.44E-2</v>
      </c>
      <c r="G35" s="16"/>
    </row>
    <row r="36" spans="1:7" x14ac:dyDescent="0.25">
      <c r="A36" s="13" t="s">
        <v>2275</v>
      </c>
      <c r="B36" s="33" t="s">
        <v>2276</v>
      </c>
      <c r="C36" s="33" t="s">
        <v>1289</v>
      </c>
      <c r="D36" s="14">
        <v>1070000</v>
      </c>
      <c r="E36" s="15">
        <v>1274.9100000000001</v>
      </c>
      <c r="F36" s="16">
        <v>1.43E-2</v>
      </c>
      <c r="G36" s="16"/>
    </row>
    <row r="37" spans="1:7" x14ac:dyDescent="0.25">
      <c r="A37" s="13" t="s">
        <v>2277</v>
      </c>
      <c r="B37" s="33" t="s">
        <v>2278</v>
      </c>
      <c r="C37" s="33" t="s">
        <v>1236</v>
      </c>
      <c r="D37" s="14">
        <v>260000</v>
      </c>
      <c r="E37" s="15">
        <v>1267.3699999999999</v>
      </c>
      <c r="F37" s="16">
        <v>1.4200000000000001E-2</v>
      </c>
      <c r="G37" s="16"/>
    </row>
    <row r="38" spans="1:7" x14ac:dyDescent="0.25">
      <c r="A38" s="13" t="s">
        <v>2046</v>
      </c>
      <c r="B38" s="33" t="s">
        <v>2047</v>
      </c>
      <c r="C38" s="33" t="s">
        <v>1350</v>
      </c>
      <c r="D38" s="14">
        <v>971768</v>
      </c>
      <c r="E38" s="15">
        <v>1261.8399999999999</v>
      </c>
      <c r="F38" s="16">
        <v>1.4200000000000001E-2</v>
      </c>
      <c r="G38" s="16"/>
    </row>
    <row r="39" spans="1:7" x14ac:dyDescent="0.25">
      <c r="A39" s="13" t="s">
        <v>1818</v>
      </c>
      <c r="B39" s="33" t="s">
        <v>1819</v>
      </c>
      <c r="C39" s="33" t="s">
        <v>1350</v>
      </c>
      <c r="D39" s="14">
        <v>85591</v>
      </c>
      <c r="E39" s="15">
        <v>1205.1199999999999</v>
      </c>
      <c r="F39" s="16">
        <v>1.35E-2</v>
      </c>
      <c r="G39" s="16"/>
    </row>
    <row r="40" spans="1:7" x14ac:dyDescent="0.25">
      <c r="A40" s="13" t="s">
        <v>2279</v>
      </c>
      <c r="B40" s="33" t="s">
        <v>2280</v>
      </c>
      <c r="C40" s="33" t="s">
        <v>1994</v>
      </c>
      <c r="D40" s="14">
        <v>447366</v>
      </c>
      <c r="E40" s="15">
        <v>1200.73</v>
      </c>
      <c r="F40" s="16">
        <v>1.35E-2</v>
      </c>
      <c r="G40" s="16"/>
    </row>
    <row r="41" spans="1:7" x14ac:dyDescent="0.25">
      <c r="A41" s="13" t="s">
        <v>1799</v>
      </c>
      <c r="B41" s="33" t="s">
        <v>1800</v>
      </c>
      <c r="C41" s="33" t="s">
        <v>1801</v>
      </c>
      <c r="D41" s="14">
        <v>90000</v>
      </c>
      <c r="E41" s="15">
        <v>1164.96</v>
      </c>
      <c r="F41" s="16">
        <v>1.3100000000000001E-2</v>
      </c>
      <c r="G41" s="16"/>
    </row>
    <row r="42" spans="1:7" x14ac:dyDescent="0.25">
      <c r="A42" s="13" t="s">
        <v>2281</v>
      </c>
      <c r="B42" s="33" t="s">
        <v>2282</v>
      </c>
      <c r="C42" s="33" t="s">
        <v>1289</v>
      </c>
      <c r="D42" s="14">
        <v>255000</v>
      </c>
      <c r="E42" s="15">
        <v>1159.8699999999999</v>
      </c>
      <c r="F42" s="16">
        <v>1.2999999999999999E-2</v>
      </c>
      <c r="G42" s="16"/>
    </row>
    <row r="43" spans="1:7" x14ac:dyDescent="0.25">
      <c r="A43" s="13" t="s">
        <v>2283</v>
      </c>
      <c r="B43" s="33" t="s">
        <v>2284</v>
      </c>
      <c r="C43" s="33" t="s">
        <v>1189</v>
      </c>
      <c r="D43" s="14">
        <v>300528</v>
      </c>
      <c r="E43" s="15">
        <v>1148.92</v>
      </c>
      <c r="F43" s="16">
        <v>1.29E-2</v>
      </c>
      <c r="G43" s="16"/>
    </row>
    <row r="44" spans="1:7" x14ac:dyDescent="0.25">
      <c r="A44" s="13" t="s">
        <v>2285</v>
      </c>
      <c r="B44" s="33" t="s">
        <v>2286</v>
      </c>
      <c r="C44" s="33" t="s">
        <v>1189</v>
      </c>
      <c r="D44" s="14">
        <v>233412</v>
      </c>
      <c r="E44" s="15">
        <v>1121.78</v>
      </c>
      <c r="F44" s="16">
        <v>1.26E-2</v>
      </c>
      <c r="G44" s="16"/>
    </row>
    <row r="45" spans="1:7" x14ac:dyDescent="0.25">
      <c r="A45" s="13" t="s">
        <v>1965</v>
      </c>
      <c r="B45" s="33" t="s">
        <v>1966</v>
      </c>
      <c r="C45" s="33" t="s">
        <v>1967</v>
      </c>
      <c r="D45" s="14">
        <v>107881</v>
      </c>
      <c r="E45" s="15">
        <v>1111.3900000000001</v>
      </c>
      <c r="F45" s="16">
        <v>1.2500000000000001E-2</v>
      </c>
      <c r="G45" s="16"/>
    </row>
    <row r="46" spans="1:7" x14ac:dyDescent="0.25">
      <c r="A46" s="13" t="s">
        <v>2287</v>
      </c>
      <c r="B46" s="33" t="s">
        <v>2288</v>
      </c>
      <c r="C46" s="33" t="s">
        <v>1374</v>
      </c>
      <c r="D46" s="14">
        <v>367675</v>
      </c>
      <c r="E46" s="15">
        <v>1097.1400000000001</v>
      </c>
      <c r="F46" s="16">
        <v>1.23E-2</v>
      </c>
      <c r="G46" s="16"/>
    </row>
    <row r="47" spans="1:7" x14ac:dyDescent="0.25">
      <c r="A47" s="13" t="s">
        <v>2289</v>
      </c>
      <c r="B47" s="33" t="s">
        <v>2290</v>
      </c>
      <c r="C47" s="33" t="s">
        <v>1236</v>
      </c>
      <c r="D47" s="14">
        <v>150000</v>
      </c>
      <c r="E47" s="15">
        <v>1070.0999999999999</v>
      </c>
      <c r="F47" s="16">
        <v>1.2E-2</v>
      </c>
      <c r="G47" s="16"/>
    </row>
    <row r="48" spans="1:7" x14ac:dyDescent="0.25">
      <c r="A48" s="13" t="s">
        <v>2291</v>
      </c>
      <c r="B48" s="33" t="s">
        <v>2292</v>
      </c>
      <c r="C48" s="33" t="s">
        <v>1236</v>
      </c>
      <c r="D48" s="14">
        <v>349955</v>
      </c>
      <c r="E48" s="15">
        <v>1050.9100000000001</v>
      </c>
      <c r="F48" s="16">
        <v>1.18E-2</v>
      </c>
      <c r="G48" s="16"/>
    </row>
    <row r="49" spans="1:7" x14ac:dyDescent="0.25">
      <c r="A49" s="13" t="s">
        <v>1824</v>
      </c>
      <c r="B49" s="33" t="s">
        <v>1825</v>
      </c>
      <c r="C49" s="33" t="s">
        <v>1204</v>
      </c>
      <c r="D49" s="14">
        <v>200000</v>
      </c>
      <c r="E49" s="15">
        <v>973.4</v>
      </c>
      <c r="F49" s="16">
        <v>1.09E-2</v>
      </c>
      <c r="G49" s="16"/>
    </row>
    <row r="50" spans="1:7" x14ac:dyDescent="0.25">
      <c r="A50" s="13" t="s">
        <v>2293</v>
      </c>
      <c r="B50" s="33" t="s">
        <v>2294</v>
      </c>
      <c r="C50" s="33" t="s">
        <v>1189</v>
      </c>
      <c r="D50" s="14">
        <v>70000</v>
      </c>
      <c r="E50" s="15">
        <v>852.08</v>
      </c>
      <c r="F50" s="16">
        <v>9.5999999999999992E-3</v>
      </c>
      <c r="G50" s="16"/>
    </row>
    <row r="51" spans="1:7" x14ac:dyDescent="0.25">
      <c r="A51" s="13" t="s">
        <v>2295</v>
      </c>
      <c r="B51" s="33" t="s">
        <v>2296</v>
      </c>
      <c r="C51" s="33" t="s">
        <v>1350</v>
      </c>
      <c r="D51" s="14">
        <v>194480</v>
      </c>
      <c r="E51" s="15">
        <v>842.1</v>
      </c>
      <c r="F51" s="16">
        <v>9.4999999999999998E-3</v>
      </c>
      <c r="G51" s="16"/>
    </row>
    <row r="52" spans="1:7" x14ac:dyDescent="0.25">
      <c r="A52" s="13" t="s">
        <v>2297</v>
      </c>
      <c r="B52" s="33" t="s">
        <v>2298</v>
      </c>
      <c r="C52" s="33" t="s">
        <v>1867</v>
      </c>
      <c r="D52" s="14">
        <v>128062</v>
      </c>
      <c r="E52" s="15">
        <v>780.92</v>
      </c>
      <c r="F52" s="16">
        <v>8.8000000000000005E-3</v>
      </c>
      <c r="G52" s="16"/>
    </row>
    <row r="53" spans="1:7" x14ac:dyDescent="0.25">
      <c r="A53" s="13" t="s">
        <v>1990</v>
      </c>
      <c r="B53" s="33" t="s">
        <v>1991</v>
      </c>
      <c r="C53" s="33" t="s">
        <v>1226</v>
      </c>
      <c r="D53" s="14">
        <v>86042</v>
      </c>
      <c r="E53" s="15">
        <v>747.15</v>
      </c>
      <c r="F53" s="16">
        <v>8.3999999999999995E-3</v>
      </c>
      <c r="G53" s="16"/>
    </row>
    <row r="54" spans="1:7" x14ac:dyDescent="0.25">
      <c r="A54" s="13" t="s">
        <v>2299</v>
      </c>
      <c r="B54" s="33" t="s">
        <v>2300</v>
      </c>
      <c r="C54" s="33" t="s">
        <v>1867</v>
      </c>
      <c r="D54" s="14">
        <v>142000</v>
      </c>
      <c r="E54" s="15">
        <v>681.67</v>
      </c>
      <c r="F54" s="16">
        <v>7.7000000000000002E-3</v>
      </c>
      <c r="G54" s="16"/>
    </row>
    <row r="55" spans="1:7" x14ac:dyDescent="0.25">
      <c r="A55" s="13" t="s">
        <v>2301</v>
      </c>
      <c r="B55" s="33" t="s">
        <v>2302</v>
      </c>
      <c r="C55" s="33" t="s">
        <v>1374</v>
      </c>
      <c r="D55" s="14">
        <v>135686</v>
      </c>
      <c r="E55" s="15">
        <v>666.83</v>
      </c>
      <c r="F55" s="16">
        <v>7.4999999999999997E-3</v>
      </c>
      <c r="G55" s="16"/>
    </row>
    <row r="56" spans="1:7" x14ac:dyDescent="0.25">
      <c r="A56" s="13" t="s">
        <v>2303</v>
      </c>
      <c r="B56" s="33" t="s">
        <v>2304</v>
      </c>
      <c r="C56" s="33" t="s">
        <v>1434</v>
      </c>
      <c r="D56" s="14">
        <v>380000</v>
      </c>
      <c r="E56" s="15">
        <v>662.34</v>
      </c>
      <c r="F56" s="16">
        <v>7.4000000000000003E-3</v>
      </c>
      <c r="G56" s="16"/>
    </row>
    <row r="57" spans="1:7" x14ac:dyDescent="0.25">
      <c r="A57" s="13" t="s">
        <v>1826</v>
      </c>
      <c r="B57" s="33" t="s">
        <v>1827</v>
      </c>
      <c r="C57" s="33" t="s">
        <v>1226</v>
      </c>
      <c r="D57" s="14">
        <v>193696</v>
      </c>
      <c r="E57" s="15">
        <v>613.04999999999995</v>
      </c>
      <c r="F57" s="16">
        <v>6.8999999999999999E-3</v>
      </c>
      <c r="G57" s="16"/>
    </row>
    <row r="58" spans="1:7" x14ac:dyDescent="0.25">
      <c r="A58" s="13" t="s">
        <v>1822</v>
      </c>
      <c r="B58" s="33" t="s">
        <v>1823</v>
      </c>
      <c r="C58" s="33" t="s">
        <v>1365</v>
      </c>
      <c r="D58" s="14">
        <v>114908</v>
      </c>
      <c r="E58" s="15">
        <v>598.5</v>
      </c>
      <c r="F58" s="16">
        <v>6.7000000000000002E-3</v>
      </c>
      <c r="G58" s="16"/>
    </row>
    <row r="59" spans="1:7" x14ac:dyDescent="0.25">
      <c r="A59" s="13" t="s">
        <v>2305</v>
      </c>
      <c r="B59" s="33" t="s">
        <v>2306</v>
      </c>
      <c r="C59" s="33" t="s">
        <v>1289</v>
      </c>
      <c r="D59" s="14">
        <v>158766</v>
      </c>
      <c r="E59" s="15">
        <v>545.36</v>
      </c>
      <c r="F59" s="16">
        <v>6.1000000000000004E-3</v>
      </c>
      <c r="G59" s="16"/>
    </row>
    <row r="60" spans="1:7" x14ac:dyDescent="0.25">
      <c r="A60" s="13" t="s">
        <v>2307</v>
      </c>
      <c r="B60" s="33" t="s">
        <v>2308</v>
      </c>
      <c r="C60" s="33" t="s">
        <v>2266</v>
      </c>
      <c r="D60" s="14">
        <v>150000</v>
      </c>
      <c r="E60" s="15">
        <v>428.18</v>
      </c>
      <c r="F60" s="16">
        <v>4.7999999999999996E-3</v>
      </c>
      <c r="G60" s="16"/>
    </row>
    <row r="61" spans="1:7" x14ac:dyDescent="0.25">
      <c r="A61" s="13" t="s">
        <v>2042</v>
      </c>
      <c r="B61" s="33" t="s">
        <v>2043</v>
      </c>
      <c r="C61" s="33" t="s">
        <v>1994</v>
      </c>
      <c r="D61" s="14">
        <v>101178</v>
      </c>
      <c r="E61" s="15">
        <v>407.7</v>
      </c>
      <c r="F61" s="16">
        <v>4.5999999999999999E-3</v>
      </c>
      <c r="G61" s="16"/>
    </row>
    <row r="62" spans="1:7" x14ac:dyDescent="0.25">
      <c r="A62" s="17" t="s">
        <v>124</v>
      </c>
      <c r="B62" s="34"/>
      <c r="C62" s="34"/>
      <c r="D62" s="20"/>
      <c r="E62" s="37">
        <v>85982.080000000002</v>
      </c>
      <c r="F62" s="38">
        <v>0.96550000000000002</v>
      </c>
      <c r="G62" s="23"/>
    </row>
    <row r="63" spans="1:7" x14ac:dyDescent="0.25">
      <c r="A63" s="17" t="s">
        <v>1257</v>
      </c>
      <c r="B63" s="33"/>
      <c r="C63" s="33"/>
      <c r="D63" s="14"/>
      <c r="E63" s="15"/>
      <c r="F63" s="16"/>
      <c r="G63" s="16"/>
    </row>
    <row r="64" spans="1:7" x14ac:dyDescent="0.25">
      <c r="A64" s="17" t="s">
        <v>124</v>
      </c>
      <c r="B64" s="33"/>
      <c r="C64" s="33"/>
      <c r="D64" s="14"/>
      <c r="E64" s="39" t="s">
        <v>121</v>
      </c>
      <c r="F64" s="40" t="s">
        <v>121</v>
      </c>
      <c r="G64" s="16"/>
    </row>
    <row r="65" spans="1:7" x14ac:dyDescent="0.25">
      <c r="A65" s="24" t="s">
        <v>131</v>
      </c>
      <c r="B65" s="35"/>
      <c r="C65" s="35"/>
      <c r="D65" s="25"/>
      <c r="E65" s="30">
        <v>85982.080000000002</v>
      </c>
      <c r="F65" s="31">
        <v>0.96550000000000002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1565</v>
      </c>
      <c r="B67" s="33"/>
      <c r="C67" s="33"/>
      <c r="D67" s="14"/>
      <c r="E67" s="15"/>
      <c r="F67" s="16"/>
      <c r="G67" s="16"/>
    </row>
    <row r="68" spans="1:7" x14ac:dyDescent="0.25">
      <c r="A68" s="17" t="s">
        <v>1566</v>
      </c>
      <c r="B68" s="33"/>
      <c r="C68" s="33"/>
      <c r="D68" s="14"/>
      <c r="E68" s="15"/>
      <c r="F68" s="16"/>
      <c r="G68" s="16"/>
    </row>
    <row r="69" spans="1:7" x14ac:dyDescent="0.25">
      <c r="A69" s="13" t="s">
        <v>1839</v>
      </c>
      <c r="B69" s="33"/>
      <c r="C69" s="33" t="s">
        <v>1840</v>
      </c>
      <c r="D69" s="14">
        <v>7950</v>
      </c>
      <c r="E69" s="15">
        <v>1804.71</v>
      </c>
      <c r="F69" s="16">
        <v>2.0264999999999998E-2</v>
      </c>
      <c r="G69" s="16"/>
    </row>
    <row r="70" spans="1:7" x14ac:dyDescent="0.25">
      <c r="A70" s="17" t="s">
        <v>124</v>
      </c>
      <c r="B70" s="34"/>
      <c r="C70" s="34"/>
      <c r="D70" s="20"/>
      <c r="E70" s="37">
        <v>1804.71</v>
      </c>
      <c r="F70" s="38">
        <v>2.0264999999999998E-2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131</v>
      </c>
      <c r="B74" s="35"/>
      <c r="C74" s="35"/>
      <c r="D74" s="25"/>
      <c r="E74" s="21">
        <v>1804.71</v>
      </c>
      <c r="F74" s="22">
        <v>2.0264999999999998E-2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132</v>
      </c>
      <c r="B76" s="33"/>
      <c r="C76" s="33"/>
      <c r="D76" s="14"/>
      <c r="E76" s="15"/>
      <c r="F76" s="16"/>
      <c r="G76" s="16"/>
    </row>
    <row r="77" spans="1:7" x14ac:dyDescent="0.25">
      <c r="A77" s="13"/>
      <c r="B77" s="33"/>
      <c r="C77" s="33"/>
      <c r="D77" s="14"/>
      <c r="E77" s="15"/>
      <c r="F77" s="16"/>
      <c r="G77" s="16"/>
    </row>
    <row r="78" spans="1:7" x14ac:dyDescent="0.25">
      <c r="A78" s="17" t="s">
        <v>133</v>
      </c>
      <c r="B78" s="33"/>
      <c r="C78" s="33"/>
      <c r="D78" s="14"/>
      <c r="E78" s="15"/>
      <c r="F78" s="16"/>
      <c r="G78" s="16"/>
    </row>
    <row r="79" spans="1:7" x14ac:dyDescent="0.25">
      <c r="A79" s="13" t="s">
        <v>1882</v>
      </c>
      <c r="B79" s="33" t="s">
        <v>1883</v>
      </c>
      <c r="C79" s="33" t="s">
        <v>128</v>
      </c>
      <c r="D79" s="14">
        <v>300000</v>
      </c>
      <c r="E79" s="15">
        <v>295.44</v>
      </c>
      <c r="F79" s="16">
        <v>3.3E-3</v>
      </c>
      <c r="G79" s="16">
        <v>6.8717E-2</v>
      </c>
    </row>
    <row r="80" spans="1:7" x14ac:dyDescent="0.25">
      <c r="A80" s="17" t="s">
        <v>124</v>
      </c>
      <c r="B80" s="34"/>
      <c r="C80" s="34"/>
      <c r="D80" s="20"/>
      <c r="E80" s="37">
        <v>295.44</v>
      </c>
      <c r="F80" s="38">
        <v>3.3E-3</v>
      </c>
      <c r="G80" s="23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24" t="s">
        <v>131</v>
      </c>
      <c r="B82" s="35"/>
      <c r="C82" s="35"/>
      <c r="D82" s="25"/>
      <c r="E82" s="21">
        <v>295.44</v>
      </c>
      <c r="F82" s="22">
        <v>3.3E-3</v>
      </c>
      <c r="G82" s="23"/>
    </row>
    <row r="83" spans="1:7" x14ac:dyDescent="0.25">
      <c r="A83" s="13"/>
      <c r="B83" s="33"/>
      <c r="C83" s="33"/>
      <c r="D83" s="14"/>
      <c r="E83" s="15"/>
      <c r="F83" s="16"/>
      <c r="G83" s="16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176</v>
      </c>
      <c r="B85" s="33"/>
      <c r="C85" s="33"/>
      <c r="D85" s="14"/>
      <c r="E85" s="15"/>
      <c r="F85" s="16"/>
      <c r="G85" s="16"/>
    </row>
    <row r="86" spans="1:7" x14ac:dyDescent="0.25">
      <c r="A86" s="13" t="s">
        <v>177</v>
      </c>
      <c r="B86" s="33"/>
      <c r="C86" s="33"/>
      <c r="D86" s="14"/>
      <c r="E86" s="15">
        <v>2603.58</v>
      </c>
      <c r="F86" s="16">
        <v>2.92E-2</v>
      </c>
      <c r="G86" s="16">
        <v>6.6588999999999995E-2</v>
      </c>
    </row>
    <row r="87" spans="1:7" x14ac:dyDescent="0.25">
      <c r="A87" s="17" t="s">
        <v>124</v>
      </c>
      <c r="B87" s="34"/>
      <c r="C87" s="34"/>
      <c r="D87" s="20"/>
      <c r="E87" s="37">
        <v>2603.58</v>
      </c>
      <c r="F87" s="38">
        <v>2.92E-2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24" t="s">
        <v>131</v>
      </c>
      <c r="B89" s="35"/>
      <c r="C89" s="35"/>
      <c r="D89" s="25"/>
      <c r="E89" s="21">
        <v>2603.58</v>
      </c>
      <c r="F89" s="22">
        <v>2.92E-2</v>
      </c>
      <c r="G89" s="23"/>
    </row>
    <row r="90" spans="1:7" x14ac:dyDescent="0.25">
      <c r="A90" s="13" t="s">
        <v>178</v>
      </c>
      <c r="B90" s="33"/>
      <c r="C90" s="33"/>
      <c r="D90" s="14"/>
      <c r="E90" s="15">
        <v>0.47498479999999998</v>
      </c>
      <c r="F90" s="16">
        <v>5.0000000000000004E-6</v>
      </c>
      <c r="G90" s="16"/>
    </row>
    <row r="91" spans="1:7" x14ac:dyDescent="0.25">
      <c r="A91" s="13" t="s">
        <v>179</v>
      </c>
      <c r="B91" s="33"/>
      <c r="C91" s="33"/>
      <c r="D91" s="14"/>
      <c r="E91" s="15">
        <v>173.55501520000001</v>
      </c>
      <c r="F91" s="16">
        <v>1.9949999999999998E-3</v>
      </c>
      <c r="G91" s="16">
        <v>6.6588999999999995E-2</v>
      </c>
    </row>
    <row r="92" spans="1:7" x14ac:dyDescent="0.25">
      <c r="A92" s="28" t="s">
        <v>180</v>
      </c>
      <c r="B92" s="36"/>
      <c r="C92" s="36"/>
      <c r="D92" s="29"/>
      <c r="E92" s="30">
        <v>89055.13</v>
      </c>
      <c r="F92" s="31">
        <v>1</v>
      </c>
      <c r="G92" s="31"/>
    </row>
    <row r="94" spans="1:7" x14ac:dyDescent="0.25">
      <c r="A94" s="1" t="s">
        <v>1772</v>
      </c>
    </row>
    <row r="97" spans="1:5" x14ac:dyDescent="0.25">
      <c r="A97" s="1" t="s">
        <v>183</v>
      </c>
    </row>
    <row r="98" spans="1:5" x14ac:dyDescent="0.25">
      <c r="A98" s="47" t="s">
        <v>184</v>
      </c>
      <c r="B98" s="3" t="s">
        <v>121</v>
      </c>
    </row>
    <row r="99" spans="1:5" x14ac:dyDescent="0.25">
      <c r="A99" t="s">
        <v>185</v>
      </c>
    </row>
    <row r="100" spans="1:5" x14ac:dyDescent="0.25">
      <c r="A100" t="s">
        <v>186</v>
      </c>
      <c r="B100" t="s">
        <v>187</v>
      </c>
      <c r="C100" t="s">
        <v>187</v>
      </c>
    </row>
    <row r="101" spans="1:5" x14ac:dyDescent="0.25">
      <c r="B101" s="48">
        <v>45412</v>
      </c>
      <c r="C101" s="48">
        <v>45443</v>
      </c>
    </row>
    <row r="102" spans="1:5" x14ac:dyDescent="0.25">
      <c r="A102" t="s">
        <v>191</v>
      </c>
      <c r="B102">
        <v>25.486000000000001</v>
      </c>
      <c r="C102">
        <v>24.9221</v>
      </c>
      <c r="E102" s="2"/>
    </row>
    <row r="103" spans="1:5" x14ac:dyDescent="0.25">
      <c r="A103" t="s">
        <v>192</v>
      </c>
      <c r="B103">
        <v>25.4861</v>
      </c>
      <c r="C103">
        <v>24.9221</v>
      </c>
      <c r="E103" s="2"/>
    </row>
    <row r="104" spans="1:5" x14ac:dyDescent="0.25">
      <c r="A104" t="s">
        <v>672</v>
      </c>
      <c r="B104">
        <v>24.1785</v>
      </c>
      <c r="C104">
        <v>23.6172</v>
      </c>
      <c r="E104" s="2"/>
    </row>
    <row r="105" spans="1:5" x14ac:dyDescent="0.25">
      <c r="A105" t="s">
        <v>673</v>
      </c>
      <c r="B105">
        <v>24.177299999999999</v>
      </c>
      <c r="C105">
        <v>23.616099999999999</v>
      </c>
      <c r="E105" s="2"/>
    </row>
    <row r="106" spans="1:5" x14ac:dyDescent="0.25">
      <c r="E106" s="2"/>
    </row>
    <row r="107" spans="1:5" x14ac:dyDescent="0.25">
      <c r="A107" t="s">
        <v>202</v>
      </c>
      <c r="B107" s="3" t="s">
        <v>121</v>
      </c>
    </row>
    <row r="108" spans="1:5" x14ac:dyDescent="0.25">
      <c r="A108" t="s">
        <v>203</v>
      </c>
      <c r="B108" s="3" t="s">
        <v>121</v>
      </c>
    </row>
    <row r="109" spans="1:5" ht="29.1" customHeight="1" x14ac:dyDescent="0.25">
      <c r="A109" s="47" t="s">
        <v>204</v>
      </c>
      <c r="B109" s="3" t="s">
        <v>121</v>
      </c>
    </row>
    <row r="110" spans="1:5" ht="29.1" customHeight="1" x14ac:dyDescent="0.25">
      <c r="A110" s="47" t="s">
        <v>205</v>
      </c>
      <c r="B110" s="3" t="s">
        <v>121</v>
      </c>
    </row>
    <row r="111" spans="1:5" x14ac:dyDescent="0.25">
      <c r="A111" t="s">
        <v>1259</v>
      </c>
      <c r="B111" s="49">
        <v>1.0551140000000001</v>
      </c>
    </row>
    <row r="112" spans="1:5" ht="43.5" customHeight="1" x14ac:dyDescent="0.25">
      <c r="A112" s="47" t="s">
        <v>207</v>
      </c>
      <c r="B112" s="3">
        <v>1804.7056500000001</v>
      </c>
    </row>
    <row r="113" spans="1:4" ht="29.1" customHeight="1" x14ac:dyDescent="0.25">
      <c r="A113" s="47" t="s">
        <v>208</v>
      </c>
      <c r="B113" s="3" t="s">
        <v>121</v>
      </c>
    </row>
    <row r="114" spans="1:4" ht="29.1" customHeight="1" x14ac:dyDescent="0.25">
      <c r="A114" s="47" t="s">
        <v>209</v>
      </c>
      <c r="B114" s="3" t="s">
        <v>121</v>
      </c>
    </row>
    <row r="115" spans="1:4" x14ac:dyDescent="0.25">
      <c r="A115" t="s">
        <v>210</v>
      </c>
      <c r="B115" s="3" t="s">
        <v>121</v>
      </c>
    </row>
    <row r="116" spans="1:4" x14ac:dyDescent="0.25">
      <c r="A116" t="s">
        <v>211</v>
      </c>
      <c r="B116" s="3" t="s">
        <v>121</v>
      </c>
    </row>
    <row r="118" spans="1:4" ht="69.95" customHeight="1" x14ac:dyDescent="0.25">
      <c r="A118" s="73" t="s">
        <v>221</v>
      </c>
      <c r="B118" s="73" t="s">
        <v>222</v>
      </c>
      <c r="C118" s="73" t="s">
        <v>5</v>
      </c>
      <c r="D118" s="73" t="s">
        <v>6</v>
      </c>
    </row>
    <row r="119" spans="1:4" ht="69.95" customHeight="1" x14ac:dyDescent="0.25">
      <c r="A119" s="73" t="s">
        <v>2309</v>
      </c>
      <c r="B119" s="73"/>
      <c r="C119" s="73" t="s">
        <v>78</v>
      </c>
      <c r="D11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9"/>
  <sheetViews>
    <sheetView showGridLines="0" workbookViewId="0">
      <pane ySplit="4" topLeftCell="A5" activePane="bottomLeft" state="frozen"/>
      <selection pane="bottomLeft" activeCell="A2" sqref="A2:G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313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314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315</v>
      </c>
      <c r="B11" s="33" t="s">
        <v>316</v>
      </c>
      <c r="C11" s="33" t="s">
        <v>231</v>
      </c>
      <c r="D11" s="14">
        <v>127500000</v>
      </c>
      <c r="E11" s="15">
        <v>129534.14</v>
      </c>
      <c r="F11" s="16">
        <v>6.9000000000000006E-2</v>
      </c>
      <c r="G11" s="16">
        <v>7.5330999999999995E-2</v>
      </c>
    </row>
    <row r="12" spans="1:8" x14ac:dyDescent="0.25">
      <c r="A12" s="13" t="s">
        <v>317</v>
      </c>
      <c r="B12" s="33" t="s">
        <v>318</v>
      </c>
      <c r="C12" s="33" t="s">
        <v>231</v>
      </c>
      <c r="D12" s="14">
        <v>115000000</v>
      </c>
      <c r="E12" s="15">
        <v>116652.67</v>
      </c>
      <c r="F12" s="16">
        <v>6.2100000000000002E-2</v>
      </c>
      <c r="G12" s="16">
        <v>7.5405E-2</v>
      </c>
    </row>
    <row r="13" spans="1:8" x14ac:dyDescent="0.25">
      <c r="A13" s="13" t="s">
        <v>319</v>
      </c>
      <c r="B13" s="33" t="s">
        <v>320</v>
      </c>
      <c r="C13" s="33" t="s">
        <v>231</v>
      </c>
      <c r="D13" s="14">
        <v>97500000</v>
      </c>
      <c r="E13" s="15">
        <v>95558.58</v>
      </c>
      <c r="F13" s="16">
        <v>5.0900000000000001E-2</v>
      </c>
      <c r="G13" s="16">
        <v>7.4549000000000004E-2</v>
      </c>
    </row>
    <row r="14" spans="1:8" x14ac:dyDescent="0.25">
      <c r="A14" s="13" t="s">
        <v>321</v>
      </c>
      <c r="B14" s="33" t="s">
        <v>322</v>
      </c>
      <c r="C14" s="33" t="s">
        <v>231</v>
      </c>
      <c r="D14" s="14">
        <v>90000000</v>
      </c>
      <c r="E14" s="15">
        <v>89422.29</v>
      </c>
      <c r="F14" s="16">
        <v>4.7600000000000003E-2</v>
      </c>
      <c r="G14" s="16">
        <v>7.5403999999999999E-2</v>
      </c>
    </row>
    <row r="15" spans="1:8" x14ac:dyDescent="0.25">
      <c r="A15" s="13" t="s">
        <v>323</v>
      </c>
      <c r="B15" s="33" t="s">
        <v>324</v>
      </c>
      <c r="C15" s="33" t="s">
        <v>242</v>
      </c>
      <c r="D15" s="14">
        <v>83000000</v>
      </c>
      <c r="E15" s="15">
        <v>82485.820000000007</v>
      </c>
      <c r="F15" s="16">
        <v>4.3900000000000002E-2</v>
      </c>
      <c r="G15" s="16">
        <v>7.4649999999999994E-2</v>
      </c>
    </row>
    <row r="16" spans="1:8" x14ac:dyDescent="0.25">
      <c r="A16" s="13" t="s">
        <v>325</v>
      </c>
      <c r="B16" s="33" t="s">
        <v>326</v>
      </c>
      <c r="C16" s="33" t="s">
        <v>231</v>
      </c>
      <c r="D16" s="14">
        <v>81000000</v>
      </c>
      <c r="E16" s="15">
        <v>81302.05</v>
      </c>
      <c r="F16" s="16">
        <v>4.3299999999999998E-2</v>
      </c>
      <c r="G16" s="16">
        <v>7.4649999999999994E-2</v>
      </c>
    </row>
    <row r="17" spans="1:7" x14ac:dyDescent="0.25">
      <c r="A17" s="13" t="s">
        <v>327</v>
      </c>
      <c r="B17" s="33" t="s">
        <v>328</v>
      </c>
      <c r="C17" s="33" t="s">
        <v>231</v>
      </c>
      <c r="D17" s="14">
        <v>73000000</v>
      </c>
      <c r="E17" s="15">
        <v>73184.91</v>
      </c>
      <c r="F17" s="16">
        <v>3.9E-2</v>
      </c>
      <c r="G17" s="16">
        <v>7.4700000000000003E-2</v>
      </c>
    </row>
    <row r="18" spans="1:7" x14ac:dyDescent="0.25">
      <c r="A18" s="13" t="s">
        <v>329</v>
      </c>
      <c r="B18" s="33" t="s">
        <v>330</v>
      </c>
      <c r="C18" s="33" t="s">
        <v>231</v>
      </c>
      <c r="D18" s="14">
        <v>63500000</v>
      </c>
      <c r="E18" s="15">
        <v>64096.58</v>
      </c>
      <c r="F18" s="16">
        <v>3.4099999999999998E-2</v>
      </c>
      <c r="G18" s="16">
        <v>7.4649999999999994E-2</v>
      </c>
    </row>
    <row r="19" spans="1:7" x14ac:dyDescent="0.25">
      <c r="A19" s="13" t="s">
        <v>331</v>
      </c>
      <c r="B19" s="33" t="s">
        <v>332</v>
      </c>
      <c r="C19" s="33" t="s">
        <v>231</v>
      </c>
      <c r="D19" s="14">
        <v>61500000</v>
      </c>
      <c r="E19" s="15">
        <v>60936.91</v>
      </c>
      <c r="F19" s="16">
        <v>3.2399999999999998E-2</v>
      </c>
      <c r="G19" s="16">
        <v>7.5925000000000006E-2</v>
      </c>
    </row>
    <row r="20" spans="1:7" x14ac:dyDescent="0.25">
      <c r="A20" s="13" t="s">
        <v>333</v>
      </c>
      <c r="B20" s="33" t="s">
        <v>334</v>
      </c>
      <c r="C20" s="33" t="s">
        <v>231</v>
      </c>
      <c r="D20" s="14">
        <v>53700000</v>
      </c>
      <c r="E20" s="15">
        <v>53591.9</v>
      </c>
      <c r="F20" s="16">
        <v>2.8500000000000001E-2</v>
      </c>
      <c r="G20" s="16">
        <v>7.5330999999999995E-2</v>
      </c>
    </row>
    <row r="21" spans="1:7" x14ac:dyDescent="0.25">
      <c r="A21" s="13" t="s">
        <v>335</v>
      </c>
      <c r="B21" s="33" t="s">
        <v>336</v>
      </c>
      <c r="C21" s="33" t="s">
        <v>337</v>
      </c>
      <c r="D21" s="14">
        <v>52500000</v>
      </c>
      <c r="E21" s="15">
        <v>52263.12</v>
      </c>
      <c r="F21" s="16">
        <v>2.7799999999999998E-2</v>
      </c>
      <c r="G21" s="16">
        <v>7.4999999999999997E-2</v>
      </c>
    </row>
    <row r="22" spans="1:7" x14ac:dyDescent="0.25">
      <c r="A22" s="13" t="s">
        <v>338</v>
      </c>
      <c r="B22" s="33" t="s">
        <v>339</v>
      </c>
      <c r="C22" s="33" t="s">
        <v>231</v>
      </c>
      <c r="D22" s="14">
        <v>50500000</v>
      </c>
      <c r="E22" s="15">
        <v>50165.24</v>
      </c>
      <c r="F22" s="16">
        <v>2.6700000000000002E-2</v>
      </c>
      <c r="G22" s="16">
        <v>7.4732999999999994E-2</v>
      </c>
    </row>
    <row r="23" spans="1:7" x14ac:dyDescent="0.25">
      <c r="A23" s="13" t="s">
        <v>340</v>
      </c>
      <c r="B23" s="33" t="s">
        <v>341</v>
      </c>
      <c r="C23" s="33" t="s">
        <v>231</v>
      </c>
      <c r="D23" s="14">
        <v>47500000</v>
      </c>
      <c r="E23" s="15">
        <v>47536.480000000003</v>
      </c>
      <c r="F23" s="16">
        <v>2.53E-2</v>
      </c>
      <c r="G23" s="16">
        <v>7.6550000000000007E-2</v>
      </c>
    </row>
    <row r="24" spans="1:7" x14ac:dyDescent="0.25">
      <c r="A24" s="13" t="s">
        <v>342</v>
      </c>
      <c r="B24" s="33" t="s">
        <v>343</v>
      </c>
      <c r="C24" s="33" t="s">
        <v>231</v>
      </c>
      <c r="D24" s="14">
        <v>43200000</v>
      </c>
      <c r="E24" s="15">
        <v>43228.639999999999</v>
      </c>
      <c r="F24" s="16">
        <v>2.3E-2</v>
      </c>
      <c r="G24" s="16">
        <v>7.4649999999999994E-2</v>
      </c>
    </row>
    <row r="25" spans="1:7" x14ac:dyDescent="0.25">
      <c r="A25" s="13" t="s">
        <v>344</v>
      </c>
      <c r="B25" s="33" t="s">
        <v>345</v>
      </c>
      <c r="C25" s="33" t="s">
        <v>231</v>
      </c>
      <c r="D25" s="14">
        <v>38500000</v>
      </c>
      <c r="E25" s="15">
        <v>38746.589999999997</v>
      </c>
      <c r="F25" s="16">
        <v>2.06E-2</v>
      </c>
      <c r="G25" s="16">
        <v>7.5925000000000006E-2</v>
      </c>
    </row>
    <row r="26" spans="1:7" x14ac:dyDescent="0.25">
      <c r="A26" s="13" t="s">
        <v>346</v>
      </c>
      <c r="B26" s="33" t="s">
        <v>347</v>
      </c>
      <c r="C26" s="33" t="s">
        <v>231</v>
      </c>
      <c r="D26" s="14">
        <v>37500000</v>
      </c>
      <c r="E26" s="15">
        <v>37350.379999999997</v>
      </c>
      <c r="F26" s="16">
        <v>1.9900000000000001E-2</v>
      </c>
      <c r="G26" s="16">
        <v>7.4598999999999999E-2</v>
      </c>
    </row>
    <row r="27" spans="1:7" x14ac:dyDescent="0.25">
      <c r="A27" s="13" t="s">
        <v>348</v>
      </c>
      <c r="B27" s="33" t="s">
        <v>349</v>
      </c>
      <c r="C27" s="33" t="s">
        <v>231</v>
      </c>
      <c r="D27" s="14">
        <v>38000000</v>
      </c>
      <c r="E27" s="15">
        <v>37328.46</v>
      </c>
      <c r="F27" s="16">
        <v>1.9900000000000001E-2</v>
      </c>
      <c r="G27" s="16">
        <v>7.4649999999999994E-2</v>
      </c>
    </row>
    <row r="28" spans="1:7" x14ac:dyDescent="0.25">
      <c r="A28" s="13" t="s">
        <v>350</v>
      </c>
      <c r="B28" s="33" t="s">
        <v>351</v>
      </c>
      <c r="C28" s="33" t="s">
        <v>231</v>
      </c>
      <c r="D28" s="14">
        <v>34000000</v>
      </c>
      <c r="E28" s="15">
        <v>34003.64</v>
      </c>
      <c r="F28" s="16">
        <v>1.8100000000000002E-2</v>
      </c>
      <c r="G28" s="16">
        <v>7.4800000000000005E-2</v>
      </c>
    </row>
    <row r="29" spans="1:7" x14ac:dyDescent="0.25">
      <c r="A29" s="13" t="s">
        <v>352</v>
      </c>
      <c r="B29" s="33" t="s">
        <v>353</v>
      </c>
      <c r="C29" s="33" t="s">
        <v>231</v>
      </c>
      <c r="D29" s="14">
        <v>31000000</v>
      </c>
      <c r="E29" s="15">
        <v>31077.47</v>
      </c>
      <c r="F29" s="16">
        <v>1.6500000000000001E-2</v>
      </c>
      <c r="G29" s="16">
        <v>7.4800000000000005E-2</v>
      </c>
    </row>
    <row r="30" spans="1:7" x14ac:dyDescent="0.25">
      <c r="A30" s="13" t="s">
        <v>354</v>
      </c>
      <c r="B30" s="33" t="s">
        <v>355</v>
      </c>
      <c r="C30" s="33" t="s">
        <v>228</v>
      </c>
      <c r="D30" s="14">
        <v>29500000</v>
      </c>
      <c r="E30" s="15">
        <v>30400.639999999999</v>
      </c>
      <c r="F30" s="16">
        <v>1.6199999999999999E-2</v>
      </c>
      <c r="G30" s="16">
        <v>7.4864E-2</v>
      </c>
    </row>
    <row r="31" spans="1:7" x14ac:dyDescent="0.25">
      <c r="A31" s="13" t="s">
        <v>356</v>
      </c>
      <c r="B31" s="33" t="s">
        <v>357</v>
      </c>
      <c r="C31" s="33" t="s">
        <v>231</v>
      </c>
      <c r="D31" s="14">
        <v>25000000</v>
      </c>
      <c r="E31" s="15">
        <v>25305.95</v>
      </c>
      <c r="F31" s="16">
        <v>1.35E-2</v>
      </c>
      <c r="G31" s="16">
        <v>7.5403999999999999E-2</v>
      </c>
    </row>
    <row r="32" spans="1:7" x14ac:dyDescent="0.25">
      <c r="A32" s="13" t="s">
        <v>358</v>
      </c>
      <c r="B32" s="33" t="s">
        <v>359</v>
      </c>
      <c r="C32" s="33" t="s">
        <v>231</v>
      </c>
      <c r="D32" s="14">
        <v>24500000</v>
      </c>
      <c r="E32" s="15">
        <v>24524.16</v>
      </c>
      <c r="F32" s="16">
        <v>1.3100000000000001E-2</v>
      </c>
      <c r="G32" s="16">
        <v>7.4800000000000005E-2</v>
      </c>
    </row>
    <row r="33" spans="1:7" x14ac:dyDescent="0.25">
      <c r="A33" s="13" t="s">
        <v>360</v>
      </c>
      <c r="B33" s="33" t="s">
        <v>361</v>
      </c>
      <c r="C33" s="33" t="s">
        <v>242</v>
      </c>
      <c r="D33" s="14">
        <v>20000000</v>
      </c>
      <c r="E33" s="15">
        <v>19995.32</v>
      </c>
      <c r="F33" s="16">
        <v>1.06E-2</v>
      </c>
      <c r="G33" s="16">
        <v>7.571E-2</v>
      </c>
    </row>
    <row r="34" spans="1:7" x14ac:dyDescent="0.25">
      <c r="A34" s="13" t="s">
        <v>362</v>
      </c>
      <c r="B34" s="33" t="s">
        <v>363</v>
      </c>
      <c r="C34" s="33" t="s">
        <v>231</v>
      </c>
      <c r="D34" s="14">
        <v>18000000</v>
      </c>
      <c r="E34" s="15">
        <v>18898.09</v>
      </c>
      <c r="F34" s="16">
        <v>1.01E-2</v>
      </c>
      <c r="G34" s="16">
        <v>7.5787999999999994E-2</v>
      </c>
    </row>
    <row r="35" spans="1:7" x14ac:dyDescent="0.25">
      <c r="A35" s="13" t="s">
        <v>364</v>
      </c>
      <c r="B35" s="33" t="s">
        <v>365</v>
      </c>
      <c r="C35" s="33" t="s">
        <v>231</v>
      </c>
      <c r="D35" s="14">
        <v>17500000</v>
      </c>
      <c r="E35" s="15">
        <v>18129.16</v>
      </c>
      <c r="F35" s="16">
        <v>9.7000000000000003E-3</v>
      </c>
      <c r="G35" s="16">
        <v>7.4649999999999994E-2</v>
      </c>
    </row>
    <row r="36" spans="1:7" x14ac:dyDescent="0.25">
      <c r="A36" s="13" t="s">
        <v>366</v>
      </c>
      <c r="B36" s="33" t="s">
        <v>367</v>
      </c>
      <c r="C36" s="33" t="s">
        <v>231</v>
      </c>
      <c r="D36" s="14">
        <v>17500000</v>
      </c>
      <c r="E36" s="15">
        <v>17649.080000000002</v>
      </c>
      <c r="F36" s="16">
        <v>9.4000000000000004E-3</v>
      </c>
      <c r="G36" s="16">
        <v>7.4550000000000005E-2</v>
      </c>
    </row>
    <row r="37" spans="1:7" x14ac:dyDescent="0.25">
      <c r="A37" s="13" t="s">
        <v>368</v>
      </c>
      <c r="B37" s="33" t="s">
        <v>369</v>
      </c>
      <c r="C37" s="33" t="s">
        <v>370</v>
      </c>
      <c r="D37" s="14">
        <v>17500000</v>
      </c>
      <c r="E37" s="15">
        <v>17445.61</v>
      </c>
      <c r="F37" s="16">
        <v>9.2999999999999992E-3</v>
      </c>
      <c r="G37" s="16">
        <v>7.6950000000000005E-2</v>
      </c>
    </row>
    <row r="38" spans="1:7" x14ac:dyDescent="0.25">
      <c r="A38" s="13" t="s">
        <v>371</v>
      </c>
      <c r="B38" s="33" t="s">
        <v>372</v>
      </c>
      <c r="C38" s="33" t="s">
        <v>231</v>
      </c>
      <c r="D38" s="14">
        <v>16500000</v>
      </c>
      <c r="E38" s="15">
        <v>16982.560000000001</v>
      </c>
      <c r="F38" s="16">
        <v>8.9999999999999993E-3</v>
      </c>
      <c r="G38" s="16">
        <v>7.5787999999999994E-2</v>
      </c>
    </row>
    <row r="39" spans="1:7" x14ac:dyDescent="0.25">
      <c r="A39" s="13" t="s">
        <v>373</v>
      </c>
      <c r="B39" s="33" t="s">
        <v>374</v>
      </c>
      <c r="C39" s="33" t="s">
        <v>231</v>
      </c>
      <c r="D39" s="14">
        <v>15000000</v>
      </c>
      <c r="E39" s="15">
        <v>15001.11</v>
      </c>
      <c r="F39" s="16">
        <v>8.0000000000000002E-3</v>
      </c>
      <c r="G39" s="16">
        <v>7.5899999999999995E-2</v>
      </c>
    </row>
    <row r="40" spans="1:7" x14ac:dyDescent="0.25">
      <c r="A40" s="13" t="s">
        <v>375</v>
      </c>
      <c r="B40" s="33" t="s">
        <v>376</v>
      </c>
      <c r="C40" s="33" t="s">
        <v>231</v>
      </c>
      <c r="D40" s="14">
        <v>14000000</v>
      </c>
      <c r="E40" s="15">
        <v>14554.26</v>
      </c>
      <c r="F40" s="16">
        <v>7.7000000000000002E-3</v>
      </c>
      <c r="G40" s="16">
        <v>7.5342000000000006E-2</v>
      </c>
    </row>
    <row r="41" spans="1:7" x14ac:dyDescent="0.25">
      <c r="A41" s="13" t="s">
        <v>377</v>
      </c>
      <c r="B41" s="33" t="s">
        <v>378</v>
      </c>
      <c r="C41" s="33" t="s">
        <v>231</v>
      </c>
      <c r="D41" s="14">
        <v>12500000</v>
      </c>
      <c r="E41" s="15">
        <v>12678.93</v>
      </c>
      <c r="F41" s="16">
        <v>6.7999999999999996E-3</v>
      </c>
      <c r="G41" s="16">
        <v>7.5899999999999995E-2</v>
      </c>
    </row>
    <row r="42" spans="1:7" x14ac:dyDescent="0.25">
      <c r="A42" s="13" t="s">
        <v>379</v>
      </c>
      <c r="B42" s="33" t="s">
        <v>380</v>
      </c>
      <c r="C42" s="33" t="s">
        <v>242</v>
      </c>
      <c r="D42" s="14">
        <v>11500000</v>
      </c>
      <c r="E42" s="15">
        <v>11801.9</v>
      </c>
      <c r="F42" s="16">
        <v>6.3E-3</v>
      </c>
      <c r="G42" s="16">
        <v>7.4407000000000001E-2</v>
      </c>
    </row>
    <row r="43" spans="1:7" x14ac:dyDescent="0.25">
      <c r="A43" s="13" t="s">
        <v>381</v>
      </c>
      <c r="B43" s="33" t="s">
        <v>382</v>
      </c>
      <c r="C43" s="33" t="s">
        <v>231</v>
      </c>
      <c r="D43" s="14">
        <v>10500000</v>
      </c>
      <c r="E43" s="15">
        <v>10484.49</v>
      </c>
      <c r="F43" s="16">
        <v>5.5999999999999999E-3</v>
      </c>
      <c r="G43" s="16">
        <v>7.5092000000000006E-2</v>
      </c>
    </row>
    <row r="44" spans="1:7" x14ac:dyDescent="0.25">
      <c r="A44" s="13" t="s">
        <v>383</v>
      </c>
      <c r="B44" s="33" t="s">
        <v>384</v>
      </c>
      <c r="C44" s="33" t="s">
        <v>231</v>
      </c>
      <c r="D44" s="14">
        <v>10300000</v>
      </c>
      <c r="E44" s="15">
        <v>10478.459999999999</v>
      </c>
      <c r="F44" s="16">
        <v>5.5999999999999999E-3</v>
      </c>
      <c r="G44" s="16">
        <v>7.5330999999999995E-2</v>
      </c>
    </row>
    <row r="45" spans="1:7" x14ac:dyDescent="0.25">
      <c r="A45" s="13" t="s">
        <v>385</v>
      </c>
      <c r="B45" s="33" t="s">
        <v>386</v>
      </c>
      <c r="C45" s="33" t="s">
        <v>231</v>
      </c>
      <c r="D45" s="14">
        <v>9450000</v>
      </c>
      <c r="E45" s="15">
        <v>9779.9699999999993</v>
      </c>
      <c r="F45" s="16">
        <v>5.1999999999999998E-3</v>
      </c>
      <c r="G45" s="16">
        <v>7.4802999999999994E-2</v>
      </c>
    </row>
    <row r="46" spans="1:7" x14ac:dyDescent="0.25">
      <c r="A46" s="13" t="s">
        <v>387</v>
      </c>
      <c r="B46" s="33" t="s">
        <v>388</v>
      </c>
      <c r="C46" s="33" t="s">
        <v>231</v>
      </c>
      <c r="D46" s="14">
        <v>7500000</v>
      </c>
      <c r="E46" s="15">
        <v>7733.98</v>
      </c>
      <c r="F46" s="16">
        <v>4.1000000000000003E-3</v>
      </c>
      <c r="G46" s="16">
        <v>7.4649999999999994E-2</v>
      </c>
    </row>
    <row r="47" spans="1:7" x14ac:dyDescent="0.25">
      <c r="A47" s="13" t="s">
        <v>389</v>
      </c>
      <c r="B47" s="33" t="s">
        <v>390</v>
      </c>
      <c r="C47" s="33" t="s">
        <v>231</v>
      </c>
      <c r="D47" s="14">
        <v>7500000</v>
      </c>
      <c r="E47" s="15">
        <v>7719.67</v>
      </c>
      <c r="F47" s="16">
        <v>4.1000000000000003E-3</v>
      </c>
      <c r="G47" s="16">
        <v>7.4800000000000005E-2</v>
      </c>
    </row>
    <row r="48" spans="1:7" x14ac:dyDescent="0.25">
      <c r="A48" s="13" t="s">
        <v>391</v>
      </c>
      <c r="B48" s="33" t="s">
        <v>392</v>
      </c>
      <c r="C48" s="33" t="s">
        <v>231</v>
      </c>
      <c r="D48" s="14">
        <v>7000000</v>
      </c>
      <c r="E48" s="15">
        <v>7214.52</v>
      </c>
      <c r="F48" s="16">
        <v>3.8E-3</v>
      </c>
      <c r="G48" s="16">
        <v>7.4732999999999994E-2</v>
      </c>
    </row>
    <row r="49" spans="1:7" x14ac:dyDescent="0.25">
      <c r="A49" s="13" t="s">
        <v>393</v>
      </c>
      <c r="B49" s="33" t="s">
        <v>394</v>
      </c>
      <c r="C49" s="33" t="s">
        <v>231</v>
      </c>
      <c r="D49" s="14">
        <v>7000000</v>
      </c>
      <c r="E49" s="15">
        <v>6901.72</v>
      </c>
      <c r="F49" s="16">
        <v>3.7000000000000002E-3</v>
      </c>
      <c r="G49" s="16">
        <v>7.5699000000000002E-2</v>
      </c>
    </row>
    <row r="50" spans="1:7" x14ac:dyDescent="0.25">
      <c r="A50" s="13" t="s">
        <v>395</v>
      </c>
      <c r="B50" s="33" t="s">
        <v>396</v>
      </c>
      <c r="C50" s="33" t="s">
        <v>231</v>
      </c>
      <c r="D50" s="14">
        <v>6500000</v>
      </c>
      <c r="E50" s="15">
        <v>6829.32</v>
      </c>
      <c r="F50" s="16">
        <v>3.5999999999999999E-3</v>
      </c>
      <c r="G50" s="16">
        <v>7.5899999999999995E-2</v>
      </c>
    </row>
    <row r="51" spans="1:7" x14ac:dyDescent="0.25">
      <c r="A51" s="13" t="s">
        <v>397</v>
      </c>
      <c r="B51" s="33" t="s">
        <v>398</v>
      </c>
      <c r="C51" s="33" t="s">
        <v>337</v>
      </c>
      <c r="D51" s="14">
        <v>6500000</v>
      </c>
      <c r="E51" s="15">
        <v>6498.8</v>
      </c>
      <c r="F51" s="16">
        <v>3.5000000000000001E-3</v>
      </c>
      <c r="G51" s="16">
        <v>7.4899999999999994E-2</v>
      </c>
    </row>
    <row r="52" spans="1:7" x14ac:dyDescent="0.25">
      <c r="A52" s="13" t="s">
        <v>399</v>
      </c>
      <c r="B52" s="33" t="s">
        <v>400</v>
      </c>
      <c r="C52" s="33" t="s">
        <v>231</v>
      </c>
      <c r="D52" s="14">
        <v>5500000</v>
      </c>
      <c r="E52" s="15">
        <v>5768.14</v>
      </c>
      <c r="F52" s="16">
        <v>3.0999999999999999E-3</v>
      </c>
      <c r="G52" s="16">
        <v>7.5787999999999994E-2</v>
      </c>
    </row>
    <row r="53" spans="1:7" x14ac:dyDescent="0.25">
      <c r="A53" s="13" t="s">
        <v>401</v>
      </c>
      <c r="B53" s="33" t="s">
        <v>402</v>
      </c>
      <c r="C53" s="33" t="s">
        <v>231</v>
      </c>
      <c r="D53" s="14">
        <v>5500000</v>
      </c>
      <c r="E53" s="15">
        <v>5685.47</v>
      </c>
      <c r="F53" s="16">
        <v>3.0000000000000001E-3</v>
      </c>
      <c r="G53" s="16">
        <v>7.4649999999999994E-2</v>
      </c>
    </row>
    <row r="54" spans="1:7" x14ac:dyDescent="0.25">
      <c r="A54" s="13" t="s">
        <v>403</v>
      </c>
      <c r="B54" s="33" t="s">
        <v>404</v>
      </c>
      <c r="C54" s="33" t="s">
        <v>231</v>
      </c>
      <c r="D54" s="14">
        <v>5500000</v>
      </c>
      <c r="E54" s="15">
        <v>5451.45</v>
      </c>
      <c r="F54" s="16">
        <v>2.8999999999999998E-3</v>
      </c>
      <c r="G54" s="16">
        <v>7.5850000000000001E-2</v>
      </c>
    </row>
    <row r="55" spans="1:7" x14ac:dyDescent="0.25">
      <c r="A55" s="13" t="s">
        <v>405</v>
      </c>
      <c r="B55" s="33" t="s">
        <v>406</v>
      </c>
      <c r="C55" s="33" t="s">
        <v>231</v>
      </c>
      <c r="D55" s="14">
        <v>5000000</v>
      </c>
      <c r="E55" s="15">
        <v>5132.38</v>
      </c>
      <c r="F55" s="16">
        <v>2.7000000000000001E-3</v>
      </c>
      <c r="G55" s="16">
        <v>7.6603000000000004E-2</v>
      </c>
    </row>
    <row r="56" spans="1:7" x14ac:dyDescent="0.25">
      <c r="A56" s="13" t="s">
        <v>407</v>
      </c>
      <c r="B56" s="33" t="s">
        <v>408</v>
      </c>
      <c r="C56" s="33" t="s">
        <v>231</v>
      </c>
      <c r="D56" s="14">
        <v>5000000</v>
      </c>
      <c r="E56" s="15">
        <v>5125.34</v>
      </c>
      <c r="F56" s="16">
        <v>2.7000000000000001E-3</v>
      </c>
      <c r="G56" s="16">
        <v>7.6591000000000006E-2</v>
      </c>
    </row>
    <row r="57" spans="1:7" x14ac:dyDescent="0.25">
      <c r="A57" s="13" t="s">
        <v>409</v>
      </c>
      <c r="B57" s="33" t="s">
        <v>410</v>
      </c>
      <c r="C57" s="33" t="s">
        <v>228</v>
      </c>
      <c r="D57" s="14">
        <v>5100000</v>
      </c>
      <c r="E57" s="15">
        <v>5019.1099999999997</v>
      </c>
      <c r="F57" s="16">
        <v>2.7000000000000001E-3</v>
      </c>
      <c r="G57" s="16">
        <v>7.4700000000000003E-2</v>
      </c>
    </row>
    <row r="58" spans="1:7" x14ac:dyDescent="0.25">
      <c r="A58" s="13" t="s">
        <v>411</v>
      </c>
      <c r="B58" s="33" t="s">
        <v>412</v>
      </c>
      <c r="C58" s="33" t="s">
        <v>231</v>
      </c>
      <c r="D58" s="14">
        <v>5000000</v>
      </c>
      <c r="E58" s="15">
        <v>4991.74</v>
      </c>
      <c r="F58" s="16">
        <v>2.7000000000000001E-3</v>
      </c>
      <c r="G58" s="16">
        <v>7.6575000000000004E-2</v>
      </c>
    </row>
    <row r="59" spans="1:7" x14ac:dyDescent="0.25">
      <c r="A59" s="13" t="s">
        <v>413</v>
      </c>
      <c r="B59" s="33" t="s">
        <v>414</v>
      </c>
      <c r="C59" s="33" t="s">
        <v>242</v>
      </c>
      <c r="D59" s="14">
        <v>5000000</v>
      </c>
      <c r="E59" s="15">
        <v>4923.41</v>
      </c>
      <c r="F59" s="16">
        <v>2.5999999999999999E-3</v>
      </c>
      <c r="G59" s="16">
        <v>7.5699000000000002E-2</v>
      </c>
    </row>
    <row r="60" spans="1:7" x14ac:dyDescent="0.25">
      <c r="A60" s="13" t="s">
        <v>415</v>
      </c>
      <c r="B60" s="33" t="s">
        <v>416</v>
      </c>
      <c r="C60" s="33" t="s">
        <v>231</v>
      </c>
      <c r="D60" s="14">
        <v>4000000</v>
      </c>
      <c r="E60" s="15">
        <v>4143.6000000000004</v>
      </c>
      <c r="F60" s="16">
        <v>2.2000000000000001E-3</v>
      </c>
      <c r="G60" s="16">
        <v>7.5091000000000005E-2</v>
      </c>
    </row>
    <row r="61" spans="1:7" x14ac:dyDescent="0.25">
      <c r="A61" s="13" t="s">
        <v>417</v>
      </c>
      <c r="B61" s="33" t="s">
        <v>418</v>
      </c>
      <c r="C61" s="33" t="s">
        <v>242</v>
      </c>
      <c r="D61" s="14">
        <v>3800000</v>
      </c>
      <c r="E61" s="15">
        <v>3782.39</v>
      </c>
      <c r="F61" s="16">
        <v>2E-3</v>
      </c>
      <c r="G61" s="16">
        <v>7.4700000000000003E-2</v>
      </c>
    </row>
    <row r="62" spans="1:7" x14ac:dyDescent="0.25">
      <c r="A62" s="13" t="s">
        <v>419</v>
      </c>
      <c r="B62" s="33" t="s">
        <v>420</v>
      </c>
      <c r="C62" s="33" t="s">
        <v>231</v>
      </c>
      <c r="D62" s="14">
        <v>3000000</v>
      </c>
      <c r="E62" s="15">
        <v>3112.97</v>
      </c>
      <c r="F62" s="16">
        <v>1.6999999999999999E-3</v>
      </c>
      <c r="G62" s="16">
        <v>7.4649999999999994E-2</v>
      </c>
    </row>
    <row r="63" spans="1:7" x14ac:dyDescent="0.25">
      <c r="A63" s="13" t="s">
        <v>421</v>
      </c>
      <c r="B63" s="33" t="s">
        <v>422</v>
      </c>
      <c r="C63" s="33" t="s">
        <v>231</v>
      </c>
      <c r="D63" s="14">
        <v>3000000</v>
      </c>
      <c r="E63" s="15">
        <v>3094.64</v>
      </c>
      <c r="F63" s="16">
        <v>1.6000000000000001E-3</v>
      </c>
      <c r="G63" s="16">
        <v>7.4300000000000005E-2</v>
      </c>
    </row>
    <row r="64" spans="1:7" x14ac:dyDescent="0.25">
      <c r="A64" s="13" t="s">
        <v>423</v>
      </c>
      <c r="B64" s="33" t="s">
        <v>424</v>
      </c>
      <c r="C64" s="33" t="s">
        <v>231</v>
      </c>
      <c r="D64" s="14">
        <v>3000000</v>
      </c>
      <c r="E64" s="15">
        <v>3092.73</v>
      </c>
      <c r="F64" s="16">
        <v>1.6000000000000001E-3</v>
      </c>
      <c r="G64" s="16">
        <v>7.46E-2</v>
      </c>
    </row>
    <row r="65" spans="1:7" x14ac:dyDescent="0.25">
      <c r="A65" s="13" t="s">
        <v>425</v>
      </c>
      <c r="B65" s="33" t="s">
        <v>426</v>
      </c>
      <c r="C65" s="33" t="s">
        <v>231</v>
      </c>
      <c r="D65" s="14">
        <v>2500000</v>
      </c>
      <c r="E65" s="15">
        <v>2687.2</v>
      </c>
      <c r="F65" s="16">
        <v>1.4E-3</v>
      </c>
      <c r="G65" s="16">
        <v>7.5091000000000005E-2</v>
      </c>
    </row>
    <row r="66" spans="1:7" x14ac:dyDescent="0.25">
      <c r="A66" s="13" t="s">
        <v>427</v>
      </c>
      <c r="B66" s="33" t="s">
        <v>428</v>
      </c>
      <c r="C66" s="33" t="s">
        <v>231</v>
      </c>
      <c r="D66" s="14">
        <v>2500000</v>
      </c>
      <c r="E66" s="15">
        <v>2602.73</v>
      </c>
      <c r="F66" s="16">
        <v>1.4E-3</v>
      </c>
      <c r="G66" s="16">
        <v>7.4800000000000005E-2</v>
      </c>
    </row>
    <row r="67" spans="1:7" x14ac:dyDescent="0.25">
      <c r="A67" s="13" t="s">
        <v>429</v>
      </c>
      <c r="B67" s="33" t="s">
        <v>430</v>
      </c>
      <c r="C67" s="33" t="s">
        <v>231</v>
      </c>
      <c r="D67" s="14">
        <v>2500000</v>
      </c>
      <c r="E67" s="15">
        <v>2596.35</v>
      </c>
      <c r="F67" s="16">
        <v>1.4E-3</v>
      </c>
      <c r="G67" s="16">
        <v>7.6560000000000003E-2</v>
      </c>
    </row>
    <row r="68" spans="1:7" x14ac:dyDescent="0.25">
      <c r="A68" s="13" t="s">
        <v>431</v>
      </c>
      <c r="B68" s="33" t="s">
        <v>432</v>
      </c>
      <c r="C68" s="33" t="s">
        <v>231</v>
      </c>
      <c r="D68" s="14">
        <v>2500000</v>
      </c>
      <c r="E68" s="15">
        <v>2593.0700000000002</v>
      </c>
      <c r="F68" s="16">
        <v>1.4E-3</v>
      </c>
      <c r="G68" s="16">
        <v>7.4635999999999994E-2</v>
      </c>
    </row>
    <row r="69" spans="1:7" x14ac:dyDescent="0.25">
      <c r="A69" s="13" t="s">
        <v>433</v>
      </c>
      <c r="B69" s="33" t="s">
        <v>434</v>
      </c>
      <c r="C69" s="33" t="s">
        <v>231</v>
      </c>
      <c r="D69" s="14">
        <v>2000000</v>
      </c>
      <c r="E69" s="15">
        <v>2038.13</v>
      </c>
      <c r="F69" s="16">
        <v>1.1000000000000001E-3</v>
      </c>
      <c r="G69" s="16">
        <v>7.4800000000000005E-2</v>
      </c>
    </row>
    <row r="70" spans="1:7" x14ac:dyDescent="0.25">
      <c r="A70" s="13" t="s">
        <v>435</v>
      </c>
      <c r="B70" s="33" t="s">
        <v>436</v>
      </c>
      <c r="C70" s="33" t="s">
        <v>231</v>
      </c>
      <c r="D70" s="14">
        <v>1500000</v>
      </c>
      <c r="E70" s="15">
        <v>1548.66</v>
      </c>
      <c r="F70" s="16">
        <v>8.0000000000000004E-4</v>
      </c>
      <c r="G70" s="16">
        <v>7.46E-2</v>
      </c>
    </row>
    <row r="71" spans="1:7" x14ac:dyDescent="0.25">
      <c r="A71" s="13" t="s">
        <v>437</v>
      </c>
      <c r="B71" s="33" t="s">
        <v>438</v>
      </c>
      <c r="C71" s="33" t="s">
        <v>337</v>
      </c>
      <c r="D71" s="14">
        <v>1500000</v>
      </c>
      <c r="E71" s="15">
        <v>1484.11</v>
      </c>
      <c r="F71" s="16">
        <v>8.0000000000000004E-4</v>
      </c>
      <c r="G71" s="16">
        <v>7.6600000000000001E-2</v>
      </c>
    </row>
    <row r="72" spans="1:7" x14ac:dyDescent="0.25">
      <c r="A72" s="13" t="s">
        <v>439</v>
      </c>
      <c r="B72" s="33" t="s">
        <v>440</v>
      </c>
      <c r="C72" s="33" t="s">
        <v>231</v>
      </c>
      <c r="D72" s="14">
        <v>1000000</v>
      </c>
      <c r="E72" s="15">
        <v>1066.9100000000001</v>
      </c>
      <c r="F72" s="16">
        <v>5.9999999999999995E-4</v>
      </c>
      <c r="G72" s="16">
        <v>7.5837000000000002E-2</v>
      </c>
    </row>
    <row r="73" spans="1:7" x14ac:dyDescent="0.25">
      <c r="A73" s="13" t="s">
        <v>441</v>
      </c>
      <c r="B73" s="33" t="s">
        <v>442</v>
      </c>
      <c r="C73" s="33" t="s">
        <v>231</v>
      </c>
      <c r="D73" s="14">
        <v>1000000</v>
      </c>
      <c r="E73" s="15">
        <v>1061.54</v>
      </c>
      <c r="F73" s="16">
        <v>5.9999999999999995E-4</v>
      </c>
      <c r="G73" s="16">
        <v>7.4300000000000005E-2</v>
      </c>
    </row>
    <row r="74" spans="1:7" x14ac:dyDescent="0.25">
      <c r="A74" s="13" t="s">
        <v>443</v>
      </c>
      <c r="B74" s="33" t="s">
        <v>444</v>
      </c>
      <c r="C74" s="33" t="s">
        <v>231</v>
      </c>
      <c r="D74" s="14">
        <v>1000000</v>
      </c>
      <c r="E74" s="15">
        <v>1042.3399999999999</v>
      </c>
      <c r="F74" s="16">
        <v>5.9999999999999995E-4</v>
      </c>
      <c r="G74" s="16">
        <v>7.5850000000000001E-2</v>
      </c>
    </row>
    <row r="75" spans="1:7" x14ac:dyDescent="0.25">
      <c r="A75" s="13" t="s">
        <v>445</v>
      </c>
      <c r="B75" s="33" t="s">
        <v>446</v>
      </c>
      <c r="C75" s="33" t="s">
        <v>242</v>
      </c>
      <c r="D75" s="14">
        <v>1000000</v>
      </c>
      <c r="E75" s="15">
        <v>993.59</v>
      </c>
      <c r="F75" s="16">
        <v>5.0000000000000001E-4</v>
      </c>
      <c r="G75" s="16">
        <v>7.4901999999999996E-2</v>
      </c>
    </row>
    <row r="76" spans="1:7" x14ac:dyDescent="0.25">
      <c r="A76" s="13" t="s">
        <v>447</v>
      </c>
      <c r="B76" s="33" t="s">
        <v>448</v>
      </c>
      <c r="C76" s="33" t="s">
        <v>231</v>
      </c>
      <c r="D76" s="14">
        <v>1000000</v>
      </c>
      <c r="E76" s="15">
        <v>992.76</v>
      </c>
      <c r="F76" s="16">
        <v>5.0000000000000001E-4</v>
      </c>
      <c r="G76" s="16">
        <v>7.5092000000000006E-2</v>
      </c>
    </row>
    <row r="77" spans="1:7" x14ac:dyDescent="0.25">
      <c r="A77" s="13" t="s">
        <v>449</v>
      </c>
      <c r="B77" s="33" t="s">
        <v>450</v>
      </c>
      <c r="C77" s="33" t="s">
        <v>231</v>
      </c>
      <c r="D77" s="14">
        <v>500000</v>
      </c>
      <c r="E77" s="15">
        <v>527.09</v>
      </c>
      <c r="F77" s="16">
        <v>2.9999999999999997E-4</v>
      </c>
      <c r="G77" s="16">
        <v>7.5885999999999995E-2</v>
      </c>
    </row>
    <row r="78" spans="1:7" x14ac:dyDescent="0.25">
      <c r="A78" s="13" t="s">
        <v>451</v>
      </c>
      <c r="B78" s="33" t="s">
        <v>452</v>
      </c>
      <c r="C78" s="33" t="s">
        <v>231</v>
      </c>
      <c r="D78" s="14">
        <v>500000</v>
      </c>
      <c r="E78" s="15">
        <v>520.29</v>
      </c>
      <c r="F78" s="16">
        <v>2.9999999999999997E-4</v>
      </c>
      <c r="G78" s="16">
        <v>7.5091000000000005E-2</v>
      </c>
    </row>
    <row r="79" spans="1:7" x14ac:dyDescent="0.25">
      <c r="A79" s="13" t="s">
        <v>453</v>
      </c>
      <c r="B79" s="33" t="s">
        <v>454</v>
      </c>
      <c r="C79" s="33" t="s">
        <v>231</v>
      </c>
      <c r="D79" s="14">
        <v>500000</v>
      </c>
      <c r="E79" s="15">
        <v>512.21</v>
      </c>
      <c r="F79" s="16">
        <v>2.9999999999999997E-4</v>
      </c>
      <c r="G79" s="16">
        <v>7.5092000000000006E-2</v>
      </c>
    </row>
    <row r="80" spans="1:7" x14ac:dyDescent="0.25">
      <c r="A80" s="13" t="s">
        <v>455</v>
      </c>
      <c r="B80" s="33" t="s">
        <v>456</v>
      </c>
      <c r="C80" s="33" t="s">
        <v>337</v>
      </c>
      <c r="D80" s="14">
        <v>500000</v>
      </c>
      <c r="E80" s="15">
        <v>506.77</v>
      </c>
      <c r="F80" s="16">
        <v>2.9999999999999997E-4</v>
      </c>
      <c r="G80" s="16">
        <v>7.4649999999999994E-2</v>
      </c>
    </row>
    <row r="81" spans="1:7" x14ac:dyDescent="0.25">
      <c r="A81" s="13" t="s">
        <v>457</v>
      </c>
      <c r="B81" s="33" t="s">
        <v>458</v>
      </c>
      <c r="C81" s="33" t="s">
        <v>231</v>
      </c>
      <c r="D81" s="14">
        <v>400000</v>
      </c>
      <c r="E81" s="15">
        <v>423.96</v>
      </c>
      <c r="F81" s="16">
        <v>2.0000000000000001E-4</v>
      </c>
      <c r="G81" s="16">
        <v>7.4300000000000005E-2</v>
      </c>
    </row>
    <row r="82" spans="1:7" x14ac:dyDescent="0.25">
      <c r="A82" s="17" t="s">
        <v>124</v>
      </c>
      <c r="B82" s="34"/>
      <c r="C82" s="34"/>
      <c r="D82" s="20"/>
      <c r="E82" s="21">
        <v>1617994.65</v>
      </c>
      <c r="F82" s="22">
        <v>0.86150000000000004</v>
      </c>
      <c r="G82" s="23"/>
    </row>
    <row r="83" spans="1:7" x14ac:dyDescent="0.25">
      <c r="A83" s="13"/>
      <c r="B83" s="33"/>
      <c r="C83" s="33"/>
      <c r="D83" s="14"/>
      <c r="E83" s="15"/>
      <c r="F83" s="16"/>
      <c r="G83" s="16"/>
    </row>
    <row r="84" spans="1:7" x14ac:dyDescent="0.25">
      <c r="A84" s="17" t="s">
        <v>459</v>
      </c>
      <c r="B84" s="33"/>
      <c r="C84" s="33"/>
      <c r="D84" s="14"/>
      <c r="E84" s="15"/>
      <c r="F84" s="16"/>
      <c r="G84" s="16"/>
    </row>
    <row r="85" spans="1:7" x14ac:dyDescent="0.25">
      <c r="A85" s="13" t="s">
        <v>460</v>
      </c>
      <c r="B85" s="33" t="s">
        <v>461</v>
      </c>
      <c r="C85" s="33" t="s">
        <v>128</v>
      </c>
      <c r="D85" s="14">
        <v>211500000</v>
      </c>
      <c r="E85" s="15">
        <v>211874.99</v>
      </c>
      <c r="F85" s="16">
        <v>0.1128</v>
      </c>
      <c r="G85" s="16">
        <v>7.1780867092000003E-2</v>
      </c>
    </row>
    <row r="86" spans="1:7" x14ac:dyDescent="0.25">
      <c r="A86" s="17" t="s">
        <v>124</v>
      </c>
      <c r="B86" s="34"/>
      <c r="C86" s="34"/>
      <c r="D86" s="20"/>
      <c r="E86" s="21">
        <v>211874.99</v>
      </c>
      <c r="F86" s="22">
        <v>0.1128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129</v>
      </c>
      <c r="B88" s="33"/>
      <c r="C88" s="33"/>
      <c r="D88" s="14"/>
      <c r="E88" s="15"/>
      <c r="F88" s="16"/>
      <c r="G88" s="16"/>
    </row>
    <row r="89" spans="1:7" x14ac:dyDescent="0.25">
      <c r="A89" s="17" t="s">
        <v>124</v>
      </c>
      <c r="B89" s="33"/>
      <c r="C89" s="33"/>
      <c r="D89" s="14"/>
      <c r="E89" s="18" t="s">
        <v>121</v>
      </c>
      <c r="F89" s="19" t="s">
        <v>121</v>
      </c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7" t="s">
        <v>130</v>
      </c>
      <c r="B91" s="33"/>
      <c r="C91" s="33"/>
      <c r="D91" s="14"/>
      <c r="E91" s="15"/>
      <c r="F91" s="16"/>
      <c r="G91" s="16"/>
    </row>
    <row r="92" spans="1:7" x14ac:dyDescent="0.25">
      <c r="A92" s="17" t="s">
        <v>124</v>
      </c>
      <c r="B92" s="33"/>
      <c r="C92" s="33"/>
      <c r="D92" s="14"/>
      <c r="E92" s="18" t="s">
        <v>121</v>
      </c>
      <c r="F92" s="19" t="s">
        <v>121</v>
      </c>
      <c r="G92" s="16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24" t="s">
        <v>131</v>
      </c>
      <c r="B94" s="35"/>
      <c r="C94" s="35"/>
      <c r="D94" s="25"/>
      <c r="E94" s="21">
        <v>1829869.64</v>
      </c>
      <c r="F94" s="22">
        <v>0.97430000000000005</v>
      </c>
      <c r="G94" s="23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176</v>
      </c>
      <c r="B97" s="33"/>
      <c r="C97" s="33"/>
      <c r="D97" s="14"/>
      <c r="E97" s="15"/>
      <c r="F97" s="16"/>
      <c r="G97" s="16"/>
    </row>
    <row r="98" spans="1:7" x14ac:dyDescent="0.25">
      <c r="A98" s="13" t="s">
        <v>177</v>
      </c>
      <c r="B98" s="33"/>
      <c r="C98" s="33"/>
      <c r="D98" s="14"/>
      <c r="E98" s="15">
        <v>3018.35</v>
      </c>
      <c r="F98" s="16">
        <v>1.6000000000000001E-3</v>
      </c>
      <c r="G98" s="16">
        <v>6.6588999999999995E-2</v>
      </c>
    </row>
    <row r="99" spans="1:7" x14ac:dyDescent="0.25">
      <c r="A99" s="17" t="s">
        <v>124</v>
      </c>
      <c r="B99" s="34"/>
      <c r="C99" s="34"/>
      <c r="D99" s="20"/>
      <c r="E99" s="21">
        <v>3018.35</v>
      </c>
      <c r="F99" s="22">
        <v>1.6000000000000001E-3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131</v>
      </c>
      <c r="B101" s="35"/>
      <c r="C101" s="35"/>
      <c r="D101" s="25"/>
      <c r="E101" s="21">
        <v>3018.35</v>
      </c>
      <c r="F101" s="22">
        <v>1.6000000000000001E-3</v>
      </c>
      <c r="G101" s="23"/>
    </row>
    <row r="102" spans="1:7" x14ac:dyDescent="0.25">
      <c r="A102" s="13" t="s">
        <v>178</v>
      </c>
      <c r="B102" s="33"/>
      <c r="C102" s="33"/>
      <c r="D102" s="14"/>
      <c r="E102" s="15">
        <v>47856.976989199997</v>
      </c>
      <c r="F102" s="16">
        <v>2.5479000000000002E-2</v>
      </c>
      <c r="G102" s="16"/>
    </row>
    <row r="103" spans="1:7" x14ac:dyDescent="0.25">
      <c r="A103" s="13" t="s">
        <v>179</v>
      </c>
      <c r="B103" s="33"/>
      <c r="C103" s="33"/>
      <c r="D103" s="14"/>
      <c r="E103" s="26">
        <v>-2475.7169892000002</v>
      </c>
      <c r="F103" s="27">
        <v>-1.379E-3</v>
      </c>
      <c r="G103" s="16">
        <v>6.6588999999999995E-2</v>
      </c>
    </row>
    <row r="104" spans="1:7" x14ac:dyDescent="0.25">
      <c r="A104" s="28" t="s">
        <v>180</v>
      </c>
      <c r="B104" s="36"/>
      <c r="C104" s="36"/>
      <c r="D104" s="29"/>
      <c r="E104" s="30">
        <v>1878269.25</v>
      </c>
      <c r="F104" s="31">
        <v>1</v>
      </c>
      <c r="G104" s="31"/>
    </row>
    <row r="106" spans="1:7" x14ac:dyDescent="0.25">
      <c r="A106" s="1" t="s">
        <v>182</v>
      </c>
    </row>
    <row r="109" spans="1:7" x14ac:dyDescent="0.25">
      <c r="A109" s="1" t="s">
        <v>183</v>
      </c>
    </row>
    <row r="110" spans="1:7" x14ac:dyDescent="0.25">
      <c r="A110" s="47" t="s">
        <v>184</v>
      </c>
      <c r="B110" s="3" t="s">
        <v>121</v>
      </c>
    </row>
    <row r="111" spans="1:7" x14ac:dyDescent="0.25">
      <c r="A111" t="s">
        <v>185</v>
      </c>
    </row>
    <row r="112" spans="1:7" x14ac:dyDescent="0.25">
      <c r="A112" t="s">
        <v>309</v>
      </c>
      <c r="B112" t="s">
        <v>187</v>
      </c>
      <c r="C112" t="s">
        <v>187</v>
      </c>
    </row>
    <row r="113" spans="1:5" x14ac:dyDescent="0.25">
      <c r="B113" s="48">
        <v>45412</v>
      </c>
      <c r="C113" s="48">
        <v>45443</v>
      </c>
    </row>
    <row r="114" spans="1:5" x14ac:dyDescent="0.25">
      <c r="A114" t="s">
        <v>310</v>
      </c>
      <c r="B114">
        <v>1356.4195999999999</v>
      </c>
      <c r="C114">
        <v>1369.6777999999999</v>
      </c>
      <c r="E114" s="2"/>
    </row>
    <row r="115" spans="1:5" x14ac:dyDescent="0.25">
      <c r="E115" s="2"/>
    </row>
    <row r="116" spans="1:5" x14ac:dyDescent="0.25">
      <c r="A116" t="s">
        <v>202</v>
      </c>
      <c r="B116" s="3" t="s">
        <v>121</v>
      </c>
    </row>
    <row r="117" spans="1:5" x14ac:dyDescent="0.25">
      <c r="A117" t="s">
        <v>203</v>
      </c>
      <c r="B117" s="3" t="s">
        <v>121</v>
      </c>
    </row>
    <row r="118" spans="1:5" ht="29.1" customHeight="1" x14ac:dyDescent="0.25">
      <c r="A118" s="47" t="s">
        <v>204</v>
      </c>
      <c r="B118" s="3" t="s">
        <v>121</v>
      </c>
    </row>
    <row r="119" spans="1:5" ht="29.1" customHeight="1" x14ac:dyDescent="0.25">
      <c r="A119" s="47" t="s">
        <v>205</v>
      </c>
      <c r="B119" s="3" t="s">
        <v>121</v>
      </c>
    </row>
    <row r="120" spans="1:5" x14ac:dyDescent="0.25">
      <c r="A120" t="s">
        <v>206</v>
      </c>
      <c r="B120" s="49">
        <f>+B134</f>
        <v>5.4460991854439857</v>
      </c>
    </row>
    <row r="121" spans="1:5" ht="43.5" customHeight="1" x14ac:dyDescent="0.25">
      <c r="A121" s="47" t="s">
        <v>207</v>
      </c>
      <c r="B121" s="3" t="s">
        <v>121</v>
      </c>
    </row>
    <row r="122" spans="1:5" ht="29.1" customHeight="1" x14ac:dyDescent="0.25">
      <c r="A122" s="47" t="s">
        <v>208</v>
      </c>
      <c r="B122" s="3" t="s">
        <v>121</v>
      </c>
    </row>
    <row r="123" spans="1:5" ht="29.1" customHeight="1" x14ac:dyDescent="0.25">
      <c r="A123" s="47" t="s">
        <v>209</v>
      </c>
      <c r="B123" s="49">
        <v>675559.9814543</v>
      </c>
    </row>
    <row r="124" spans="1:5" x14ac:dyDescent="0.25">
      <c r="A124" t="s">
        <v>210</v>
      </c>
      <c r="B124" s="3" t="s">
        <v>121</v>
      </c>
    </row>
    <row r="125" spans="1:5" x14ac:dyDescent="0.25">
      <c r="A125" t="s">
        <v>211</v>
      </c>
      <c r="B125" s="3" t="s">
        <v>121</v>
      </c>
    </row>
    <row r="127" spans="1:5" x14ac:dyDescent="0.25">
      <c r="A127" t="s">
        <v>212</v>
      </c>
    </row>
    <row r="128" spans="1:5" ht="29.1" customHeight="1" x14ac:dyDescent="0.25">
      <c r="A128" s="55" t="s">
        <v>213</v>
      </c>
      <c r="B128" s="56" t="s">
        <v>462</v>
      </c>
    </row>
    <row r="129" spans="1:4" x14ac:dyDescent="0.25">
      <c r="A129" s="55" t="s">
        <v>215</v>
      </c>
      <c r="B129" s="55" t="s">
        <v>312</v>
      </c>
    </row>
    <row r="130" spans="1:4" x14ac:dyDescent="0.25">
      <c r="A130" s="55"/>
      <c r="B130" s="55"/>
    </row>
    <row r="131" spans="1:4" x14ac:dyDescent="0.25">
      <c r="A131" s="55" t="s">
        <v>217</v>
      </c>
      <c r="B131" s="57">
        <v>7.4752811406755439</v>
      </c>
    </row>
    <row r="132" spans="1:4" x14ac:dyDescent="0.25">
      <c r="A132" s="55"/>
      <c r="B132" s="55"/>
    </row>
    <row r="133" spans="1:4" x14ac:dyDescent="0.25">
      <c r="A133" s="55" t="s">
        <v>218</v>
      </c>
      <c r="B133" s="58">
        <v>4.5279999999999996</v>
      </c>
    </row>
    <row r="134" spans="1:4" x14ac:dyDescent="0.25">
      <c r="A134" s="55" t="s">
        <v>219</v>
      </c>
      <c r="B134" s="58">
        <v>5.4460991854439857</v>
      </c>
    </row>
    <row r="135" spans="1:4" x14ac:dyDescent="0.25">
      <c r="A135" s="55"/>
      <c r="B135" s="55"/>
    </row>
    <row r="136" spans="1:4" x14ac:dyDescent="0.25">
      <c r="A136" s="55" t="s">
        <v>220</v>
      </c>
      <c r="B136" s="59">
        <v>45443</v>
      </c>
    </row>
    <row r="138" spans="1:4" ht="69.95" customHeight="1" x14ac:dyDescent="0.25">
      <c r="A138" s="73" t="s">
        <v>221</v>
      </c>
      <c r="B138" s="73" t="s">
        <v>222</v>
      </c>
      <c r="C138" s="73" t="s">
        <v>5</v>
      </c>
      <c r="D138" s="73" t="s">
        <v>6</v>
      </c>
    </row>
    <row r="139" spans="1:4" ht="69.95" customHeight="1" x14ac:dyDescent="0.25">
      <c r="A139" s="73" t="s">
        <v>462</v>
      </c>
      <c r="B139" s="73"/>
      <c r="C139" s="73" t="s">
        <v>14</v>
      </c>
      <c r="D13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8"/>
  <sheetViews>
    <sheetView showGridLines="0" workbookViewId="0">
      <pane ySplit="4" topLeftCell="A93" activePane="bottomLeft" state="frozen"/>
      <selection pane="bottomLeft" activeCell="H95" sqref="H9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2310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2311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1308</v>
      </c>
      <c r="B8" s="33" t="s">
        <v>1309</v>
      </c>
      <c r="C8" s="33" t="s">
        <v>1274</v>
      </c>
      <c r="D8" s="14">
        <v>76879</v>
      </c>
      <c r="E8" s="15">
        <v>227.52</v>
      </c>
      <c r="F8" s="16">
        <v>5.2499999999999998E-2</v>
      </c>
      <c r="G8" s="16"/>
    </row>
    <row r="9" spans="1:8" x14ac:dyDescent="0.25">
      <c r="A9" s="13" t="s">
        <v>1432</v>
      </c>
      <c r="B9" s="33" t="s">
        <v>1433</v>
      </c>
      <c r="C9" s="33" t="s">
        <v>1434</v>
      </c>
      <c r="D9" s="14">
        <v>4731</v>
      </c>
      <c r="E9" s="15">
        <v>215.69</v>
      </c>
      <c r="F9" s="16">
        <v>4.9799999999999997E-2</v>
      </c>
      <c r="G9" s="16"/>
    </row>
    <row r="10" spans="1:8" x14ac:dyDescent="0.25">
      <c r="A10" s="13" t="s">
        <v>1272</v>
      </c>
      <c r="B10" s="33" t="s">
        <v>1273</v>
      </c>
      <c r="C10" s="33" t="s">
        <v>1274</v>
      </c>
      <c r="D10" s="14">
        <v>4020</v>
      </c>
      <c r="E10" s="15">
        <v>199.95</v>
      </c>
      <c r="F10" s="16">
        <v>4.6199999999999998E-2</v>
      </c>
      <c r="G10" s="16"/>
    </row>
    <row r="11" spans="1:8" x14ac:dyDescent="0.25">
      <c r="A11" s="13" t="s">
        <v>1339</v>
      </c>
      <c r="B11" s="33" t="s">
        <v>1340</v>
      </c>
      <c r="C11" s="33" t="s">
        <v>1195</v>
      </c>
      <c r="D11" s="14">
        <v>36348</v>
      </c>
      <c r="E11" s="15">
        <v>158.75</v>
      </c>
      <c r="F11" s="16">
        <v>3.6600000000000001E-2</v>
      </c>
      <c r="G11" s="16"/>
    </row>
    <row r="12" spans="1:8" x14ac:dyDescent="0.25">
      <c r="A12" s="13" t="s">
        <v>1295</v>
      </c>
      <c r="B12" s="33" t="s">
        <v>1296</v>
      </c>
      <c r="C12" s="33" t="s">
        <v>1289</v>
      </c>
      <c r="D12" s="14">
        <v>31173</v>
      </c>
      <c r="E12" s="15">
        <v>153.51</v>
      </c>
      <c r="F12" s="16">
        <v>3.5400000000000001E-2</v>
      </c>
      <c r="G12" s="16"/>
    </row>
    <row r="13" spans="1:8" x14ac:dyDescent="0.25">
      <c r="A13" s="13" t="s">
        <v>1287</v>
      </c>
      <c r="B13" s="33" t="s">
        <v>1288</v>
      </c>
      <c r="C13" s="33" t="s">
        <v>1289</v>
      </c>
      <c r="D13" s="14">
        <v>26570</v>
      </c>
      <c r="E13" s="15">
        <v>142.88</v>
      </c>
      <c r="F13" s="16">
        <v>3.3000000000000002E-2</v>
      </c>
      <c r="G13" s="16"/>
    </row>
    <row r="14" spans="1:8" x14ac:dyDescent="0.25">
      <c r="A14" s="13" t="s">
        <v>1202</v>
      </c>
      <c r="B14" s="33" t="s">
        <v>1203</v>
      </c>
      <c r="C14" s="33" t="s">
        <v>1204</v>
      </c>
      <c r="D14" s="14">
        <v>1911</v>
      </c>
      <c r="E14" s="15">
        <v>133.16</v>
      </c>
      <c r="F14" s="16">
        <v>3.0700000000000002E-2</v>
      </c>
      <c r="G14" s="16"/>
    </row>
    <row r="15" spans="1:8" x14ac:dyDescent="0.25">
      <c r="A15" s="13" t="s">
        <v>1284</v>
      </c>
      <c r="B15" s="33" t="s">
        <v>1285</v>
      </c>
      <c r="C15" s="33" t="s">
        <v>1286</v>
      </c>
      <c r="D15" s="14">
        <v>28720</v>
      </c>
      <c r="E15" s="15">
        <v>129.24</v>
      </c>
      <c r="F15" s="16">
        <v>2.98E-2</v>
      </c>
      <c r="G15" s="16"/>
    </row>
    <row r="16" spans="1:8" x14ac:dyDescent="0.25">
      <c r="A16" s="13" t="s">
        <v>1449</v>
      </c>
      <c r="B16" s="33" t="s">
        <v>1450</v>
      </c>
      <c r="C16" s="33" t="s">
        <v>1451</v>
      </c>
      <c r="D16" s="14">
        <v>3066</v>
      </c>
      <c r="E16" s="15">
        <v>128.44</v>
      </c>
      <c r="F16" s="16">
        <v>2.9600000000000001E-2</v>
      </c>
      <c r="G16" s="16"/>
    </row>
    <row r="17" spans="1:7" x14ac:dyDescent="0.25">
      <c r="A17" s="13" t="s">
        <v>1216</v>
      </c>
      <c r="B17" s="33" t="s">
        <v>1217</v>
      </c>
      <c r="C17" s="33" t="s">
        <v>1218</v>
      </c>
      <c r="D17" s="14">
        <v>78812</v>
      </c>
      <c r="E17" s="15">
        <v>127.99</v>
      </c>
      <c r="F17" s="16">
        <v>2.9499999999999998E-2</v>
      </c>
      <c r="G17" s="16"/>
    </row>
    <row r="18" spans="1:7" x14ac:dyDescent="0.25">
      <c r="A18" s="13" t="s">
        <v>1369</v>
      </c>
      <c r="B18" s="33" t="s">
        <v>1370</v>
      </c>
      <c r="C18" s="33" t="s">
        <v>1371</v>
      </c>
      <c r="D18" s="14">
        <v>57861</v>
      </c>
      <c r="E18" s="15">
        <v>118.21</v>
      </c>
      <c r="F18" s="16">
        <v>2.7300000000000001E-2</v>
      </c>
      <c r="G18" s="16"/>
    </row>
    <row r="19" spans="1:7" x14ac:dyDescent="0.25">
      <c r="A19" s="13" t="s">
        <v>1321</v>
      </c>
      <c r="B19" s="33" t="s">
        <v>1322</v>
      </c>
      <c r="C19" s="33" t="s">
        <v>1323</v>
      </c>
      <c r="D19" s="14">
        <v>13814</v>
      </c>
      <c r="E19" s="15">
        <v>112.67</v>
      </c>
      <c r="F19" s="16">
        <v>2.5999999999999999E-2</v>
      </c>
      <c r="G19" s="16"/>
    </row>
    <row r="20" spans="1:7" x14ac:dyDescent="0.25">
      <c r="A20" s="13" t="s">
        <v>1445</v>
      </c>
      <c r="B20" s="33" t="s">
        <v>1446</v>
      </c>
      <c r="C20" s="33" t="s">
        <v>1289</v>
      </c>
      <c r="D20" s="14">
        <v>8833</v>
      </c>
      <c r="E20" s="15">
        <v>109.63</v>
      </c>
      <c r="F20" s="16">
        <v>2.53E-2</v>
      </c>
      <c r="G20" s="16"/>
    </row>
    <row r="21" spans="1:7" x14ac:dyDescent="0.25">
      <c r="A21" s="13" t="s">
        <v>1211</v>
      </c>
      <c r="B21" s="33" t="s">
        <v>1212</v>
      </c>
      <c r="C21" s="33" t="s">
        <v>1181</v>
      </c>
      <c r="D21" s="14">
        <v>4998</v>
      </c>
      <c r="E21" s="15">
        <v>108.92</v>
      </c>
      <c r="F21" s="16">
        <v>2.5100000000000001E-2</v>
      </c>
      <c r="G21" s="16"/>
    </row>
    <row r="22" spans="1:7" x14ac:dyDescent="0.25">
      <c r="A22" s="13" t="s">
        <v>1270</v>
      </c>
      <c r="B22" s="33" t="s">
        <v>1271</v>
      </c>
      <c r="C22" s="33" t="s">
        <v>1192</v>
      </c>
      <c r="D22" s="14">
        <v>39962</v>
      </c>
      <c r="E22" s="15">
        <v>105.86</v>
      </c>
      <c r="F22" s="16">
        <v>2.4400000000000002E-2</v>
      </c>
      <c r="G22" s="16"/>
    </row>
    <row r="23" spans="1:7" x14ac:dyDescent="0.25">
      <c r="A23" s="13" t="s">
        <v>1242</v>
      </c>
      <c r="B23" s="33" t="s">
        <v>1243</v>
      </c>
      <c r="C23" s="33" t="s">
        <v>1215</v>
      </c>
      <c r="D23" s="14">
        <v>8124</v>
      </c>
      <c r="E23" s="15">
        <v>103.2</v>
      </c>
      <c r="F23" s="16">
        <v>2.3800000000000002E-2</v>
      </c>
      <c r="G23" s="16"/>
    </row>
    <row r="24" spans="1:7" x14ac:dyDescent="0.25">
      <c r="A24" s="13" t="s">
        <v>1876</v>
      </c>
      <c r="B24" s="33" t="s">
        <v>1877</v>
      </c>
      <c r="C24" s="33" t="s">
        <v>1250</v>
      </c>
      <c r="D24" s="14">
        <v>5381</v>
      </c>
      <c r="E24" s="15">
        <v>102.63</v>
      </c>
      <c r="F24" s="16">
        <v>2.3699999999999999E-2</v>
      </c>
      <c r="G24" s="16"/>
    </row>
    <row r="25" spans="1:7" x14ac:dyDescent="0.25">
      <c r="A25" s="13" t="s">
        <v>1534</v>
      </c>
      <c r="B25" s="33" t="s">
        <v>1535</v>
      </c>
      <c r="C25" s="33" t="s">
        <v>1414</v>
      </c>
      <c r="D25" s="14">
        <v>3276</v>
      </c>
      <c r="E25" s="15">
        <v>97.28</v>
      </c>
      <c r="F25" s="16">
        <v>2.2499999999999999E-2</v>
      </c>
      <c r="G25" s="16"/>
    </row>
    <row r="26" spans="1:7" x14ac:dyDescent="0.25">
      <c r="A26" s="13" t="s">
        <v>1553</v>
      </c>
      <c r="B26" s="33" t="s">
        <v>1554</v>
      </c>
      <c r="C26" s="33" t="s">
        <v>1434</v>
      </c>
      <c r="D26" s="14">
        <v>1667</v>
      </c>
      <c r="E26" s="15">
        <v>94.97</v>
      </c>
      <c r="F26" s="16">
        <v>2.1899999999999999E-2</v>
      </c>
      <c r="G26" s="16"/>
    </row>
    <row r="27" spans="1:7" x14ac:dyDescent="0.25">
      <c r="A27" s="13" t="s">
        <v>1524</v>
      </c>
      <c r="B27" s="33" t="s">
        <v>1525</v>
      </c>
      <c r="C27" s="33" t="s">
        <v>1204</v>
      </c>
      <c r="D27" s="14">
        <v>1137</v>
      </c>
      <c r="E27" s="15">
        <v>94.58</v>
      </c>
      <c r="F27" s="16">
        <v>2.18E-2</v>
      </c>
      <c r="G27" s="16"/>
    </row>
    <row r="28" spans="1:7" x14ac:dyDescent="0.25">
      <c r="A28" s="13" t="s">
        <v>1439</v>
      </c>
      <c r="B28" s="33" t="s">
        <v>1440</v>
      </c>
      <c r="C28" s="33" t="s">
        <v>1374</v>
      </c>
      <c r="D28" s="14">
        <v>5499</v>
      </c>
      <c r="E28" s="15">
        <v>86.93</v>
      </c>
      <c r="F28" s="16">
        <v>2.01E-2</v>
      </c>
      <c r="G28" s="16"/>
    </row>
    <row r="29" spans="1:7" x14ac:dyDescent="0.25">
      <c r="A29" s="13" t="s">
        <v>1389</v>
      </c>
      <c r="B29" s="33" t="s">
        <v>1390</v>
      </c>
      <c r="C29" s="33" t="s">
        <v>1192</v>
      </c>
      <c r="D29" s="14">
        <v>72031</v>
      </c>
      <c r="E29" s="15">
        <v>85</v>
      </c>
      <c r="F29" s="16">
        <v>1.9599999999999999E-2</v>
      </c>
      <c r="G29" s="16"/>
    </row>
    <row r="30" spans="1:7" x14ac:dyDescent="0.25">
      <c r="A30" s="13" t="s">
        <v>1282</v>
      </c>
      <c r="B30" s="33" t="s">
        <v>1283</v>
      </c>
      <c r="C30" s="33" t="s">
        <v>1192</v>
      </c>
      <c r="D30" s="14">
        <v>63812</v>
      </c>
      <c r="E30" s="15">
        <v>82.6</v>
      </c>
      <c r="F30" s="16">
        <v>1.9099999999999999E-2</v>
      </c>
      <c r="G30" s="16"/>
    </row>
    <row r="31" spans="1:7" x14ac:dyDescent="0.25">
      <c r="A31" s="13" t="s">
        <v>1557</v>
      </c>
      <c r="B31" s="33" t="s">
        <v>1558</v>
      </c>
      <c r="C31" s="33" t="s">
        <v>1279</v>
      </c>
      <c r="D31" s="14">
        <v>7883</v>
      </c>
      <c r="E31" s="15">
        <v>81.05</v>
      </c>
      <c r="F31" s="16">
        <v>1.8700000000000001E-2</v>
      </c>
      <c r="G31" s="16"/>
    </row>
    <row r="32" spans="1:7" x14ac:dyDescent="0.25">
      <c r="A32" s="13" t="s">
        <v>1536</v>
      </c>
      <c r="B32" s="33" t="s">
        <v>1537</v>
      </c>
      <c r="C32" s="33" t="s">
        <v>1221</v>
      </c>
      <c r="D32" s="14">
        <v>12687</v>
      </c>
      <c r="E32" s="15">
        <v>80.44</v>
      </c>
      <c r="F32" s="16">
        <v>1.8599999999999998E-2</v>
      </c>
      <c r="G32" s="16"/>
    </row>
    <row r="33" spans="1:7" x14ac:dyDescent="0.25">
      <c r="A33" s="13" t="s">
        <v>1328</v>
      </c>
      <c r="B33" s="33" t="s">
        <v>1329</v>
      </c>
      <c r="C33" s="33" t="s">
        <v>1236</v>
      </c>
      <c r="D33" s="14">
        <v>50911</v>
      </c>
      <c r="E33" s="15">
        <v>77</v>
      </c>
      <c r="F33" s="16">
        <v>1.78E-2</v>
      </c>
      <c r="G33" s="16"/>
    </row>
    <row r="34" spans="1:7" x14ac:dyDescent="0.25">
      <c r="A34" s="13" t="s">
        <v>1213</v>
      </c>
      <c r="B34" s="33" t="s">
        <v>1214</v>
      </c>
      <c r="C34" s="33" t="s">
        <v>1215</v>
      </c>
      <c r="D34" s="14">
        <v>2861</v>
      </c>
      <c r="E34" s="15">
        <v>76.03</v>
      </c>
      <c r="F34" s="16">
        <v>1.7500000000000002E-2</v>
      </c>
      <c r="G34" s="16"/>
    </row>
    <row r="35" spans="1:7" x14ac:dyDescent="0.25">
      <c r="A35" s="13" t="s">
        <v>1546</v>
      </c>
      <c r="B35" s="33" t="s">
        <v>1547</v>
      </c>
      <c r="C35" s="33" t="s">
        <v>1548</v>
      </c>
      <c r="D35" s="14">
        <v>6245</v>
      </c>
      <c r="E35" s="15">
        <v>72.400000000000006</v>
      </c>
      <c r="F35" s="16">
        <v>1.67E-2</v>
      </c>
      <c r="G35" s="16"/>
    </row>
    <row r="36" spans="1:7" x14ac:dyDescent="0.25">
      <c r="A36" s="13" t="s">
        <v>1474</v>
      </c>
      <c r="B36" s="33" t="s">
        <v>1475</v>
      </c>
      <c r="C36" s="33" t="s">
        <v>1221</v>
      </c>
      <c r="D36" s="14">
        <v>287</v>
      </c>
      <c r="E36" s="15">
        <v>70.83</v>
      </c>
      <c r="F36" s="16">
        <v>1.6299999999999999E-2</v>
      </c>
      <c r="G36" s="16"/>
    </row>
    <row r="37" spans="1:7" x14ac:dyDescent="0.25">
      <c r="A37" s="13" t="s">
        <v>1926</v>
      </c>
      <c r="B37" s="33" t="s">
        <v>1927</v>
      </c>
      <c r="C37" s="33" t="s">
        <v>1289</v>
      </c>
      <c r="D37" s="14">
        <v>20489</v>
      </c>
      <c r="E37" s="15">
        <v>70.55</v>
      </c>
      <c r="F37" s="16">
        <v>1.6299999999999999E-2</v>
      </c>
      <c r="G37" s="16"/>
    </row>
    <row r="38" spans="1:7" x14ac:dyDescent="0.25">
      <c r="A38" s="13" t="s">
        <v>1502</v>
      </c>
      <c r="B38" s="33" t="s">
        <v>1503</v>
      </c>
      <c r="C38" s="33" t="s">
        <v>1414</v>
      </c>
      <c r="D38" s="14">
        <v>3118</v>
      </c>
      <c r="E38" s="15">
        <v>68.95</v>
      </c>
      <c r="F38" s="16">
        <v>1.5900000000000001E-2</v>
      </c>
      <c r="G38" s="16"/>
    </row>
    <row r="39" spans="1:7" x14ac:dyDescent="0.25">
      <c r="A39" s="13" t="s">
        <v>1441</v>
      </c>
      <c r="B39" s="33" t="s">
        <v>1442</v>
      </c>
      <c r="C39" s="33" t="s">
        <v>1215</v>
      </c>
      <c r="D39" s="14">
        <v>12554</v>
      </c>
      <c r="E39" s="15">
        <v>68.430000000000007</v>
      </c>
      <c r="F39" s="16">
        <v>1.5800000000000002E-2</v>
      </c>
      <c r="G39" s="16"/>
    </row>
    <row r="40" spans="1:7" x14ac:dyDescent="0.25">
      <c r="A40" s="13" t="s">
        <v>1348</v>
      </c>
      <c r="B40" s="33" t="s">
        <v>1349</v>
      </c>
      <c r="C40" s="33" t="s">
        <v>1350</v>
      </c>
      <c r="D40" s="14">
        <v>6526</v>
      </c>
      <c r="E40" s="15">
        <v>66.59</v>
      </c>
      <c r="F40" s="16">
        <v>1.54E-2</v>
      </c>
      <c r="G40" s="16"/>
    </row>
    <row r="41" spans="1:7" x14ac:dyDescent="0.25">
      <c r="A41" s="13" t="s">
        <v>1538</v>
      </c>
      <c r="B41" s="33" t="s">
        <v>1539</v>
      </c>
      <c r="C41" s="33" t="s">
        <v>1239</v>
      </c>
      <c r="D41" s="14">
        <v>11111</v>
      </c>
      <c r="E41" s="15">
        <v>66.17</v>
      </c>
      <c r="F41" s="16">
        <v>1.5299999999999999E-2</v>
      </c>
      <c r="G41" s="16"/>
    </row>
    <row r="42" spans="1:7" x14ac:dyDescent="0.25">
      <c r="A42" s="13" t="s">
        <v>1781</v>
      </c>
      <c r="B42" s="33" t="s">
        <v>1782</v>
      </c>
      <c r="C42" s="33" t="s">
        <v>1434</v>
      </c>
      <c r="D42" s="14">
        <v>36814</v>
      </c>
      <c r="E42" s="15">
        <v>65.95</v>
      </c>
      <c r="F42" s="16">
        <v>1.52E-2</v>
      </c>
      <c r="G42" s="16"/>
    </row>
    <row r="43" spans="1:7" x14ac:dyDescent="0.25">
      <c r="A43" s="13" t="s">
        <v>1234</v>
      </c>
      <c r="B43" s="33" t="s">
        <v>1235</v>
      </c>
      <c r="C43" s="33" t="s">
        <v>1236</v>
      </c>
      <c r="D43" s="14">
        <v>184</v>
      </c>
      <c r="E43" s="15">
        <v>55.92</v>
      </c>
      <c r="F43" s="16">
        <v>1.29E-2</v>
      </c>
      <c r="G43" s="16"/>
    </row>
    <row r="44" spans="1:7" x14ac:dyDescent="0.25">
      <c r="A44" s="13" t="s">
        <v>1244</v>
      </c>
      <c r="B44" s="33" t="s">
        <v>1245</v>
      </c>
      <c r="C44" s="33" t="s">
        <v>1189</v>
      </c>
      <c r="D44" s="14">
        <v>5433</v>
      </c>
      <c r="E44" s="15">
        <v>54.34</v>
      </c>
      <c r="F44" s="16">
        <v>1.2500000000000001E-2</v>
      </c>
      <c r="G44" s="16"/>
    </row>
    <row r="45" spans="1:7" x14ac:dyDescent="0.25">
      <c r="A45" s="13" t="s">
        <v>1246</v>
      </c>
      <c r="B45" s="33" t="s">
        <v>1247</v>
      </c>
      <c r="C45" s="33" t="s">
        <v>1189</v>
      </c>
      <c r="D45" s="14">
        <v>1962</v>
      </c>
      <c r="E45" s="15">
        <v>52.9</v>
      </c>
      <c r="F45" s="16">
        <v>1.2200000000000001E-2</v>
      </c>
      <c r="G45" s="16"/>
    </row>
    <row r="46" spans="1:7" x14ac:dyDescent="0.25">
      <c r="A46" s="13" t="s">
        <v>1563</v>
      </c>
      <c r="B46" s="33" t="s">
        <v>1564</v>
      </c>
      <c r="C46" s="33" t="s">
        <v>1374</v>
      </c>
      <c r="D46" s="14">
        <v>8349</v>
      </c>
      <c r="E46" s="15">
        <v>45.54</v>
      </c>
      <c r="F46" s="16">
        <v>1.0500000000000001E-2</v>
      </c>
      <c r="G46" s="16"/>
    </row>
    <row r="47" spans="1:7" x14ac:dyDescent="0.25">
      <c r="A47" s="13" t="s">
        <v>2102</v>
      </c>
      <c r="B47" s="33" t="s">
        <v>2103</v>
      </c>
      <c r="C47" s="33" t="s">
        <v>1195</v>
      </c>
      <c r="D47" s="14">
        <v>5848</v>
      </c>
      <c r="E47" s="15">
        <v>44.2</v>
      </c>
      <c r="F47" s="16">
        <v>1.0200000000000001E-2</v>
      </c>
      <c r="G47" s="16"/>
    </row>
    <row r="48" spans="1:7" x14ac:dyDescent="0.25">
      <c r="A48" s="13" t="s">
        <v>2106</v>
      </c>
      <c r="B48" s="33" t="s">
        <v>2107</v>
      </c>
      <c r="C48" s="33" t="s">
        <v>1195</v>
      </c>
      <c r="D48" s="14">
        <v>2303</v>
      </c>
      <c r="E48" s="15">
        <v>43.95</v>
      </c>
      <c r="F48" s="16">
        <v>1.01E-2</v>
      </c>
      <c r="G48" s="16"/>
    </row>
    <row r="49" spans="1:7" x14ac:dyDescent="0.25">
      <c r="A49" s="13" t="s">
        <v>1555</v>
      </c>
      <c r="B49" s="33" t="s">
        <v>1556</v>
      </c>
      <c r="C49" s="33" t="s">
        <v>1289</v>
      </c>
      <c r="D49" s="14">
        <v>6328</v>
      </c>
      <c r="E49" s="15">
        <v>43.8</v>
      </c>
      <c r="F49" s="16">
        <v>1.01E-2</v>
      </c>
      <c r="G49" s="16"/>
    </row>
    <row r="50" spans="1:7" x14ac:dyDescent="0.25">
      <c r="A50" s="13" t="s">
        <v>2108</v>
      </c>
      <c r="B50" s="33" t="s">
        <v>2109</v>
      </c>
      <c r="C50" s="33" t="s">
        <v>1548</v>
      </c>
      <c r="D50" s="14">
        <v>3041</v>
      </c>
      <c r="E50" s="15">
        <v>43.39</v>
      </c>
      <c r="F50" s="16">
        <v>0.01</v>
      </c>
      <c r="G50" s="16"/>
    </row>
    <row r="51" spans="1:7" x14ac:dyDescent="0.25">
      <c r="A51" s="13" t="s">
        <v>1787</v>
      </c>
      <c r="B51" s="33" t="s">
        <v>1788</v>
      </c>
      <c r="C51" s="33" t="s">
        <v>1434</v>
      </c>
      <c r="D51" s="14">
        <v>946</v>
      </c>
      <c r="E51" s="15">
        <v>40.700000000000003</v>
      </c>
      <c r="F51" s="16">
        <v>9.4000000000000004E-3</v>
      </c>
      <c r="G51" s="16"/>
    </row>
    <row r="52" spans="1:7" x14ac:dyDescent="0.25">
      <c r="A52" s="13" t="s">
        <v>1435</v>
      </c>
      <c r="B52" s="33" t="s">
        <v>1436</v>
      </c>
      <c r="C52" s="33" t="s">
        <v>1250</v>
      </c>
      <c r="D52" s="14">
        <v>6006</v>
      </c>
      <c r="E52" s="15">
        <v>27.63</v>
      </c>
      <c r="F52" s="16">
        <v>6.4000000000000003E-3</v>
      </c>
      <c r="G52" s="16"/>
    </row>
    <row r="53" spans="1:7" x14ac:dyDescent="0.25">
      <c r="A53" s="13" t="s">
        <v>2159</v>
      </c>
      <c r="B53" s="33" t="s">
        <v>2160</v>
      </c>
      <c r="C53" s="33" t="s">
        <v>1289</v>
      </c>
      <c r="D53" s="14">
        <v>274</v>
      </c>
      <c r="E53" s="15">
        <v>21.79</v>
      </c>
      <c r="F53" s="16">
        <v>5.0000000000000001E-3</v>
      </c>
      <c r="G53" s="16"/>
    </row>
    <row r="54" spans="1:7" x14ac:dyDescent="0.25">
      <c r="A54" s="13" t="s">
        <v>2163</v>
      </c>
      <c r="B54" s="33" t="s">
        <v>2164</v>
      </c>
      <c r="C54" s="33" t="s">
        <v>1195</v>
      </c>
      <c r="D54" s="14">
        <v>1904</v>
      </c>
      <c r="E54" s="15">
        <v>21.38</v>
      </c>
      <c r="F54" s="16">
        <v>4.8999999999999998E-3</v>
      </c>
      <c r="G54" s="16"/>
    </row>
    <row r="55" spans="1:7" x14ac:dyDescent="0.25">
      <c r="A55" s="13" t="s">
        <v>2165</v>
      </c>
      <c r="B55" s="33" t="s">
        <v>2166</v>
      </c>
      <c r="C55" s="33" t="s">
        <v>1289</v>
      </c>
      <c r="D55" s="14">
        <v>11568</v>
      </c>
      <c r="E55" s="15">
        <v>20.57</v>
      </c>
      <c r="F55" s="16">
        <v>4.7000000000000002E-3</v>
      </c>
      <c r="G55" s="16"/>
    </row>
    <row r="56" spans="1:7" x14ac:dyDescent="0.25">
      <c r="A56" s="13" t="s">
        <v>2173</v>
      </c>
      <c r="B56" s="33" t="s">
        <v>2174</v>
      </c>
      <c r="C56" s="33" t="s">
        <v>1371</v>
      </c>
      <c r="D56" s="14">
        <v>1737</v>
      </c>
      <c r="E56" s="15">
        <v>18.05</v>
      </c>
      <c r="F56" s="16">
        <v>4.1999999999999997E-3</v>
      </c>
      <c r="G56" s="16"/>
    </row>
    <row r="57" spans="1:7" x14ac:dyDescent="0.25">
      <c r="A57" s="13" t="s">
        <v>1812</v>
      </c>
      <c r="B57" s="33" t="s">
        <v>1813</v>
      </c>
      <c r="C57" s="33" t="s">
        <v>1374</v>
      </c>
      <c r="D57" s="14">
        <v>1600</v>
      </c>
      <c r="E57" s="15">
        <v>16.2</v>
      </c>
      <c r="F57" s="16">
        <v>3.7000000000000002E-3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4334.3599999999997</v>
      </c>
      <c r="F58" s="38">
        <v>1</v>
      </c>
      <c r="G58" s="23"/>
    </row>
    <row r="59" spans="1:7" x14ac:dyDescent="0.25">
      <c r="A59" s="17" t="s">
        <v>1257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4334.3599999999997</v>
      </c>
      <c r="F61" s="31">
        <v>1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176</v>
      </c>
      <c r="B64" s="33"/>
      <c r="C64" s="33"/>
      <c r="D64" s="14"/>
      <c r="E64" s="15"/>
      <c r="F64" s="16"/>
      <c r="G64" s="16"/>
    </row>
    <row r="65" spans="1:7" x14ac:dyDescent="0.25">
      <c r="A65" s="13" t="s">
        <v>177</v>
      </c>
      <c r="B65" s="33"/>
      <c r="C65" s="33"/>
      <c r="D65" s="14"/>
      <c r="E65" s="15">
        <v>40.98</v>
      </c>
      <c r="F65" s="16">
        <v>9.4999999999999998E-3</v>
      </c>
      <c r="G65" s="16">
        <v>6.6588999999999995E-2</v>
      </c>
    </row>
    <row r="66" spans="1:7" x14ac:dyDescent="0.25">
      <c r="A66" s="17" t="s">
        <v>124</v>
      </c>
      <c r="B66" s="34"/>
      <c r="C66" s="34"/>
      <c r="D66" s="20"/>
      <c r="E66" s="37">
        <v>40.98</v>
      </c>
      <c r="F66" s="38">
        <v>9.4999999999999998E-3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40.98</v>
      </c>
      <c r="F68" s="22">
        <v>9.4999999999999998E-3</v>
      </c>
      <c r="G68" s="23"/>
    </row>
    <row r="69" spans="1:7" x14ac:dyDescent="0.25">
      <c r="A69" s="13" t="s">
        <v>178</v>
      </c>
      <c r="B69" s="33"/>
      <c r="C69" s="33"/>
      <c r="D69" s="14"/>
      <c r="E69" s="15">
        <v>7.4758000000000003E-3</v>
      </c>
      <c r="F69" s="16">
        <v>9.9999999999999995E-7</v>
      </c>
      <c r="G69" s="16"/>
    </row>
    <row r="70" spans="1:7" x14ac:dyDescent="0.25">
      <c r="A70" s="13" t="s">
        <v>179</v>
      </c>
      <c r="B70" s="33"/>
      <c r="C70" s="33"/>
      <c r="D70" s="14"/>
      <c r="E70" s="26">
        <v>-43.027475799999998</v>
      </c>
      <c r="F70" s="27">
        <v>-9.5010000000000008E-3</v>
      </c>
      <c r="G70" s="16">
        <v>6.6588999999999995E-2</v>
      </c>
    </row>
    <row r="71" spans="1:7" x14ac:dyDescent="0.25">
      <c r="A71" s="28" t="s">
        <v>180</v>
      </c>
      <c r="B71" s="36"/>
      <c r="C71" s="36"/>
      <c r="D71" s="29"/>
      <c r="E71" s="30">
        <v>4332.32</v>
      </c>
      <c r="F71" s="31">
        <v>1</v>
      </c>
      <c r="G71" s="31"/>
    </row>
    <row r="76" spans="1:7" x14ac:dyDescent="0.25">
      <c r="A76" s="1" t="s">
        <v>183</v>
      </c>
    </row>
    <row r="77" spans="1:7" x14ac:dyDescent="0.25">
      <c r="A77" s="47" t="s">
        <v>184</v>
      </c>
      <c r="B77" s="3" t="s">
        <v>121</v>
      </c>
    </row>
    <row r="78" spans="1:7" x14ac:dyDescent="0.25">
      <c r="A78" t="s">
        <v>185</v>
      </c>
    </row>
    <row r="79" spans="1:7" x14ac:dyDescent="0.25">
      <c r="A79" t="s">
        <v>186</v>
      </c>
      <c r="B79" t="s">
        <v>187</v>
      </c>
      <c r="C79" t="s">
        <v>187</v>
      </c>
    </row>
    <row r="80" spans="1:7" x14ac:dyDescent="0.25">
      <c r="B80" s="48">
        <v>45412</v>
      </c>
      <c r="C80" s="48">
        <v>45443</v>
      </c>
    </row>
    <row r="81" spans="1:5" x14ac:dyDescent="0.25">
      <c r="A81" t="s">
        <v>706</v>
      </c>
      <c r="B81">
        <v>14.946999999999999</v>
      </c>
      <c r="C81">
        <v>15.555899999999999</v>
      </c>
      <c r="E81" s="2"/>
    </row>
    <row r="82" spans="1:5" x14ac:dyDescent="0.25">
      <c r="A82" t="s">
        <v>192</v>
      </c>
      <c r="B82">
        <v>14.9467</v>
      </c>
      <c r="C82">
        <v>15.5556</v>
      </c>
      <c r="E82" s="2"/>
    </row>
    <row r="83" spans="1:5" x14ac:dyDescent="0.25">
      <c r="A83" t="s">
        <v>707</v>
      </c>
      <c r="B83">
        <v>14.7852</v>
      </c>
      <c r="C83">
        <v>15.378299999999999</v>
      </c>
      <c r="E83" s="2"/>
    </row>
    <row r="84" spans="1:5" x14ac:dyDescent="0.25">
      <c r="A84" t="s">
        <v>673</v>
      </c>
      <c r="B84">
        <v>14.7851</v>
      </c>
      <c r="C84">
        <v>15.378299999999999</v>
      </c>
      <c r="E84" s="2"/>
    </row>
    <row r="85" spans="1:5" x14ac:dyDescent="0.25">
      <c r="E85" s="2"/>
    </row>
    <row r="86" spans="1:5" x14ac:dyDescent="0.25">
      <c r="A86" t="s">
        <v>202</v>
      </c>
      <c r="B86" s="3" t="s">
        <v>121</v>
      </c>
    </row>
    <row r="87" spans="1:5" x14ac:dyDescent="0.25">
      <c r="A87" t="s">
        <v>203</v>
      </c>
      <c r="B87" s="3" t="s">
        <v>121</v>
      </c>
    </row>
    <row r="88" spans="1:5" ht="29.1" customHeight="1" x14ac:dyDescent="0.25">
      <c r="A88" s="47" t="s">
        <v>204</v>
      </c>
      <c r="B88" s="3" t="s">
        <v>121</v>
      </c>
    </row>
    <row r="89" spans="1:5" ht="29.1" customHeight="1" x14ac:dyDescent="0.25">
      <c r="A89" s="47" t="s">
        <v>205</v>
      </c>
      <c r="B89" s="3" t="s">
        <v>121</v>
      </c>
    </row>
    <row r="90" spans="1:5" x14ac:dyDescent="0.25">
      <c r="A90" t="s">
        <v>1259</v>
      </c>
      <c r="B90" s="49">
        <v>0.90707800000000005</v>
      </c>
    </row>
    <row r="91" spans="1:5" ht="43.5" customHeight="1" x14ac:dyDescent="0.25">
      <c r="A91" s="47" t="s">
        <v>207</v>
      </c>
      <c r="B91" s="3" t="s">
        <v>121</v>
      </c>
    </row>
    <row r="92" spans="1:5" ht="29.1" customHeight="1" x14ac:dyDescent="0.25">
      <c r="A92" s="47" t="s">
        <v>208</v>
      </c>
      <c r="B92" s="3" t="s">
        <v>121</v>
      </c>
    </row>
    <row r="93" spans="1:5" ht="29.1" customHeight="1" x14ac:dyDescent="0.25">
      <c r="A93" s="47" t="s">
        <v>209</v>
      </c>
      <c r="B93" s="3" t="s">
        <v>121</v>
      </c>
    </row>
    <row r="94" spans="1:5" x14ac:dyDescent="0.25">
      <c r="A94" t="s">
        <v>210</v>
      </c>
      <c r="B94" s="3" t="s">
        <v>121</v>
      </c>
    </row>
    <row r="95" spans="1:5" x14ac:dyDescent="0.25">
      <c r="A95" t="s">
        <v>211</v>
      </c>
      <c r="B95" s="3" t="s">
        <v>121</v>
      </c>
    </row>
    <row r="97" spans="1:4" ht="69.95" customHeight="1" x14ac:dyDescent="0.25">
      <c r="A97" s="73" t="s">
        <v>221</v>
      </c>
      <c r="B97" s="73" t="s">
        <v>222</v>
      </c>
      <c r="C97" s="73" t="s">
        <v>5</v>
      </c>
      <c r="D97" s="73" t="s">
        <v>6</v>
      </c>
    </row>
    <row r="98" spans="1:4" ht="69.95" customHeight="1" x14ac:dyDescent="0.25">
      <c r="A98" s="73" t="s">
        <v>2312</v>
      </c>
      <c r="B98" s="73"/>
      <c r="C98" s="73" t="s">
        <v>2313</v>
      </c>
      <c r="D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73"/>
  <sheetViews>
    <sheetView showGridLines="0" workbookViewId="0">
      <pane ySplit="4" topLeftCell="A77" activePane="bottomLeft" state="frozen"/>
      <selection pane="bottomLeft" activeCell="A92" sqref="A9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2314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2315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781596</v>
      </c>
      <c r="E8" s="15">
        <v>8762.08</v>
      </c>
      <c r="F8" s="16">
        <v>5.28E-2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1336578</v>
      </c>
      <c r="E9" s="15">
        <v>4798.32</v>
      </c>
      <c r="F9" s="16">
        <v>2.8899999999999999E-2</v>
      </c>
      <c r="G9" s="16"/>
    </row>
    <row r="10" spans="1:8" x14ac:dyDescent="0.25">
      <c r="A10" s="13" t="s">
        <v>1265</v>
      </c>
      <c r="B10" s="33" t="s">
        <v>1266</v>
      </c>
      <c r="C10" s="33" t="s">
        <v>1218</v>
      </c>
      <c r="D10" s="14">
        <v>166486</v>
      </c>
      <c r="E10" s="15">
        <v>4762.83</v>
      </c>
      <c r="F10" s="16">
        <v>2.87E-2</v>
      </c>
      <c r="G10" s="16"/>
    </row>
    <row r="11" spans="1:8" x14ac:dyDescent="0.25">
      <c r="A11" s="13" t="s">
        <v>1263</v>
      </c>
      <c r="B11" s="33" t="s">
        <v>1264</v>
      </c>
      <c r="C11" s="33" t="s">
        <v>1192</v>
      </c>
      <c r="D11" s="14">
        <v>304840</v>
      </c>
      <c r="E11" s="15">
        <v>4668.78</v>
      </c>
      <c r="F11" s="16">
        <v>2.81E-2</v>
      </c>
      <c r="G11" s="16"/>
    </row>
    <row r="12" spans="1:8" x14ac:dyDescent="0.25">
      <c r="A12" s="13" t="s">
        <v>1185</v>
      </c>
      <c r="B12" s="33" t="s">
        <v>1186</v>
      </c>
      <c r="C12" s="33" t="s">
        <v>1181</v>
      </c>
      <c r="D12" s="14">
        <v>35455</v>
      </c>
      <c r="E12" s="15">
        <v>4396.17</v>
      </c>
      <c r="F12" s="16">
        <v>2.6499999999999999E-2</v>
      </c>
      <c r="G12" s="16"/>
    </row>
    <row r="13" spans="1:8" x14ac:dyDescent="0.25">
      <c r="A13" s="13" t="s">
        <v>1182</v>
      </c>
      <c r="B13" s="33" t="s">
        <v>1183</v>
      </c>
      <c r="C13" s="33" t="s">
        <v>1184</v>
      </c>
      <c r="D13" s="14">
        <v>313328</v>
      </c>
      <c r="E13" s="15">
        <v>4301.21</v>
      </c>
      <c r="F13" s="16">
        <v>2.5899999999999999E-2</v>
      </c>
      <c r="G13" s="16"/>
    </row>
    <row r="14" spans="1:8" x14ac:dyDescent="0.25">
      <c r="A14" s="13" t="s">
        <v>1275</v>
      </c>
      <c r="B14" s="33" t="s">
        <v>1276</v>
      </c>
      <c r="C14" s="33" t="s">
        <v>1192</v>
      </c>
      <c r="D14" s="14">
        <v>467852</v>
      </c>
      <c r="E14" s="15">
        <v>3884.81</v>
      </c>
      <c r="F14" s="16">
        <v>2.3400000000000001E-2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253984</v>
      </c>
      <c r="E15" s="15">
        <v>3707.66</v>
      </c>
      <c r="F15" s="16">
        <v>2.23E-2</v>
      </c>
      <c r="G15" s="16"/>
    </row>
    <row r="16" spans="1:8" x14ac:dyDescent="0.25">
      <c r="A16" s="13" t="s">
        <v>1196</v>
      </c>
      <c r="B16" s="33" t="s">
        <v>1197</v>
      </c>
      <c r="C16" s="33" t="s">
        <v>1198</v>
      </c>
      <c r="D16" s="14">
        <v>98194</v>
      </c>
      <c r="E16" s="15">
        <v>3603.03</v>
      </c>
      <c r="F16" s="16">
        <v>2.1700000000000001E-2</v>
      </c>
      <c r="G16" s="16"/>
    </row>
    <row r="17" spans="1:7" x14ac:dyDescent="0.25">
      <c r="A17" s="13" t="s">
        <v>1297</v>
      </c>
      <c r="B17" s="33" t="s">
        <v>1776</v>
      </c>
      <c r="C17" s="33" t="s">
        <v>1181</v>
      </c>
      <c r="D17" s="14">
        <v>563474</v>
      </c>
      <c r="E17" s="15">
        <v>3484.8</v>
      </c>
      <c r="F17" s="16">
        <v>2.1000000000000001E-2</v>
      </c>
      <c r="G17" s="16"/>
    </row>
    <row r="18" spans="1:7" x14ac:dyDescent="0.25">
      <c r="A18" s="13" t="s">
        <v>1229</v>
      </c>
      <c r="B18" s="33" t="s">
        <v>1230</v>
      </c>
      <c r="C18" s="33" t="s">
        <v>1231</v>
      </c>
      <c r="D18" s="14">
        <v>770186</v>
      </c>
      <c r="E18" s="15">
        <v>3284.46</v>
      </c>
      <c r="F18" s="16">
        <v>1.9800000000000002E-2</v>
      </c>
      <c r="G18" s="16"/>
    </row>
    <row r="19" spans="1:7" x14ac:dyDescent="0.25">
      <c r="A19" s="13" t="s">
        <v>1251</v>
      </c>
      <c r="B19" s="33" t="s">
        <v>1252</v>
      </c>
      <c r="C19" s="33" t="s">
        <v>1192</v>
      </c>
      <c r="D19" s="14">
        <v>218667</v>
      </c>
      <c r="E19" s="15">
        <v>2541.2399999999998</v>
      </c>
      <c r="F19" s="16">
        <v>1.5299999999999999E-2</v>
      </c>
      <c r="G19" s="16"/>
    </row>
    <row r="20" spans="1:7" x14ac:dyDescent="0.25">
      <c r="A20" s="13" t="s">
        <v>1205</v>
      </c>
      <c r="B20" s="33" t="s">
        <v>1206</v>
      </c>
      <c r="C20" s="33" t="s">
        <v>1207</v>
      </c>
      <c r="D20" s="14">
        <v>949874</v>
      </c>
      <c r="E20" s="15">
        <v>2510.9899999999998</v>
      </c>
      <c r="F20" s="16">
        <v>1.5100000000000001E-2</v>
      </c>
      <c r="G20" s="16"/>
    </row>
    <row r="21" spans="1:7" x14ac:dyDescent="0.25">
      <c r="A21" s="13" t="s">
        <v>1406</v>
      </c>
      <c r="B21" s="33" t="s">
        <v>1407</v>
      </c>
      <c r="C21" s="33" t="s">
        <v>1305</v>
      </c>
      <c r="D21" s="14">
        <v>162409</v>
      </c>
      <c r="E21" s="15">
        <v>2284.9299999999998</v>
      </c>
      <c r="F21" s="16">
        <v>1.38E-2</v>
      </c>
      <c r="G21" s="16"/>
    </row>
    <row r="22" spans="1:7" x14ac:dyDescent="0.25">
      <c r="A22" s="13" t="s">
        <v>1355</v>
      </c>
      <c r="B22" s="33" t="s">
        <v>1356</v>
      </c>
      <c r="C22" s="33" t="s">
        <v>1305</v>
      </c>
      <c r="D22" s="14">
        <v>51682</v>
      </c>
      <c r="E22" s="15">
        <v>1897.22</v>
      </c>
      <c r="F22" s="16">
        <v>1.14E-2</v>
      </c>
      <c r="G22" s="16"/>
    </row>
    <row r="23" spans="1:7" x14ac:dyDescent="0.25">
      <c r="A23" s="13" t="s">
        <v>1301</v>
      </c>
      <c r="B23" s="33" t="s">
        <v>1302</v>
      </c>
      <c r="C23" s="33" t="s">
        <v>1189</v>
      </c>
      <c r="D23" s="14">
        <v>127246</v>
      </c>
      <c r="E23" s="15">
        <v>1841.5</v>
      </c>
      <c r="F23" s="16">
        <v>1.11E-2</v>
      </c>
      <c r="G23" s="16"/>
    </row>
    <row r="24" spans="1:7" x14ac:dyDescent="0.25">
      <c r="A24" s="13" t="s">
        <v>1366</v>
      </c>
      <c r="B24" s="33" t="s">
        <v>1367</v>
      </c>
      <c r="C24" s="33" t="s">
        <v>1368</v>
      </c>
      <c r="D24" s="14">
        <v>694424</v>
      </c>
      <c r="E24" s="15">
        <v>1806.54</v>
      </c>
      <c r="F24" s="16">
        <v>1.09E-2</v>
      </c>
      <c r="G24" s="16"/>
    </row>
    <row r="25" spans="1:7" x14ac:dyDescent="0.25">
      <c r="A25" s="13" t="s">
        <v>1872</v>
      </c>
      <c r="B25" s="33" t="s">
        <v>1873</v>
      </c>
      <c r="C25" s="33" t="s">
        <v>1189</v>
      </c>
      <c r="D25" s="14">
        <v>80432</v>
      </c>
      <c r="E25" s="15">
        <v>1721.04</v>
      </c>
      <c r="F25" s="16">
        <v>1.04E-2</v>
      </c>
      <c r="G25" s="16"/>
    </row>
    <row r="26" spans="1:7" x14ac:dyDescent="0.25">
      <c r="A26" s="13" t="s">
        <v>1326</v>
      </c>
      <c r="B26" s="33" t="s">
        <v>1327</v>
      </c>
      <c r="C26" s="33" t="s">
        <v>1218</v>
      </c>
      <c r="D26" s="14">
        <v>264281</v>
      </c>
      <c r="E26" s="15">
        <v>1659.16</v>
      </c>
      <c r="F26" s="16">
        <v>0.01</v>
      </c>
      <c r="G26" s="16"/>
    </row>
    <row r="27" spans="1:7" x14ac:dyDescent="0.25">
      <c r="A27" s="13" t="s">
        <v>1248</v>
      </c>
      <c r="B27" s="33" t="s">
        <v>1249</v>
      </c>
      <c r="C27" s="33" t="s">
        <v>1250</v>
      </c>
      <c r="D27" s="14">
        <v>49349</v>
      </c>
      <c r="E27" s="15">
        <v>1599.85</v>
      </c>
      <c r="F27" s="16">
        <v>9.5999999999999992E-3</v>
      </c>
      <c r="G27" s="16"/>
    </row>
    <row r="28" spans="1:7" x14ac:dyDescent="0.25">
      <c r="A28" s="13" t="s">
        <v>1211</v>
      </c>
      <c r="B28" s="33" t="s">
        <v>1212</v>
      </c>
      <c r="C28" s="33" t="s">
        <v>1181</v>
      </c>
      <c r="D28" s="14">
        <v>70932</v>
      </c>
      <c r="E28" s="15">
        <v>1545.79</v>
      </c>
      <c r="F28" s="16">
        <v>9.2999999999999992E-3</v>
      </c>
      <c r="G28" s="16"/>
    </row>
    <row r="29" spans="1:7" x14ac:dyDescent="0.25">
      <c r="A29" s="13" t="s">
        <v>1393</v>
      </c>
      <c r="B29" s="33" t="s">
        <v>1394</v>
      </c>
      <c r="C29" s="33" t="s">
        <v>1305</v>
      </c>
      <c r="D29" s="14">
        <v>30445</v>
      </c>
      <c r="E29" s="15">
        <v>1513.42</v>
      </c>
      <c r="F29" s="16">
        <v>9.1000000000000004E-3</v>
      </c>
      <c r="G29" s="16"/>
    </row>
    <row r="30" spans="1:7" x14ac:dyDescent="0.25">
      <c r="A30" s="13" t="s">
        <v>1870</v>
      </c>
      <c r="B30" s="33" t="s">
        <v>1871</v>
      </c>
      <c r="C30" s="33" t="s">
        <v>1423</v>
      </c>
      <c r="D30" s="14">
        <v>71918</v>
      </c>
      <c r="E30" s="15">
        <v>1495.68</v>
      </c>
      <c r="F30" s="16">
        <v>8.9999999999999993E-3</v>
      </c>
      <c r="G30" s="16"/>
    </row>
    <row r="31" spans="1:7" x14ac:dyDescent="0.25">
      <c r="A31" s="13" t="s">
        <v>1874</v>
      </c>
      <c r="B31" s="33" t="s">
        <v>1875</v>
      </c>
      <c r="C31" s="33" t="s">
        <v>1184</v>
      </c>
      <c r="D31" s="14">
        <v>140348</v>
      </c>
      <c r="E31" s="15">
        <v>1436.32</v>
      </c>
      <c r="F31" s="16">
        <v>8.6E-3</v>
      </c>
      <c r="G31" s="16"/>
    </row>
    <row r="32" spans="1:7" x14ac:dyDescent="0.25">
      <c r="A32" s="13" t="s">
        <v>1332</v>
      </c>
      <c r="B32" s="33" t="s">
        <v>1333</v>
      </c>
      <c r="C32" s="33" t="s">
        <v>1250</v>
      </c>
      <c r="D32" s="14">
        <v>14464</v>
      </c>
      <c r="E32" s="15">
        <v>1359.09</v>
      </c>
      <c r="F32" s="16">
        <v>8.2000000000000007E-3</v>
      </c>
      <c r="G32" s="16"/>
    </row>
    <row r="33" spans="1:7" x14ac:dyDescent="0.25">
      <c r="A33" s="13" t="s">
        <v>1199</v>
      </c>
      <c r="B33" s="33" t="s">
        <v>1200</v>
      </c>
      <c r="C33" s="33" t="s">
        <v>1201</v>
      </c>
      <c r="D33" s="14">
        <v>36690</v>
      </c>
      <c r="E33" s="15">
        <v>1302.97</v>
      </c>
      <c r="F33" s="16">
        <v>7.7999999999999996E-3</v>
      </c>
      <c r="G33" s="16"/>
    </row>
    <row r="34" spans="1:7" x14ac:dyDescent="0.25">
      <c r="A34" s="13" t="s">
        <v>1907</v>
      </c>
      <c r="B34" s="33" t="s">
        <v>1908</v>
      </c>
      <c r="C34" s="33" t="s">
        <v>1867</v>
      </c>
      <c r="D34" s="14">
        <v>40167</v>
      </c>
      <c r="E34" s="15">
        <v>1278.94</v>
      </c>
      <c r="F34" s="16">
        <v>7.7000000000000002E-3</v>
      </c>
      <c r="G34" s="16"/>
    </row>
    <row r="35" spans="1:7" x14ac:dyDescent="0.25">
      <c r="A35" s="13" t="s">
        <v>1387</v>
      </c>
      <c r="B35" s="33" t="s">
        <v>1388</v>
      </c>
      <c r="C35" s="33" t="s">
        <v>1181</v>
      </c>
      <c r="D35" s="14">
        <v>48969</v>
      </c>
      <c r="E35" s="15">
        <v>1227.29</v>
      </c>
      <c r="F35" s="16">
        <v>7.4000000000000003E-3</v>
      </c>
      <c r="G35" s="16"/>
    </row>
    <row r="36" spans="1:7" x14ac:dyDescent="0.25">
      <c r="A36" s="13" t="s">
        <v>1293</v>
      </c>
      <c r="B36" s="33" t="s">
        <v>1294</v>
      </c>
      <c r="C36" s="33" t="s">
        <v>1192</v>
      </c>
      <c r="D36" s="14">
        <v>72225</v>
      </c>
      <c r="E36" s="15">
        <v>1213.67</v>
      </c>
      <c r="F36" s="16">
        <v>7.3000000000000001E-3</v>
      </c>
      <c r="G36" s="16"/>
    </row>
    <row r="37" spans="1:7" x14ac:dyDescent="0.25">
      <c r="A37" s="13" t="s">
        <v>1330</v>
      </c>
      <c r="B37" s="33" t="s">
        <v>1331</v>
      </c>
      <c r="C37" s="33" t="s">
        <v>1292</v>
      </c>
      <c r="D37" s="14">
        <v>174569</v>
      </c>
      <c r="E37" s="15">
        <v>1203.3900000000001</v>
      </c>
      <c r="F37" s="16">
        <v>7.1999999999999998E-3</v>
      </c>
      <c r="G37" s="16"/>
    </row>
    <row r="38" spans="1:7" x14ac:dyDescent="0.25">
      <c r="A38" s="13" t="s">
        <v>1791</v>
      </c>
      <c r="B38" s="33" t="s">
        <v>1792</v>
      </c>
      <c r="C38" s="33" t="s">
        <v>1192</v>
      </c>
      <c r="D38" s="14">
        <v>211540</v>
      </c>
      <c r="E38" s="15">
        <v>1200.49</v>
      </c>
      <c r="F38" s="16">
        <v>7.1999999999999998E-3</v>
      </c>
      <c r="G38" s="16"/>
    </row>
    <row r="39" spans="1:7" x14ac:dyDescent="0.25">
      <c r="A39" s="13" t="s">
        <v>1224</v>
      </c>
      <c r="B39" s="33" t="s">
        <v>1225</v>
      </c>
      <c r="C39" s="33" t="s">
        <v>1226</v>
      </c>
      <c r="D39" s="14">
        <v>22952</v>
      </c>
      <c r="E39" s="15">
        <v>1188.8699999999999</v>
      </c>
      <c r="F39" s="16">
        <v>7.1999999999999998E-3</v>
      </c>
      <c r="G39" s="16"/>
    </row>
    <row r="40" spans="1:7" x14ac:dyDescent="0.25">
      <c r="A40" s="13" t="s">
        <v>1310</v>
      </c>
      <c r="B40" s="33" t="s">
        <v>1311</v>
      </c>
      <c r="C40" s="33" t="s">
        <v>1279</v>
      </c>
      <c r="D40" s="14">
        <v>703100</v>
      </c>
      <c r="E40" s="15">
        <v>1175.58</v>
      </c>
      <c r="F40" s="16">
        <v>7.1000000000000004E-3</v>
      </c>
      <c r="G40" s="16"/>
    </row>
    <row r="41" spans="1:7" x14ac:dyDescent="0.25">
      <c r="A41" s="13" t="s">
        <v>1795</v>
      </c>
      <c r="B41" s="33" t="s">
        <v>1796</v>
      </c>
      <c r="C41" s="33" t="s">
        <v>1289</v>
      </c>
      <c r="D41" s="14">
        <v>107454</v>
      </c>
      <c r="E41" s="15">
        <v>1165.3399999999999</v>
      </c>
      <c r="F41" s="16">
        <v>7.0000000000000001E-3</v>
      </c>
      <c r="G41" s="16"/>
    </row>
    <row r="42" spans="1:7" x14ac:dyDescent="0.25">
      <c r="A42" s="13" t="s">
        <v>1299</v>
      </c>
      <c r="B42" s="33" t="s">
        <v>1300</v>
      </c>
      <c r="C42" s="33" t="s">
        <v>1192</v>
      </c>
      <c r="D42" s="14">
        <v>77262</v>
      </c>
      <c r="E42" s="15">
        <v>1129.45</v>
      </c>
      <c r="F42" s="16">
        <v>6.7999999999999996E-3</v>
      </c>
      <c r="G42" s="16"/>
    </row>
    <row r="43" spans="1:7" x14ac:dyDescent="0.25">
      <c r="A43" s="13" t="s">
        <v>1312</v>
      </c>
      <c r="B43" s="33" t="s">
        <v>1313</v>
      </c>
      <c r="C43" s="33" t="s">
        <v>1289</v>
      </c>
      <c r="D43" s="14">
        <v>16784</v>
      </c>
      <c r="E43" s="15">
        <v>1124.1400000000001</v>
      </c>
      <c r="F43" s="16">
        <v>6.7999999999999996E-3</v>
      </c>
      <c r="G43" s="16"/>
    </row>
    <row r="44" spans="1:7" x14ac:dyDescent="0.25">
      <c r="A44" s="13" t="s">
        <v>1498</v>
      </c>
      <c r="B44" s="33" t="s">
        <v>1499</v>
      </c>
      <c r="C44" s="33" t="s">
        <v>1289</v>
      </c>
      <c r="D44" s="14">
        <v>47401</v>
      </c>
      <c r="E44" s="15">
        <v>1115.8399999999999</v>
      </c>
      <c r="F44" s="16">
        <v>6.7000000000000002E-3</v>
      </c>
      <c r="G44" s="16"/>
    </row>
    <row r="45" spans="1:7" x14ac:dyDescent="0.25">
      <c r="A45" s="13" t="s">
        <v>1466</v>
      </c>
      <c r="B45" s="33" t="s">
        <v>1467</v>
      </c>
      <c r="C45" s="33" t="s">
        <v>1195</v>
      </c>
      <c r="D45" s="14">
        <v>359098</v>
      </c>
      <c r="E45" s="15">
        <v>1113.2</v>
      </c>
      <c r="F45" s="16">
        <v>6.7000000000000002E-3</v>
      </c>
      <c r="G45" s="16"/>
    </row>
    <row r="46" spans="1:7" x14ac:dyDescent="0.25">
      <c r="A46" s="13" t="s">
        <v>1244</v>
      </c>
      <c r="B46" s="33" t="s">
        <v>1245</v>
      </c>
      <c r="C46" s="33" t="s">
        <v>1189</v>
      </c>
      <c r="D46" s="14">
        <v>110751</v>
      </c>
      <c r="E46" s="15">
        <v>1107.68</v>
      </c>
      <c r="F46" s="16">
        <v>6.7000000000000002E-3</v>
      </c>
      <c r="G46" s="16"/>
    </row>
    <row r="47" spans="1:7" x14ac:dyDescent="0.25">
      <c r="A47" s="13" t="s">
        <v>1781</v>
      </c>
      <c r="B47" s="33" t="s">
        <v>1782</v>
      </c>
      <c r="C47" s="33" t="s">
        <v>1434</v>
      </c>
      <c r="D47" s="14">
        <v>614588</v>
      </c>
      <c r="E47" s="15">
        <v>1101.03</v>
      </c>
      <c r="F47" s="16">
        <v>6.6E-3</v>
      </c>
      <c r="G47" s="16"/>
    </row>
    <row r="48" spans="1:7" x14ac:dyDescent="0.25">
      <c r="A48" s="13" t="s">
        <v>2316</v>
      </c>
      <c r="B48" s="33" t="s">
        <v>2317</v>
      </c>
      <c r="C48" s="33" t="s">
        <v>1289</v>
      </c>
      <c r="D48" s="14">
        <v>399927</v>
      </c>
      <c r="E48" s="15">
        <v>1095</v>
      </c>
      <c r="F48" s="16">
        <v>6.6E-3</v>
      </c>
      <c r="G48" s="16"/>
    </row>
    <row r="49" spans="1:7" x14ac:dyDescent="0.25">
      <c r="A49" s="13" t="s">
        <v>1802</v>
      </c>
      <c r="B49" s="33" t="s">
        <v>1803</v>
      </c>
      <c r="C49" s="33" t="s">
        <v>1323</v>
      </c>
      <c r="D49" s="14">
        <v>34107</v>
      </c>
      <c r="E49" s="15">
        <v>1057.2</v>
      </c>
      <c r="F49" s="16">
        <v>6.4000000000000003E-3</v>
      </c>
      <c r="G49" s="16"/>
    </row>
    <row r="50" spans="1:7" x14ac:dyDescent="0.25">
      <c r="A50" s="13" t="s">
        <v>1324</v>
      </c>
      <c r="B50" s="33" t="s">
        <v>1325</v>
      </c>
      <c r="C50" s="33" t="s">
        <v>1181</v>
      </c>
      <c r="D50" s="14">
        <v>19596</v>
      </c>
      <c r="E50" s="15">
        <v>1003.24</v>
      </c>
      <c r="F50" s="16">
        <v>6.0000000000000001E-3</v>
      </c>
      <c r="G50" s="16"/>
    </row>
    <row r="51" spans="1:7" x14ac:dyDescent="0.25">
      <c r="A51" s="13" t="s">
        <v>1449</v>
      </c>
      <c r="B51" s="33" t="s">
        <v>1450</v>
      </c>
      <c r="C51" s="33" t="s">
        <v>1451</v>
      </c>
      <c r="D51" s="14">
        <v>23410</v>
      </c>
      <c r="E51" s="15">
        <v>980.66</v>
      </c>
      <c r="F51" s="16">
        <v>5.8999999999999999E-3</v>
      </c>
      <c r="G51" s="16"/>
    </row>
    <row r="52" spans="1:7" x14ac:dyDescent="0.25">
      <c r="A52" s="13" t="s">
        <v>1272</v>
      </c>
      <c r="B52" s="33" t="s">
        <v>1273</v>
      </c>
      <c r="C52" s="33" t="s">
        <v>1274</v>
      </c>
      <c r="D52" s="14">
        <v>19665</v>
      </c>
      <c r="E52" s="15">
        <v>978.11</v>
      </c>
      <c r="F52" s="16">
        <v>5.8999999999999999E-3</v>
      </c>
      <c r="G52" s="16"/>
    </row>
    <row r="53" spans="1:7" x14ac:dyDescent="0.25">
      <c r="A53" s="13" t="s">
        <v>1353</v>
      </c>
      <c r="B53" s="33" t="s">
        <v>1354</v>
      </c>
      <c r="C53" s="33" t="s">
        <v>1189</v>
      </c>
      <c r="D53" s="14">
        <v>79980</v>
      </c>
      <c r="E53" s="15">
        <v>948.32</v>
      </c>
      <c r="F53" s="16">
        <v>5.7000000000000002E-3</v>
      </c>
      <c r="G53" s="16"/>
    </row>
    <row r="54" spans="1:7" x14ac:dyDescent="0.25">
      <c r="A54" s="13" t="s">
        <v>1246</v>
      </c>
      <c r="B54" s="33" t="s">
        <v>1247</v>
      </c>
      <c r="C54" s="33" t="s">
        <v>1189</v>
      </c>
      <c r="D54" s="14">
        <v>34712</v>
      </c>
      <c r="E54" s="15">
        <v>935.85</v>
      </c>
      <c r="F54" s="16">
        <v>5.5999999999999999E-3</v>
      </c>
      <c r="G54" s="16"/>
    </row>
    <row r="55" spans="1:7" x14ac:dyDescent="0.25">
      <c r="A55" s="13" t="s">
        <v>1789</v>
      </c>
      <c r="B55" s="33" t="s">
        <v>1790</v>
      </c>
      <c r="C55" s="33" t="s">
        <v>1338</v>
      </c>
      <c r="D55" s="14">
        <v>324311</v>
      </c>
      <c r="E55" s="15">
        <v>917.96</v>
      </c>
      <c r="F55" s="16">
        <v>5.4999999999999997E-3</v>
      </c>
      <c r="G55" s="16"/>
    </row>
    <row r="56" spans="1:7" x14ac:dyDescent="0.25">
      <c r="A56" s="13" t="s">
        <v>1799</v>
      </c>
      <c r="B56" s="33" t="s">
        <v>1800</v>
      </c>
      <c r="C56" s="33" t="s">
        <v>1801</v>
      </c>
      <c r="D56" s="14">
        <v>70033</v>
      </c>
      <c r="E56" s="15">
        <v>906.51</v>
      </c>
      <c r="F56" s="16">
        <v>5.4999999999999997E-3</v>
      </c>
      <c r="G56" s="16"/>
    </row>
    <row r="57" spans="1:7" x14ac:dyDescent="0.25">
      <c r="A57" s="13" t="s">
        <v>1542</v>
      </c>
      <c r="B57" s="33" t="s">
        <v>1543</v>
      </c>
      <c r="C57" s="33" t="s">
        <v>1189</v>
      </c>
      <c r="D57" s="14">
        <v>56676</v>
      </c>
      <c r="E57" s="15">
        <v>896.93</v>
      </c>
      <c r="F57" s="16">
        <v>5.4000000000000003E-3</v>
      </c>
      <c r="G57" s="16"/>
    </row>
    <row r="58" spans="1:7" x14ac:dyDescent="0.25">
      <c r="A58" s="13" t="s">
        <v>1308</v>
      </c>
      <c r="B58" s="33" t="s">
        <v>1309</v>
      </c>
      <c r="C58" s="33" t="s">
        <v>1274</v>
      </c>
      <c r="D58" s="14">
        <v>299685</v>
      </c>
      <c r="E58" s="15">
        <v>886.92</v>
      </c>
      <c r="F58" s="16">
        <v>5.3E-3</v>
      </c>
      <c r="G58" s="16"/>
    </row>
    <row r="59" spans="1:7" x14ac:dyDescent="0.25">
      <c r="A59" s="13" t="s">
        <v>1415</v>
      </c>
      <c r="B59" s="33" t="s">
        <v>1416</v>
      </c>
      <c r="C59" s="33" t="s">
        <v>1305</v>
      </c>
      <c r="D59" s="14">
        <v>11771</v>
      </c>
      <c r="E59" s="15">
        <v>877.52</v>
      </c>
      <c r="F59" s="16">
        <v>5.3E-3</v>
      </c>
      <c r="G59" s="16"/>
    </row>
    <row r="60" spans="1:7" x14ac:dyDescent="0.25">
      <c r="A60" s="13" t="s">
        <v>1287</v>
      </c>
      <c r="B60" s="33" t="s">
        <v>1288</v>
      </c>
      <c r="C60" s="33" t="s">
        <v>1289</v>
      </c>
      <c r="D60" s="14">
        <v>157558</v>
      </c>
      <c r="E60" s="15">
        <v>847.27</v>
      </c>
      <c r="F60" s="16">
        <v>5.1000000000000004E-3</v>
      </c>
      <c r="G60" s="16"/>
    </row>
    <row r="61" spans="1:7" x14ac:dyDescent="0.25">
      <c r="A61" s="13" t="s">
        <v>1280</v>
      </c>
      <c r="B61" s="33" t="s">
        <v>1281</v>
      </c>
      <c r="C61" s="33" t="s">
        <v>1184</v>
      </c>
      <c r="D61" s="14">
        <v>5343421</v>
      </c>
      <c r="E61" s="15">
        <v>814.87</v>
      </c>
      <c r="F61" s="16">
        <v>4.8999999999999998E-3</v>
      </c>
      <c r="G61" s="16"/>
    </row>
    <row r="62" spans="1:7" x14ac:dyDescent="0.25">
      <c r="A62" s="13" t="s">
        <v>1314</v>
      </c>
      <c r="B62" s="33" t="s">
        <v>1315</v>
      </c>
      <c r="C62" s="33" t="s">
        <v>1236</v>
      </c>
      <c r="D62" s="14">
        <v>174575</v>
      </c>
      <c r="E62" s="15">
        <v>809.16</v>
      </c>
      <c r="F62" s="16">
        <v>4.8999999999999998E-3</v>
      </c>
      <c r="G62" s="16"/>
    </row>
    <row r="63" spans="1:7" x14ac:dyDescent="0.25">
      <c r="A63" s="13" t="s">
        <v>1520</v>
      </c>
      <c r="B63" s="33" t="s">
        <v>1521</v>
      </c>
      <c r="C63" s="33" t="s">
        <v>1218</v>
      </c>
      <c r="D63" s="14">
        <v>150530</v>
      </c>
      <c r="E63" s="15">
        <v>808.87</v>
      </c>
      <c r="F63" s="16">
        <v>4.8999999999999998E-3</v>
      </c>
      <c r="G63" s="16"/>
    </row>
    <row r="64" spans="1:7" x14ac:dyDescent="0.25">
      <c r="A64" s="13" t="s">
        <v>1865</v>
      </c>
      <c r="B64" s="33" t="s">
        <v>1866</v>
      </c>
      <c r="C64" s="33" t="s">
        <v>1867</v>
      </c>
      <c r="D64" s="14">
        <v>79973</v>
      </c>
      <c r="E64" s="15">
        <v>806.61</v>
      </c>
      <c r="F64" s="16">
        <v>4.8999999999999998E-3</v>
      </c>
      <c r="G64" s="16"/>
    </row>
    <row r="65" spans="1:7" x14ac:dyDescent="0.25">
      <c r="A65" s="13" t="s">
        <v>1295</v>
      </c>
      <c r="B65" s="33" t="s">
        <v>1296</v>
      </c>
      <c r="C65" s="33" t="s">
        <v>1289</v>
      </c>
      <c r="D65" s="14">
        <v>162776</v>
      </c>
      <c r="E65" s="15">
        <v>801.59</v>
      </c>
      <c r="F65" s="16">
        <v>4.7999999999999996E-3</v>
      </c>
      <c r="G65" s="16"/>
    </row>
    <row r="66" spans="1:7" x14ac:dyDescent="0.25">
      <c r="A66" s="13" t="s">
        <v>1404</v>
      </c>
      <c r="B66" s="33" t="s">
        <v>1405</v>
      </c>
      <c r="C66" s="33" t="s">
        <v>1181</v>
      </c>
      <c r="D66" s="14">
        <v>16861</v>
      </c>
      <c r="E66" s="15">
        <v>798.11</v>
      </c>
      <c r="F66" s="16">
        <v>4.7999999999999996E-3</v>
      </c>
      <c r="G66" s="16"/>
    </row>
    <row r="67" spans="1:7" x14ac:dyDescent="0.25">
      <c r="A67" s="13" t="s">
        <v>1868</v>
      </c>
      <c r="B67" s="33" t="s">
        <v>1869</v>
      </c>
      <c r="C67" s="33" t="s">
        <v>1305</v>
      </c>
      <c r="D67" s="14">
        <v>53582</v>
      </c>
      <c r="E67" s="15">
        <v>780.82</v>
      </c>
      <c r="F67" s="16">
        <v>4.7000000000000002E-3</v>
      </c>
      <c r="G67" s="16"/>
    </row>
    <row r="68" spans="1:7" x14ac:dyDescent="0.25">
      <c r="A68" s="13" t="s">
        <v>1808</v>
      </c>
      <c r="B68" s="33" t="s">
        <v>1809</v>
      </c>
      <c r="C68" s="33" t="s">
        <v>1289</v>
      </c>
      <c r="D68" s="14">
        <v>18120</v>
      </c>
      <c r="E68" s="15">
        <v>776.9</v>
      </c>
      <c r="F68" s="16">
        <v>4.7000000000000002E-3</v>
      </c>
      <c r="G68" s="16"/>
    </row>
    <row r="69" spans="1:7" x14ac:dyDescent="0.25">
      <c r="A69" s="13" t="s">
        <v>1822</v>
      </c>
      <c r="B69" s="33" t="s">
        <v>1823</v>
      </c>
      <c r="C69" s="33" t="s">
        <v>1365</v>
      </c>
      <c r="D69" s="14">
        <v>147812</v>
      </c>
      <c r="E69" s="15">
        <v>769.88</v>
      </c>
      <c r="F69" s="16">
        <v>4.5999999999999999E-3</v>
      </c>
      <c r="G69" s="16"/>
    </row>
    <row r="70" spans="1:7" x14ac:dyDescent="0.25">
      <c r="A70" s="13" t="s">
        <v>1303</v>
      </c>
      <c r="B70" s="33" t="s">
        <v>1304</v>
      </c>
      <c r="C70" s="33" t="s">
        <v>1305</v>
      </c>
      <c r="D70" s="14">
        <v>56883</v>
      </c>
      <c r="E70" s="15">
        <v>753.19</v>
      </c>
      <c r="F70" s="16">
        <v>4.4999999999999997E-3</v>
      </c>
      <c r="G70" s="16"/>
    </row>
    <row r="71" spans="1:7" x14ac:dyDescent="0.25">
      <c r="A71" s="13" t="s">
        <v>2052</v>
      </c>
      <c r="B71" s="33" t="s">
        <v>2053</v>
      </c>
      <c r="C71" s="33" t="s">
        <v>1239</v>
      </c>
      <c r="D71" s="14">
        <v>128584</v>
      </c>
      <c r="E71" s="15">
        <v>736.53</v>
      </c>
      <c r="F71" s="16">
        <v>4.4000000000000003E-3</v>
      </c>
      <c r="G71" s="16"/>
    </row>
    <row r="72" spans="1:7" x14ac:dyDescent="0.25">
      <c r="A72" s="13" t="s">
        <v>2254</v>
      </c>
      <c r="B72" s="33" t="s">
        <v>2255</v>
      </c>
      <c r="C72" s="33" t="s">
        <v>1181</v>
      </c>
      <c r="D72" s="14">
        <v>109323</v>
      </c>
      <c r="E72" s="15">
        <v>721.42</v>
      </c>
      <c r="F72" s="16">
        <v>4.3E-3</v>
      </c>
      <c r="G72" s="16"/>
    </row>
    <row r="73" spans="1:7" x14ac:dyDescent="0.25">
      <c r="A73" s="13" t="s">
        <v>1277</v>
      </c>
      <c r="B73" s="33" t="s">
        <v>1278</v>
      </c>
      <c r="C73" s="33" t="s">
        <v>1279</v>
      </c>
      <c r="D73" s="14">
        <v>450000</v>
      </c>
      <c r="E73" s="15">
        <v>713.25</v>
      </c>
      <c r="F73" s="16">
        <v>4.3E-3</v>
      </c>
      <c r="G73" s="16"/>
    </row>
    <row r="74" spans="1:7" x14ac:dyDescent="0.25">
      <c r="A74" s="13" t="s">
        <v>1508</v>
      </c>
      <c r="B74" s="33" t="s">
        <v>1509</v>
      </c>
      <c r="C74" s="33" t="s">
        <v>1289</v>
      </c>
      <c r="D74" s="14">
        <v>46433</v>
      </c>
      <c r="E74" s="15">
        <v>709.77</v>
      </c>
      <c r="F74" s="16">
        <v>4.3E-3</v>
      </c>
      <c r="G74" s="16"/>
    </row>
    <row r="75" spans="1:7" x14ac:dyDescent="0.25">
      <c r="A75" s="13" t="s">
        <v>2234</v>
      </c>
      <c r="B75" s="33" t="s">
        <v>2235</v>
      </c>
      <c r="C75" s="33" t="s">
        <v>1867</v>
      </c>
      <c r="D75" s="14">
        <v>20627</v>
      </c>
      <c r="E75" s="15">
        <v>699.01</v>
      </c>
      <c r="F75" s="16">
        <v>4.1999999999999997E-3</v>
      </c>
      <c r="G75" s="16"/>
    </row>
    <row r="76" spans="1:7" x14ac:dyDescent="0.25">
      <c r="A76" s="13" t="s">
        <v>1282</v>
      </c>
      <c r="B76" s="33" t="s">
        <v>1283</v>
      </c>
      <c r="C76" s="33" t="s">
        <v>1192</v>
      </c>
      <c r="D76" s="14">
        <v>534944</v>
      </c>
      <c r="E76" s="15">
        <v>692.49</v>
      </c>
      <c r="F76" s="16">
        <v>4.1999999999999997E-3</v>
      </c>
      <c r="G76" s="16"/>
    </row>
    <row r="77" spans="1:7" x14ac:dyDescent="0.25">
      <c r="A77" s="13" t="s">
        <v>1432</v>
      </c>
      <c r="B77" s="33" t="s">
        <v>1433</v>
      </c>
      <c r="C77" s="33" t="s">
        <v>1434</v>
      </c>
      <c r="D77" s="14">
        <v>14540</v>
      </c>
      <c r="E77" s="15">
        <v>662.9</v>
      </c>
      <c r="F77" s="16">
        <v>4.0000000000000001E-3</v>
      </c>
      <c r="G77" s="16"/>
    </row>
    <row r="78" spans="1:7" x14ac:dyDescent="0.25">
      <c r="A78" s="13" t="s">
        <v>1408</v>
      </c>
      <c r="B78" s="33" t="s">
        <v>1409</v>
      </c>
      <c r="C78" s="33" t="s">
        <v>1250</v>
      </c>
      <c r="D78" s="14">
        <v>22589</v>
      </c>
      <c r="E78" s="15">
        <v>650.83000000000004</v>
      </c>
      <c r="F78" s="16">
        <v>3.8999999999999998E-3</v>
      </c>
      <c r="G78" s="16"/>
    </row>
    <row r="79" spans="1:7" x14ac:dyDescent="0.25">
      <c r="A79" s="13" t="s">
        <v>1369</v>
      </c>
      <c r="B79" s="33" t="s">
        <v>1370</v>
      </c>
      <c r="C79" s="33" t="s">
        <v>1371</v>
      </c>
      <c r="D79" s="14">
        <v>309352</v>
      </c>
      <c r="E79" s="15">
        <v>632.01</v>
      </c>
      <c r="F79" s="16">
        <v>3.8E-3</v>
      </c>
      <c r="G79" s="16"/>
    </row>
    <row r="80" spans="1:7" x14ac:dyDescent="0.25">
      <c r="A80" s="13" t="s">
        <v>2046</v>
      </c>
      <c r="B80" s="33" t="s">
        <v>2047</v>
      </c>
      <c r="C80" s="33" t="s">
        <v>1350</v>
      </c>
      <c r="D80" s="14">
        <v>462247</v>
      </c>
      <c r="E80" s="15">
        <v>600.23</v>
      </c>
      <c r="F80" s="16">
        <v>3.5999999999999999E-3</v>
      </c>
      <c r="G80" s="16"/>
    </row>
    <row r="81" spans="1:7" x14ac:dyDescent="0.25">
      <c r="A81" s="13" t="s">
        <v>1530</v>
      </c>
      <c r="B81" s="33" t="s">
        <v>1531</v>
      </c>
      <c r="C81" s="33" t="s">
        <v>1350</v>
      </c>
      <c r="D81" s="14">
        <v>103511</v>
      </c>
      <c r="E81" s="15">
        <v>576.97</v>
      </c>
      <c r="F81" s="16">
        <v>3.5000000000000001E-3</v>
      </c>
      <c r="G81" s="16"/>
    </row>
    <row r="82" spans="1:7" x14ac:dyDescent="0.25">
      <c r="A82" s="13" t="s">
        <v>1227</v>
      </c>
      <c r="B82" s="33" t="s">
        <v>1228</v>
      </c>
      <c r="C82" s="33" t="s">
        <v>1226</v>
      </c>
      <c r="D82" s="14">
        <v>24454</v>
      </c>
      <c r="E82" s="15">
        <v>575.87</v>
      </c>
      <c r="F82" s="16">
        <v>3.5000000000000001E-3</v>
      </c>
      <c r="G82" s="16"/>
    </row>
    <row r="83" spans="1:7" x14ac:dyDescent="0.25">
      <c r="A83" s="13" t="s">
        <v>2318</v>
      </c>
      <c r="B83" s="33" t="s">
        <v>2319</v>
      </c>
      <c r="C83" s="33" t="s">
        <v>1250</v>
      </c>
      <c r="D83" s="14">
        <v>64157</v>
      </c>
      <c r="E83" s="15">
        <v>567.6</v>
      </c>
      <c r="F83" s="16">
        <v>3.3999999999999998E-3</v>
      </c>
      <c r="G83" s="16"/>
    </row>
    <row r="84" spans="1:7" x14ac:dyDescent="0.25">
      <c r="A84" s="13" t="s">
        <v>1351</v>
      </c>
      <c r="B84" s="33" t="s">
        <v>1352</v>
      </c>
      <c r="C84" s="33" t="s">
        <v>1289</v>
      </c>
      <c r="D84" s="14">
        <v>500000</v>
      </c>
      <c r="E84" s="15">
        <v>566.75</v>
      </c>
      <c r="F84" s="16">
        <v>3.3999999999999998E-3</v>
      </c>
      <c r="G84" s="16"/>
    </row>
    <row r="85" spans="1:7" x14ac:dyDescent="0.25">
      <c r="A85" s="13" t="s">
        <v>2283</v>
      </c>
      <c r="B85" s="33" t="s">
        <v>2284</v>
      </c>
      <c r="C85" s="33" t="s">
        <v>1189</v>
      </c>
      <c r="D85" s="14">
        <v>144480</v>
      </c>
      <c r="E85" s="15">
        <v>552.35</v>
      </c>
      <c r="F85" s="16">
        <v>3.3E-3</v>
      </c>
      <c r="G85" s="16"/>
    </row>
    <row r="86" spans="1:7" x14ac:dyDescent="0.25">
      <c r="A86" s="13" t="s">
        <v>2258</v>
      </c>
      <c r="B86" s="33" t="s">
        <v>2259</v>
      </c>
      <c r="C86" s="33" t="s">
        <v>1350</v>
      </c>
      <c r="D86" s="14">
        <v>300000</v>
      </c>
      <c r="E86" s="15">
        <v>550.79999999999995</v>
      </c>
      <c r="F86" s="16">
        <v>3.3E-3</v>
      </c>
      <c r="G86" s="16"/>
    </row>
    <row r="87" spans="1:7" x14ac:dyDescent="0.25">
      <c r="A87" s="13" t="s">
        <v>2305</v>
      </c>
      <c r="B87" s="33" t="s">
        <v>2306</v>
      </c>
      <c r="C87" s="33" t="s">
        <v>1289</v>
      </c>
      <c r="D87" s="14">
        <v>158719</v>
      </c>
      <c r="E87" s="15">
        <v>545.20000000000005</v>
      </c>
      <c r="F87" s="16">
        <v>3.3E-3</v>
      </c>
      <c r="G87" s="16"/>
    </row>
    <row r="88" spans="1:7" x14ac:dyDescent="0.25">
      <c r="A88" s="13" t="s">
        <v>1240</v>
      </c>
      <c r="B88" s="33" t="s">
        <v>1241</v>
      </c>
      <c r="C88" s="33" t="s">
        <v>1236</v>
      </c>
      <c r="D88" s="14">
        <v>434</v>
      </c>
      <c r="E88" s="15">
        <v>544.37</v>
      </c>
      <c r="F88" s="16">
        <v>3.3E-3</v>
      </c>
      <c r="G88" s="16"/>
    </row>
    <row r="89" spans="1:7" x14ac:dyDescent="0.25">
      <c r="A89" s="13" t="s">
        <v>1878</v>
      </c>
      <c r="B89" s="33" t="s">
        <v>1879</v>
      </c>
      <c r="C89" s="33" t="s">
        <v>1350</v>
      </c>
      <c r="D89" s="14">
        <v>322656</v>
      </c>
      <c r="E89" s="15">
        <v>541.41999999999996</v>
      </c>
      <c r="F89" s="16">
        <v>3.3E-3</v>
      </c>
      <c r="G89" s="16"/>
    </row>
    <row r="90" spans="1:7" x14ac:dyDescent="0.25">
      <c r="A90" s="13" t="s">
        <v>2279</v>
      </c>
      <c r="B90" s="33" t="s">
        <v>2280</v>
      </c>
      <c r="C90" s="33" t="s">
        <v>1994</v>
      </c>
      <c r="D90" s="14">
        <v>196854</v>
      </c>
      <c r="E90" s="15">
        <v>528.36</v>
      </c>
      <c r="F90" s="16">
        <v>3.2000000000000002E-3</v>
      </c>
      <c r="G90" s="16"/>
    </row>
    <row r="91" spans="1:7" x14ac:dyDescent="0.25">
      <c r="A91" s="13" t="s">
        <v>1922</v>
      </c>
      <c r="B91" s="33" t="s">
        <v>1923</v>
      </c>
      <c r="C91" s="33" t="s">
        <v>1189</v>
      </c>
      <c r="D91" s="14">
        <v>30764</v>
      </c>
      <c r="E91" s="15">
        <v>450.23</v>
      </c>
      <c r="F91" s="16">
        <v>2.7000000000000001E-3</v>
      </c>
      <c r="G91" s="16"/>
    </row>
    <row r="92" spans="1:7" x14ac:dyDescent="0.25">
      <c r="A92" s="13" t="s">
        <v>2042</v>
      </c>
      <c r="B92" s="33" t="s">
        <v>2043</v>
      </c>
      <c r="C92" s="33" t="s">
        <v>1994</v>
      </c>
      <c r="D92" s="14">
        <v>103165</v>
      </c>
      <c r="E92" s="15">
        <v>415.7</v>
      </c>
      <c r="F92" s="16">
        <v>2.5000000000000001E-3</v>
      </c>
      <c r="G92" s="16"/>
    </row>
    <row r="93" spans="1:7" x14ac:dyDescent="0.25">
      <c r="A93" s="13" t="s">
        <v>1934</v>
      </c>
      <c r="B93" s="33" t="s">
        <v>1935</v>
      </c>
      <c r="C93" s="33" t="s">
        <v>1289</v>
      </c>
      <c r="D93" s="14">
        <v>50000</v>
      </c>
      <c r="E93" s="15">
        <v>408.98</v>
      </c>
      <c r="F93" s="16">
        <v>2.5000000000000001E-3</v>
      </c>
      <c r="G93" s="16"/>
    </row>
    <row r="94" spans="1:7" x14ac:dyDescent="0.25">
      <c r="A94" s="13" t="s">
        <v>1232</v>
      </c>
      <c r="B94" s="33" t="s">
        <v>1233</v>
      </c>
      <c r="C94" s="33" t="s">
        <v>1221</v>
      </c>
      <c r="D94" s="14">
        <v>3801</v>
      </c>
      <c r="E94" s="15">
        <v>376.89</v>
      </c>
      <c r="F94" s="16">
        <v>2.3E-3</v>
      </c>
      <c r="G94" s="16"/>
    </row>
    <row r="95" spans="1:7" x14ac:dyDescent="0.25">
      <c r="A95" s="13" t="s">
        <v>1818</v>
      </c>
      <c r="B95" s="33" t="s">
        <v>1819</v>
      </c>
      <c r="C95" s="33" t="s">
        <v>1350</v>
      </c>
      <c r="D95" s="14">
        <v>22457</v>
      </c>
      <c r="E95" s="15">
        <v>316.19</v>
      </c>
      <c r="F95" s="16">
        <v>1.9E-3</v>
      </c>
      <c r="G95" s="16"/>
    </row>
    <row r="96" spans="1:7" x14ac:dyDescent="0.25">
      <c r="A96" s="13" t="s">
        <v>2295</v>
      </c>
      <c r="B96" s="33" t="s">
        <v>2296</v>
      </c>
      <c r="C96" s="33" t="s">
        <v>1350</v>
      </c>
      <c r="D96" s="14">
        <v>41720</v>
      </c>
      <c r="E96" s="15">
        <v>180.65</v>
      </c>
      <c r="F96" s="16">
        <v>1.1000000000000001E-3</v>
      </c>
      <c r="G96" s="16"/>
    </row>
    <row r="97" spans="1:7" x14ac:dyDescent="0.25">
      <c r="A97" s="13" t="s">
        <v>1826</v>
      </c>
      <c r="B97" s="33" t="s">
        <v>1827</v>
      </c>
      <c r="C97" s="33" t="s">
        <v>1226</v>
      </c>
      <c r="D97" s="14">
        <v>46678</v>
      </c>
      <c r="E97" s="15">
        <v>147.74</v>
      </c>
      <c r="F97" s="16">
        <v>8.9999999999999998E-4</v>
      </c>
      <c r="G97" s="16"/>
    </row>
    <row r="98" spans="1:7" x14ac:dyDescent="0.25">
      <c r="A98" s="13" t="s">
        <v>1816</v>
      </c>
      <c r="B98" s="33" t="s">
        <v>1817</v>
      </c>
      <c r="C98" s="33" t="s">
        <v>1323</v>
      </c>
      <c r="D98" s="14">
        <v>10400</v>
      </c>
      <c r="E98" s="15">
        <v>27.07</v>
      </c>
      <c r="F98" s="16">
        <v>2.0000000000000001E-4</v>
      </c>
      <c r="G98" s="16"/>
    </row>
    <row r="99" spans="1:7" x14ac:dyDescent="0.25">
      <c r="A99" s="13" t="s">
        <v>1828</v>
      </c>
      <c r="B99" s="33" t="s">
        <v>1829</v>
      </c>
      <c r="C99" s="33" t="s">
        <v>1221</v>
      </c>
      <c r="D99" s="14">
        <v>5148</v>
      </c>
      <c r="E99" s="15">
        <v>9.31</v>
      </c>
      <c r="F99" s="16">
        <v>1E-4</v>
      </c>
      <c r="G99" s="16"/>
    </row>
    <row r="100" spans="1:7" x14ac:dyDescent="0.25">
      <c r="A100" s="17" t="s">
        <v>124</v>
      </c>
      <c r="B100" s="34"/>
      <c r="C100" s="34"/>
      <c r="D100" s="20"/>
      <c r="E100" s="37">
        <v>127467.18</v>
      </c>
      <c r="F100" s="38">
        <v>0.76770000000000005</v>
      </c>
      <c r="G100" s="23"/>
    </row>
    <row r="101" spans="1:7" x14ac:dyDescent="0.25">
      <c r="A101" s="17" t="s">
        <v>1257</v>
      </c>
      <c r="B101" s="33"/>
      <c r="C101" s="33"/>
      <c r="D101" s="14"/>
      <c r="E101" s="15"/>
      <c r="F101" s="16"/>
      <c r="G101" s="16"/>
    </row>
    <row r="102" spans="1:7" x14ac:dyDescent="0.25">
      <c r="A102" s="17" t="s">
        <v>124</v>
      </c>
      <c r="B102" s="33"/>
      <c r="C102" s="33"/>
      <c r="D102" s="14"/>
      <c r="E102" s="39" t="s">
        <v>121</v>
      </c>
      <c r="F102" s="40" t="s">
        <v>121</v>
      </c>
      <c r="G102" s="16"/>
    </row>
    <row r="103" spans="1:7" x14ac:dyDescent="0.25">
      <c r="A103" s="24" t="s">
        <v>131</v>
      </c>
      <c r="B103" s="35"/>
      <c r="C103" s="35"/>
      <c r="D103" s="25"/>
      <c r="E103" s="30">
        <v>127467.18</v>
      </c>
      <c r="F103" s="31">
        <v>0.76770000000000005</v>
      </c>
      <c r="G103" s="23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122</v>
      </c>
      <c r="B105" s="33"/>
      <c r="C105" s="33"/>
      <c r="D105" s="14"/>
      <c r="E105" s="15"/>
      <c r="F105" s="16"/>
      <c r="G105" s="16"/>
    </row>
    <row r="106" spans="1:7" x14ac:dyDescent="0.25">
      <c r="A106" s="17" t="s">
        <v>225</v>
      </c>
      <c r="B106" s="33"/>
      <c r="C106" s="33"/>
      <c r="D106" s="14"/>
      <c r="E106" s="15"/>
      <c r="F106" s="16"/>
      <c r="G106" s="16"/>
    </row>
    <row r="107" spans="1:7" x14ac:dyDescent="0.25">
      <c r="A107" s="13" t="s">
        <v>999</v>
      </c>
      <c r="B107" s="33" t="s">
        <v>1000</v>
      </c>
      <c r="C107" s="33" t="s">
        <v>242</v>
      </c>
      <c r="D107" s="14">
        <v>2500000</v>
      </c>
      <c r="E107" s="15">
        <v>2490.8000000000002</v>
      </c>
      <c r="F107" s="16">
        <v>1.4999999999999999E-2</v>
      </c>
      <c r="G107" s="16">
        <v>7.7600000000000002E-2</v>
      </c>
    </row>
    <row r="108" spans="1:7" x14ac:dyDescent="0.25">
      <c r="A108" s="13" t="s">
        <v>771</v>
      </c>
      <c r="B108" s="33" t="s">
        <v>772</v>
      </c>
      <c r="C108" s="33" t="s">
        <v>231</v>
      </c>
      <c r="D108" s="14">
        <v>2000000</v>
      </c>
      <c r="E108" s="15">
        <v>1992.82</v>
      </c>
      <c r="F108" s="16">
        <v>1.2E-2</v>
      </c>
      <c r="G108" s="16">
        <v>7.6962000000000003E-2</v>
      </c>
    </row>
    <row r="109" spans="1:7" x14ac:dyDescent="0.25">
      <c r="A109" s="17" t="s">
        <v>124</v>
      </c>
      <c r="B109" s="34"/>
      <c r="C109" s="34"/>
      <c r="D109" s="20"/>
      <c r="E109" s="37">
        <v>4483.62</v>
      </c>
      <c r="F109" s="38">
        <v>2.7E-2</v>
      </c>
      <c r="G109" s="23"/>
    </row>
    <row r="110" spans="1:7" x14ac:dyDescent="0.25">
      <c r="A110" s="13"/>
      <c r="B110" s="33"/>
      <c r="C110" s="33"/>
      <c r="D110" s="14"/>
      <c r="E110" s="15"/>
      <c r="F110" s="16"/>
      <c r="G110" s="16"/>
    </row>
    <row r="111" spans="1:7" x14ac:dyDescent="0.25">
      <c r="A111" s="17" t="s">
        <v>459</v>
      </c>
      <c r="B111" s="33"/>
      <c r="C111" s="33"/>
      <c r="D111" s="14"/>
      <c r="E111" s="15"/>
      <c r="F111" s="16"/>
      <c r="G111" s="16"/>
    </row>
    <row r="112" spans="1:7" x14ac:dyDescent="0.25">
      <c r="A112" s="13" t="s">
        <v>713</v>
      </c>
      <c r="B112" s="33" t="s">
        <v>714</v>
      </c>
      <c r="C112" s="33" t="s">
        <v>128</v>
      </c>
      <c r="D112" s="14">
        <v>5000000</v>
      </c>
      <c r="E112" s="15">
        <v>5000.63</v>
      </c>
      <c r="F112" s="16">
        <v>3.0099999999999998E-2</v>
      </c>
      <c r="G112" s="16">
        <v>7.1768443905999998E-2</v>
      </c>
    </row>
    <row r="113" spans="1:7" x14ac:dyDescent="0.25">
      <c r="A113" s="13" t="s">
        <v>890</v>
      </c>
      <c r="B113" s="33" t="s">
        <v>891</v>
      </c>
      <c r="C113" s="33" t="s">
        <v>128</v>
      </c>
      <c r="D113" s="14">
        <v>3850000</v>
      </c>
      <c r="E113" s="15">
        <v>3884.59</v>
      </c>
      <c r="F113" s="16">
        <v>2.3400000000000001E-2</v>
      </c>
      <c r="G113" s="16">
        <v>7.1675272306000001E-2</v>
      </c>
    </row>
    <row r="114" spans="1:7" x14ac:dyDescent="0.25">
      <c r="A114" s="13" t="s">
        <v>460</v>
      </c>
      <c r="B114" s="33" t="s">
        <v>461</v>
      </c>
      <c r="C114" s="33" t="s">
        <v>128</v>
      </c>
      <c r="D114" s="14">
        <v>3500000</v>
      </c>
      <c r="E114" s="15">
        <v>3506.21</v>
      </c>
      <c r="F114" s="16">
        <v>2.1100000000000001E-2</v>
      </c>
      <c r="G114" s="16">
        <v>7.1780867092000003E-2</v>
      </c>
    </row>
    <row r="115" spans="1:7" x14ac:dyDescent="0.25">
      <c r="A115" s="17" t="s">
        <v>124</v>
      </c>
      <c r="B115" s="34"/>
      <c r="C115" s="34"/>
      <c r="D115" s="20"/>
      <c r="E115" s="37">
        <v>12391.43</v>
      </c>
      <c r="F115" s="38">
        <v>7.46E-2</v>
      </c>
      <c r="G115" s="23"/>
    </row>
    <row r="116" spans="1:7" x14ac:dyDescent="0.25">
      <c r="A116" s="13"/>
      <c r="B116" s="33"/>
      <c r="C116" s="33"/>
      <c r="D116" s="14"/>
      <c r="E116" s="15"/>
      <c r="F116" s="16"/>
      <c r="G116" s="16"/>
    </row>
    <row r="117" spans="1:7" x14ac:dyDescent="0.25">
      <c r="A117" s="17" t="s">
        <v>129</v>
      </c>
      <c r="B117" s="33"/>
      <c r="C117" s="33"/>
      <c r="D117" s="14"/>
      <c r="E117" s="15"/>
      <c r="F117" s="16"/>
      <c r="G117" s="16"/>
    </row>
    <row r="118" spans="1:7" x14ac:dyDescent="0.25">
      <c r="A118" s="17" t="s">
        <v>124</v>
      </c>
      <c r="B118" s="33"/>
      <c r="C118" s="33"/>
      <c r="D118" s="14"/>
      <c r="E118" s="39" t="s">
        <v>121</v>
      </c>
      <c r="F118" s="40" t="s">
        <v>121</v>
      </c>
      <c r="G118" s="16"/>
    </row>
    <row r="119" spans="1:7" x14ac:dyDescent="0.25">
      <c r="A119" s="13"/>
      <c r="B119" s="33"/>
      <c r="C119" s="33"/>
      <c r="D119" s="14"/>
      <c r="E119" s="15"/>
      <c r="F119" s="16"/>
      <c r="G119" s="16"/>
    </row>
    <row r="120" spans="1:7" x14ac:dyDescent="0.25">
      <c r="A120" s="17" t="s">
        <v>130</v>
      </c>
      <c r="B120" s="33"/>
      <c r="C120" s="33"/>
      <c r="D120" s="14"/>
      <c r="E120" s="15"/>
      <c r="F120" s="16"/>
      <c r="G120" s="16"/>
    </row>
    <row r="121" spans="1:7" x14ac:dyDescent="0.25">
      <c r="A121" s="17" t="s">
        <v>124</v>
      </c>
      <c r="B121" s="33"/>
      <c r="C121" s="33"/>
      <c r="D121" s="14"/>
      <c r="E121" s="39" t="s">
        <v>121</v>
      </c>
      <c r="F121" s="40" t="s">
        <v>121</v>
      </c>
      <c r="G121" s="16"/>
    </row>
    <row r="122" spans="1:7" x14ac:dyDescent="0.25">
      <c r="A122" s="13"/>
      <c r="B122" s="33"/>
      <c r="C122" s="33"/>
      <c r="D122" s="14"/>
      <c r="E122" s="15"/>
      <c r="F122" s="16"/>
      <c r="G122" s="16"/>
    </row>
    <row r="123" spans="1:7" x14ac:dyDescent="0.25">
      <c r="A123" s="24" t="s">
        <v>131</v>
      </c>
      <c r="B123" s="35"/>
      <c r="C123" s="35"/>
      <c r="D123" s="25"/>
      <c r="E123" s="21">
        <v>16875.05</v>
      </c>
      <c r="F123" s="22">
        <v>0.1016</v>
      </c>
      <c r="G123" s="23"/>
    </row>
    <row r="124" spans="1:7" x14ac:dyDescent="0.25">
      <c r="A124" s="13"/>
      <c r="B124" s="33"/>
      <c r="C124" s="33"/>
      <c r="D124" s="14"/>
      <c r="E124" s="15"/>
      <c r="F124" s="16"/>
      <c r="G124" s="16"/>
    </row>
    <row r="125" spans="1:7" x14ac:dyDescent="0.25">
      <c r="A125" s="13"/>
      <c r="B125" s="33"/>
      <c r="C125" s="33"/>
      <c r="D125" s="14"/>
      <c r="E125" s="15"/>
      <c r="F125" s="16"/>
      <c r="G125" s="16"/>
    </row>
    <row r="126" spans="1:7" x14ac:dyDescent="0.25">
      <c r="A126" s="17" t="s">
        <v>173</v>
      </c>
      <c r="B126" s="33"/>
      <c r="C126" s="33"/>
      <c r="D126" s="14"/>
      <c r="E126" s="15"/>
      <c r="F126" s="16"/>
      <c r="G126" s="16"/>
    </row>
    <row r="127" spans="1:7" x14ac:dyDescent="0.25">
      <c r="A127" s="13" t="s">
        <v>1770</v>
      </c>
      <c r="B127" s="33" t="s">
        <v>1771</v>
      </c>
      <c r="C127" s="33"/>
      <c r="D127" s="14">
        <v>316752.72120000003</v>
      </c>
      <c r="E127" s="15">
        <v>10001.43</v>
      </c>
      <c r="F127" s="16">
        <v>6.0199999999999997E-2</v>
      </c>
      <c r="G127" s="16"/>
    </row>
    <row r="128" spans="1:7" x14ac:dyDescent="0.25">
      <c r="A128" s="13" t="s">
        <v>2320</v>
      </c>
      <c r="B128" s="33" t="s">
        <v>2321</v>
      </c>
      <c r="C128" s="33"/>
      <c r="D128" s="14">
        <v>1634279.088</v>
      </c>
      <c r="E128" s="15">
        <v>213.47</v>
      </c>
      <c r="F128" s="16">
        <v>1.2999999999999999E-3</v>
      </c>
      <c r="G128" s="16"/>
    </row>
    <row r="129" spans="1:7" x14ac:dyDescent="0.25">
      <c r="A129" s="13"/>
      <c r="B129" s="33"/>
      <c r="C129" s="33"/>
      <c r="D129" s="14"/>
      <c r="E129" s="15"/>
      <c r="F129" s="16"/>
      <c r="G129" s="16"/>
    </row>
    <row r="130" spans="1:7" x14ac:dyDescent="0.25">
      <c r="A130" s="24" t="s">
        <v>131</v>
      </c>
      <c r="B130" s="35"/>
      <c r="C130" s="35"/>
      <c r="D130" s="25"/>
      <c r="E130" s="21">
        <v>10214.9</v>
      </c>
      <c r="F130" s="22">
        <v>6.1499999999999999E-2</v>
      </c>
      <c r="G130" s="23"/>
    </row>
    <row r="131" spans="1:7" x14ac:dyDescent="0.25">
      <c r="A131" s="13"/>
      <c r="B131" s="33"/>
      <c r="C131" s="33"/>
      <c r="D131" s="14"/>
      <c r="E131" s="15"/>
      <c r="F131" s="16"/>
      <c r="G131" s="16"/>
    </row>
    <row r="132" spans="1:7" x14ac:dyDescent="0.25">
      <c r="A132" s="17" t="s">
        <v>176</v>
      </c>
      <c r="B132" s="33"/>
      <c r="C132" s="33"/>
      <c r="D132" s="14"/>
      <c r="E132" s="15"/>
      <c r="F132" s="16"/>
      <c r="G132" s="16"/>
    </row>
    <row r="133" spans="1:7" x14ac:dyDescent="0.25">
      <c r="A133" s="13" t="s">
        <v>177</v>
      </c>
      <c r="B133" s="33"/>
      <c r="C133" s="33"/>
      <c r="D133" s="14"/>
      <c r="E133" s="15">
        <v>12683.06</v>
      </c>
      <c r="F133" s="16">
        <v>7.6399999999999996E-2</v>
      </c>
      <c r="G133" s="16">
        <v>6.6588999999999995E-2</v>
      </c>
    </row>
    <row r="134" spans="1:7" x14ac:dyDescent="0.25">
      <c r="A134" s="17" t="s">
        <v>124</v>
      </c>
      <c r="B134" s="34"/>
      <c r="C134" s="34"/>
      <c r="D134" s="20"/>
      <c r="E134" s="37">
        <v>12683.06</v>
      </c>
      <c r="F134" s="38">
        <v>7.6399999999999996E-2</v>
      </c>
      <c r="G134" s="23"/>
    </row>
    <row r="135" spans="1:7" x14ac:dyDescent="0.25">
      <c r="A135" s="13"/>
      <c r="B135" s="33"/>
      <c r="C135" s="33"/>
      <c r="D135" s="14"/>
      <c r="E135" s="15"/>
      <c r="F135" s="16"/>
      <c r="G135" s="16"/>
    </row>
    <row r="136" spans="1:7" x14ac:dyDescent="0.25">
      <c r="A136" s="24" t="s">
        <v>131</v>
      </c>
      <c r="B136" s="35"/>
      <c r="C136" s="35"/>
      <c r="D136" s="25"/>
      <c r="E136" s="21">
        <v>12683.06</v>
      </c>
      <c r="F136" s="22">
        <v>7.6399999999999996E-2</v>
      </c>
      <c r="G136" s="23"/>
    </row>
    <row r="137" spans="1:7" x14ac:dyDescent="0.25">
      <c r="A137" s="13" t="s">
        <v>178</v>
      </c>
      <c r="B137" s="33"/>
      <c r="C137" s="33"/>
      <c r="D137" s="14"/>
      <c r="E137" s="15">
        <v>402.29367350000001</v>
      </c>
      <c r="F137" s="16">
        <v>2.4220000000000001E-3</v>
      </c>
      <c r="G137" s="16"/>
    </row>
    <row r="138" spans="1:7" x14ac:dyDescent="0.25">
      <c r="A138" s="13" t="s">
        <v>179</v>
      </c>
      <c r="B138" s="33"/>
      <c r="C138" s="33"/>
      <c r="D138" s="14"/>
      <c r="E138" s="26">
        <v>-1568.7636735000001</v>
      </c>
      <c r="F138" s="27">
        <v>-9.6220000000000003E-3</v>
      </c>
      <c r="G138" s="16">
        <v>6.6588999999999995E-2</v>
      </c>
    </row>
    <row r="139" spans="1:7" x14ac:dyDescent="0.25">
      <c r="A139" s="28" t="s">
        <v>180</v>
      </c>
      <c r="B139" s="36"/>
      <c r="C139" s="36"/>
      <c r="D139" s="29"/>
      <c r="E139" s="30">
        <v>166073.72</v>
      </c>
      <c r="F139" s="31">
        <v>1</v>
      </c>
      <c r="G139" s="31"/>
    </row>
    <row r="141" spans="1:7" x14ac:dyDescent="0.25">
      <c r="A141" s="1" t="s">
        <v>182</v>
      </c>
    </row>
    <row r="144" spans="1:7" x14ac:dyDescent="0.25">
      <c r="A144" s="1" t="s">
        <v>183</v>
      </c>
    </row>
    <row r="145" spans="1:5" x14ac:dyDescent="0.25">
      <c r="A145" s="47" t="s">
        <v>184</v>
      </c>
      <c r="B145" s="3" t="s">
        <v>121</v>
      </c>
    </row>
    <row r="146" spans="1:5" x14ac:dyDescent="0.25">
      <c r="A146" t="s">
        <v>185</v>
      </c>
    </row>
    <row r="147" spans="1:5" x14ac:dyDescent="0.25">
      <c r="A147" t="s">
        <v>186</v>
      </c>
      <c r="B147" t="s">
        <v>187</v>
      </c>
      <c r="C147" t="s">
        <v>187</v>
      </c>
    </row>
    <row r="148" spans="1:5" x14ac:dyDescent="0.25">
      <c r="B148" s="48">
        <v>45412</v>
      </c>
      <c r="C148" s="48">
        <v>45443</v>
      </c>
    </row>
    <row r="149" spans="1:5" x14ac:dyDescent="0.25">
      <c r="A149" t="s">
        <v>191</v>
      </c>
      <c r="B149">
        <v>62.65</v>
      </c>
      <c r="C149">
        <v>63.06</v>
      </c>
      <c r="E149" s="2"/>
    </row>
    <row r="150" spans="1:5" x14ac:dyDescent="0.25">
      <c r="A150" t="s">
        <v>192</v>
      </c>
      <c r="B150">
        <v>31.6</v>
      </c>
      <c r="C150">
        <v>31.64</v>
      </c>
      <c r="E150" s="2"/>
    </row>
    <row r="151" spans="1:5" x14ac:dyDescent="0.25">
      <c r="A151" t="s">
        <v>1884</v>
      </c>
      <c r="B151">
        <v>54.87</v>
      </c>
      <c r="C151">
        <v>55.15</v>
      </c>
      <c r="E151" s="2"/>
    </row>
    <row r="152" spans="1:5" x14ac:dyDescent="0.25">
      <c r="A152" t="s">
        <v>1885</v>
      </c>
      <c r="B152">
        <v>55.92</v>
      </c>
      <c r="C152">
        <v>56.2</v>
      </c>
      <c r="E152" s="2"/>
    </row>
    <row r="153" spans="1:5" x14ac:dyDescent="0.25">
      <c r="A153" t="s">
        <v>672</v>
      </c>
      <c r="B153">
        <v>55.45</v>
      </c>
      <c r="C153">
        <v>55.74</v>
      </c>
      <c r="E153" s="2"/>
    </row>
    <row r="154" spans="1:5" x14ac:dyDescent="0.25">
      <c r="A154" t="s">
        <v>673</v>
      </c>
      <c r="B154">
        <v>26.69</v>
      </c>
      <c r="C154">
        <v>26.66</v>
      </c>
      <c r="E154" s="2"/>
    </row>
    <row r="155" spans="1:5" x14ac:dyDescent="0.25">
      <c r="E155" s="2"/>
    </row>
    <row r="156" spans="1:5" x14ac:dyDescent="0.25">
      <c r="A156" t="s">
        <v>676</v>
      </c>
    </row>
    <row r="158" spans="1:5" x14ac:dyDescent="0.25">
      <c r="A158" s="50" t="s">
        <v>677</v>
      </c>
      <c r="B158" s="50" t="s">
        <v>678</v>
      </c>
      <c r="C158" s="50" t="s">
        <v>679</v>
      </c>
      <c r="D158" s="50" t="s">
        <v>680</v>
      </c>
    </row>
    <row r="159" spans="1:5" x14ac:dyDescent="0.25">
      <c r="A159" s="50" t="s">
        <v>2322</v>
      </c>
      <c r="B159" s="50"/>
      <c r="C159" s="50">
        <v>0.17</v>
      </c>
      <c r="D159" s="50">
        <v>0.17</v>
      </c>
    </row>
    <row r="160" spans="1:5" x14ac:dyDescent="0.25">
      <c r="A160" s="50" t="s">
        <v>2323</v>
      </c>
      <c r="B160" s="50"/>
      <c r="C160" s="50">
        <v>0.17</v>
      </c>
      <c r="D160" s="50">
        <v>0.17</v>
      </c>
    </row>
    <row r="162" spans="1:4" x14ac:dyDescent="0.25">
      <c r="A162" t="s">
        <v>203</v>
      </c>
      <c r="B162" s="3" t="s">
        <v>121</v>
      </c>
    </row>
    <row r="163" spans="1:4" ht="29.1" customHeight="1" x14ac:dyDescent="0.25">
      <c r="A163" s="47" t="s">
        <v>204</v>
      </c>
      <c r="B163" s="3" t="s">
        <v>121</v>
      </c>
    </row>
    <row r="164" spans="1:4" ht="29.1" customHeight="1" x14ac:dyDescent="0.25">
      <c r="A164" s="47" t="s">
        <v>205</v>
      </c>
      <c r="B164" s="3" t="s">
        <v>121</v>
      </c>
    </row>
    <row r="165" spans="1:4" x14ac:dyDescent="0.25">
      <c r="A165" t="s">
        <v>1259</v>
      </c>
      <c r="B165" s="49">
        <v>1.3003130000000001</v>
      </c>
    </row>
    <row r="166" spans="1:4" ht="43.5" customHeight="1" x14ac:dyDescent="0.25">
      <c r="A166" s="47" t="s">
        <v>207</v>
      </c>
      <c r="B166" s="3" t="s">
        <v>121</v>
      </c>
    </row>
    <row r="167" spans="1:4" ht="29.1" customHeight="1" x14ac:dyDescent="0.25">
      <c r="A167" s="47" t="s">
        <v>208</v>
      </c>
      <c r="B167" s="3" t="s">
        <v>121</v>
      </c>
    </row>
    <row r="168" spans="1:4" ht="29.1" customHeight="1" x14ac:dyDescent="0.25">
      <c r="A168" s="47" t="s">
        <v>209</v>
      </c>
      <c r="B168" s="3" t="s">
        <v>121</v>
      </c>
    </row>
    <row r="169" spans="1:4" x14ac:dyDescent="0.25">
      <c r="A169" t="s">
        <v>210</v>
      </c>
      <c r="B169" s="3" t="s">
        <v>121</v>
      </c>
    </row>
    <row r="170" spans="1:4" x14ac:dyDescent="0.25">
      <c r="A170" t="s">
        <v>211</v>
      </c>
      <c r="B170" s="3" t="s">
        <v>121</v>
      </c>
    </row>
    <row r="172" spans="1:4" ht="69.95" customHeight="1" x14ac:dyDescent="0.25">
      <c r="A172" s="73" t="s">
        <v>221</v>
      </c>
      <c r="B172" s="73" t="s">
        <v>222</v>
      </c>
      <c r="C172" s="73" t="s">
        <v>5</v>
      </c>
      <c r="D172" s="73" t="s">
        <v>6</v>
      </c>
    </row>
    <row r="173" spans="1:4" ht="69.95" customHeight="1" x14ac:dyDescent="0.25">
      <c r="A173" s="73" t="s">
        <v>2324</v>
      </c>
      <c r="B173" s="73"/>
      <c r="C173" s="73" t="s">
        <v>82</v>
      </c>
      <c r="D173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298"/>
  <sheetViews>
    <sheetView showGridLines="0" workbookViewId="0">
      <pane ySplit="4" topLeftCell="A291" activePane="bottomLeft" state="frozen"/>
      <selection pane="bottomLeft" activeCell="H295" sqref="H29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2325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2326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1526</v>
      </c>
      <c r="B8" s="33" t="s">
        <v>1527</v>
      </c>
      <c r="C8" s="33" t="s">
        <v>1250</v>
      </c>
      <c r="D8" s="14">
        <v>21275</v>
      </c>
      <c r="E8" s="15">
        <v>83.45</v>
      </c>
      <c r="F8" s="16">
        <v>1.5800000000000002E-2</v>
      </c>
      <c r="G8" s="16"/>
    </row>
    <row r="9" spans="1:8" x14ac:dyDescent="0.25">
      <c r="A9" s="13" t="s">
        <v>1424</v>
      </c>
      <c r="B9" s="33" t="s">
        <v>1425</v>
      </c>
      <c r="C9" s="33" t="s">
        <v>1236</v>
      </c>
      <c r="D9" s="14">
        <v>14904</v>
      </c>
      <c r="E9" s="15">
        <v>72.77</v>
      </c>
      <c r="F9" s="16">
        <v>1.38E-2</v>
      </c>
      <c r="G9" s="16"/>
    </row>
    <row r="10" spans="1:8" x14ac:dyDescent="0.25">
      <c r="A10" s="13" t="s">
        <v>2327</v>
      </c>
      <c r="B10" s="33" t="s">
        <v>2328</v>
      </c>
      <c r="C10" s="33" t="s">
        <v>1250</v>
      </c>
      <c r="D10" s="14">
        <v>4285</v>
      </c>
      <c r="E10" s="15">
        <v>67.55</v>
      </c>
      <c r="F10" s="16">
        <v>1.2800000000000001E-2</v>
      </c>
      <c r="G10" s="16"/>
    </row>
    <row r="11" spans="1:8" x14ac:dyDescent="0.25">
      <c r="A11" s="13" t="s">
        <v>1504</v>
      </c>
      <c r="B11" s="33" t="s">
        <v>1505</v>
      </c>
      <c r="C11" s="33" t="s">
        <v>1423</v>
      </c>
      <c r="D11" s="14">
        <v>1687</v>
      </c>
      <c r="E11" s="15">
        <v>61.26</v>
      </c>
      <c r="F11" s="16">
        <v>1.1599999999999999E-2</v>
      </c>
      <c r="G11" s="16"/>
    </row>
    <row r="12" spans="1:8" x14ac:dyDescent="0.25">
      <c r="A12" s="13" t="s">
        <v>1870</v>
      </c>
      <c r="B12" s="33" t="s">
        <v>1871</v>
      </c>
      <c r="C12" s="33" t="s">
        <v>1423</v>
      </c>
      <c r="D12" s="14">
        <v>2938</v>
      </c>
      <c r="E12" s="15">
        <v>61.1</v>
      </c>
      <c r="F12" s="16">
        <v>1.1599999999999999E-2</v>
      </c>
      <c r="G12" s="16"/>
    </row>
    <row r="13" spans="1:8" x14ac:dyDescent="0.25">
      <c r="A13" s="13" t="s">
        <v>1454</v>
      </c>
      <c r="B13" s="33" t="s">
        <v>1455</v>
      </c>
      <c r="C13" s="33" t="s">
        <v>1189</v>
      </c>
      <c r="D13" s="14">
        <v>4948</v>
      </c>
      <c r="E13" s="15">
        <v>57.41</v>
      </c>
      <c r="F13" s="16">
        <v>1.09E-2</v>
      </c>
      <c r="G13" s="16"/>
    </row>
    <row r="14" spans="1:8" x14ac:dyDescent="0.25">
      <c r="A14" s="13" t="s">
        <v>1290</v>
      </c>
      <c r="B14" s="33" t="s">
        <v>1291</v>
      </c>
      <c r="C14" s="33" t="s">
        <v>1292</v>
      </c>
      <c r="D14" s="14">
        <v>29774</v>
      </c>
      <c r="E14" s="15">
        <v>57.06</v>
      </c>
      <c r="F14" s="16">
        <v>1.0800000000000001E-2</v>
      </c>
      <c r="G14" s="16"/>
    </row>
    <row r="15" spans="1:8" x14ac:dyDescent="0.25">
      <c r="A15" s="13" t="s">
        <v>1777</v>
      </c>
      <c r="B15" s="33" t="s">
        <v>1778</v>
      </c>
      <c r="C15" s="33" t="s">
        <v>1323</v>
      </c>
      <c r="D15" s="14">
        <v>4128</v>
      </c>
      <c r="E15" s="15">
        <v>52.99</v>
      </c>
      <c r="F15" s="16">
        <v>0.01</v>
      </c>
      <c r="G15" s="16"/>
    </row>
    <row r="16" spans="1:8" x14ac:dyDescent="0.25">
      <c r="A16" s="13" t="s">
        <v>2329</v>
      </c>
      <c r="B16" s="33" t="s">
        <v>2330</v>
      </c>
      <c r="C16" s="33" t="s">
        <v>1423</v>
      </c>
      <c r="D16" s="14">
        <v>1512</v>
      </c>
      <c r="E16" s="15">
        <v>52.62</v>
      </c>
      <c r="F16" s="16">
        <v>0.01</v>
      </c>
      <c r="G16" s="16"/>
    </row>
    <row r="17" spans="1:7" x14ac:dyDescent="0.25">
      <c r="A17" s="13" t="s">
        <v>1903</v>
      </c>
      <c r="B17" s="33" t="s">
        <v>1904</v>
      </c>
      <c r="C17" s="33" t="s">
        <v>1192</v>
      </c>
      <c r="D17" s="14">
        <v>25803</v>
      </c>
      <c r="E17" s="15">
        <v>50.86</v>
      </c>
      <c r="F17" s="16">
        <v>9.5999999999999992E-3</v>
      </c>
      <c r="G17" s="16"/>
    </row>
    <row r="18" spans="1:7" x14ac:dyDescent="0.25">
      <c r="A18" s="13" t="s">
        <v>1351</v>
      </c>
      <c r="B18" s="33" t="s">
        <v>1352</v>
      </c>
      <c r="C18" s="33" t="s">
        <v>1289</v>
      </c>
      <c r="D18" s="14">
        <v>43933</v>
      </c>
      <c r="E18" s="15">
        <v>49.8</v>
      </c>
      <c r="F18" s="16">
        <v>9.4000000000000004E-3</v>
      </c>
      <c r="G18" s="16"/>
    </row>
    <row r="19" spans="1:7" x14ac:dyDescent="0.25">
      <c r="A19" s="13" t="s">
        <v>1375</v>
      </c>
      <c r="B19" s="33" t="s">
        <v>1376</v>
      </c>
      <c r="C19" s="33" t="s">
        <v>1192</v>
      </c>
      <c r="D19" s="14">
        <v>19819</v>
      </c>
      <c r="E19" s="15">
        <v>48.7</v>
      </c>
      <c r="F19" s="16">
        <v>9.1999999999999998E-3</v>
      </c>
      <c r="G19" s="16"/>
    </row>
    <row r="20" spans="1:7" x14ac:dyDescent="0.25">
      <c r="A20" s="13" t="s">
        <v>2331</v>
      </c>
      <c r="B20" s="33" t="s">
        <v>2332</v>
      </c>
      <c r="C20" s="33" t="s">
        <v>1967</v>
      </c>
      <c r="D20" s="14">
        <v>2787</v>
      </c>
      <c r="E20" s="15">
        <v>48.35</v>
      </c>
      <c r="F20" s="16">
        <v>9.1999999999999998E-3</v>
      </c>
      <c r="G20" s="16"/>
    </row>
    <row r="21" spans="1:7" x14ac:dyDescent="0.25">
      <c r="A21" s="13" t="s">
        <v>2333</v>
      </c>
      <c r="B21" s="33" t="s">
        <v>2334</v>
      </c>
      <c r="C21" s="33" t="s">
        <v>1236</v>
      </c>
      <c r="D21" s="14">
        <v>4057</v>
      </c>
      <c r="E21" s="15">
        <v>47.93</v>
      </c>
      <c r="F21" s="16">
        <v>9.1000000000000004E-3</v>
      </c>
      <c r="G21" s="16"/>
    </row>
    <row r="22" spans="1:7" x14ac:dyDescent="0.25">
      <c r="A22" s="13" t="s">
        <v>2335</v>
      </c>
      <c r="B22" s="33" t="s">
        <v>2336</v>
      </c>
      <c r="C22" s="33" t="s">
        <v>1423</v>
      </c>
      <c r="D22" s="14">
        <v>1908</v>
      </c>
      <c r="E22" s="15">
        <v>47.08</v>
      </c>
      <c r="F22" s="16">
        <v>8.8999999999999999E-3</v>
      </c>
      <c r="G22" s="16"/>
    </row>
    <row r="23" spans="1:7" x14ac:dyDescent="0.25">
      <c r="A23" s="13" t="s">
        <v>2337</v>
      </c>
      <c r="B23" s="33" t="s">
        <v>2338</v>
      </c>
      <c r="C23" s="33" t="s">
        <v>1198</v>
      </c>
      <c r="D23" s="14">
        <v>16200</v>
      </c>
      <c r="E23" s="15">
        <v>46.49</v>
      </c>
      <c r="F23" s="16">
        <v>8.8000000000000005E-3</v>
      </c>
      <c r="G23" s="16"/>
    </row>
    <row r="24" spans="1:7" x14ac:dyDescent="0.25">
      <c r="A24" s="13" t="s">
        <v>2339</v>
      </c>
      <c r="B24" s="33" t="s">
        <v>2340</v>
      </c>
      <c r="C24" s="33" t="s">
        <v>1867</v>
      </c>
      <c r="D24" s="14">
        <v>2350</v>
      </c>
      <c r="E24" s="15">
        <v>45.77</v>
      </c>
      <c r="F24" s="16">
        <v>8.6999999999999994E-3</v>
      </c>
      <c r="G24" s="16"/>
    </row>
    <row r="25" spans="1:7" x14ac:dyDescent="0.25">
      <c r="A25" s="13" t="s">
        <v>2316</v>
      </c>
      <c r="B25" s="33" t="s">
        <v>2317</v>
      </c>
      <c r="C25" s="33" t="s">
        <v>1289</v>
      </c>
      <c r="D25" s="14">
        <v>16556</v>
      </c>
      <c r="E25" s="15">
        <v>45.33</v>
      </c>
      <c r="F25" s="16">
        <v>8.6E-3</v>
      </c>
      <c r="G25" s="16"/>
    </row>
    <row r="26" spans="1:7" x14ac:dyDescent="0.25">
      <c r="A26" s="13" t="s">
        <v>2341</v>
      </c>
      <c r="B26" s="33" t="s">
        <v>2342</v>
      </c>
      <c r="C26" s="33" t="s">
        <v>1204</v>
      </c>
      <c r="D26" s="14">
        <v>558</v>
      </c>
      <c r="E26" s="15">
        <v>44.12</v>
      </c>
      <c r="F26" s="16">
        <v>8.3999999999999995E-3</v>
      </c>
      <c r="G26" s="16"/>
    </row>
    <row r="27" spans="1:7" x14ac:dyDescent="0.25">
      <c r="A27" s="13" t="s">
        <v>2343</v>
      </c>
      <c r="B27" s="33" t="s">
        <v>2344</v>
      </c>
      <c r="C27" s="33" t="s">
        <v>1201</v>
      </c>
      <c r="D27" s="14">
        <v>7130</v>
      </c>
      <c r="E27" s="15">
        <v>43.54</v>
      </c>
      <c r="F27" s="16">
        <v>8.2000000000000007E-3</v>
      </c>
      <c r="G27" s="16"/>
    </row>
    <row r="28" spans="1:7" x14ac:dyDescent="0.25">
      <c r="A28" s="13" t="s">
        <v>1897</v>
      </c>
      <c r="B28" s="33" t="s">
        <v>1898</v>
      </c>
      <c r="C28" s="33" t="s">
        <v>1189</v>
      </c>
      <c r="D28" s="14">
        <v>2362</v>
      </c>
      <c r="E28" s="15">
        <v>41.85</v>
      </c>
      <c r="F28" s="16">
        <v>7.9000000000000008E-3</v>
      </c>
      <c r="G28" s="16"/>
    </row>
    <row r="29" spans="1:7" x14ac:dyDescent="0.25">
      <c r="A29" s="13" t="s">
        <v>1901</v>
      </c>
      <c r="B29" s="33" t="s">
        <v>1902</v>
      </c>
      <c r="C29" s="33" t="s">
        <v>1548</v>
      </c>
      <c r="D29" s="14">
        <v>2566</v>
      </c>
      <c r="E29" s="15">
        <v>40.450000000000003</v>
      </c>
      <c r="F29" s="16">
        <v>7.7000000000000002E-3</v>
      </c>
      <c r="G29" s="16"/>
    </row>
    <row r="30" spans="1:7" x14ac:dyDescent="0.25">
      <c r="A30" s="13" t="s">
        <v>1412</v>
      </c>
      <c r="B30" s="33" t="s">
        <v>1413</v>
      </c>
      <c r="C30" s="33" t="s">
        <v>1414</v>
      </c>
      <c r="D30" s="14">
        <v>6596</v>
      </c>
      <c r="E30" s="15">
        <v>40.340000000000003</v>
      </c>
      <c r="F30" s="16">
        <v>7.6E-3</v>
      </c>
      <c r="G30" s="16"/>
    </row>
    <row r="31" spans="1:7" x14ac:dyDescent="0.25">
      <c r="A31" s="13" t="s">
        <v>2345</v>
      </c>
      <c r="B31" s="33" t="s">
        <v>2346</v>
      </c>
      <c r="C31" s="33" t="s">
        <v>1994</v>
      </c>
      <c r="D31" s="14">
        <v>19654</v>
      </c>
      <c r="E31" s="15">
        <v>38.94</v>
      </c>
      <c r="F31" s="16">
        <v>7.4000000000000003E-3</v>
      </c>
      <c r="G31" s="16"/>
    </row>
    <row r="32" spans="1:7" x14ac:dyDescent="0.25">
      <c r="A32" s="13" t="s">
        <v>1385</v>
      </c>
      <c r="B32" s="33" t="s">
        <v>1386</v>
      </c>
      <c r="C32" s="33" t="s">
        <v>1292</v>
      </c>
      <c r="D32" s="14">
        <v>10879</v>
      </c>
      <c r="E32" s="15">
        <v>38.72</v>
      </c>
      <c r="F32" s="16">
        <v>7.3000000000000001E-3</v>
      </c>
      <c r="G32" s="16"/>
    </row>
    <row r="33" spans="1:7" x14ac:dyDescent="0.25">
      <c r="A33" s="13" t="s">
        <v>1421</v>
      </c>
      <c r="B33" s="33" t="s">
        <v>1422</v>
      </c>
      <c r="C33" s="33" t="s">
        <v>1423</v>
      </c>
      <c r="D33" s="14">
        <v>25075</v>
      </c>
      <c r="E33" s="15">
        <v>38.4</v>
      </c>
      <c r="F33" s="16">
        <v>7.3000000000000001E-3</v>
      </c>
      <c r="G33" s="16"/>
    </row>
    <row r="34" spans="1:7" x14ac:dyDescent="0.25">
      <c r="A34" s="13" t="s">
        <v>2347</v>
      </c>
      <c r="B34" s="33" t="s">
        <v>2348</v>
      </c>
      <c r="C34" s="33" t="s">
        <v>1198</v>
      </c>
      <c r="D34" s="14">
        <v>3171</v>
      </c>
      <c r="E34" s="15">
        <v>37.9</v>
      </c>
      <c r="F34" s="16">
        <v>7.1999999999999998E-3</v>
      </c>
      <c r="G34" s="16"/>
    </row>
    <row r="35" spans="1:7" x14ac:dyDescent="0.25">
      <c r="A35" s="13" t="s">
        <v>2349</v>
      </c>
      <c r="B35" s="33" t="s">
        <v>2350</v>
      </c>
      <c r="C35" s="33" t="s">
        <v>1204</v>
      </c>
      <c r="D35" s="14">
        <v>351</v>
      </c>
      <c r="E35" s="15">
        <v>37.79</v>
      </c>
      <c r="F35" s="16">
        <v>7.1999999999999998E-3</v>
      </c>
      <c r="G35" s="16"/>
    </row>
    <row r="36" spans="1:7" x14ac:dyDescent="0.25">
      <c r="A36" s="13" t="s">
        <v>1516</v>
      </c>
      <c r="B36" s="33" t="s">
        <v>1517</v>
      </c>
      <c r="C36" s="33" t="s">
        <v>1414</v>
      </c>
      <c r="D36" s="14">
        <v>1148</v>
      </c>
      <c r="E36" s="15">
        <v>36.590000000000003</v>
      </c>
      <c r="F36" s="16">
        <v>6.8999999999999999E-3</v>
      </c>
      <c r="G36" s="16"/>
    </row>
    <row r="37" spans="1:7" x14ac:dyDescent="0.25">
      <c r="A37" s="13" t="s">
        <v>2246</v>
      </c>
      <c r="B37" s="33" t="s">
        <v>2247</v>
      </c>
      <c r="C37" s="33" t="s">
        <v>1365</v>
      </c>
      <c r="D37" s="14">
        <v>3020</v>
      </c>
      <c r="E37" s="15">
        <v>35.99</v>
      </c>
      <c r="F37" s="16">
        <v>6.7999999999999996E-3</v>
      </c>
      <c r="G37" s="16"/>
    </row>
    <row r="38" spans="1:7" x14ac:dyDescent="0.25">
      <c r="A38" s="13" t="s">
        <v>2351</v>
      </c>
      <c r="B38" s="33" t="s">
        <v>2352</v>
      </c>
      <c r="C38" s="33" t="s">
        <v>1201</v>
      </c>
      <c r="D38" s="14">
        <v>2479</v>
      </c>
      <c r="E38" s="15">
        <v>35.58</v>
      </c>
      <c r="F38" s="16">
        <v>6.7000000000000002E-3</v>
      </c>
      <c r="G38" s="16"/>
    </row>
    <row r="39" spans="1:7" x14ac:dyDescent="0.25">
      <c r="A39" s="13" t="s">
        <v>2353</v>
      </c>
      <c r="B39" s="33" t="s">
        <v>2354</v>
      </c>
      <c r="C39" s="33" t="s">
        <v>1451</v>
      </c>
      <c r="D39" s="14">
        <v>3259</v>
      </c>
      <c r="E39" s="15">
        <v>35.11</v>
      </c>
      <c r="F39" s="16">
        <v>6.6E-3</v>
      </c>
      <c r="G39" s="16"/>
    </row>
    <row r="40" spans="1:7" x14ac:dyDescent="0.25">
      <c r="A40" s="13" t="s">
        <v>2355</v>
      </c>
      <c r="B40" s="33" t="s">
        <v>2356</v>
      </c>
      <c r="C40" s="33" t="s">
        <v>2357</v>
      </c>
      <c r="D40" s="14">
        <v>1737</v>
      </c>
      <c r="E40" s="15">
        <v>35.07</v>
      </c>
      <c r="F40" s="16">
        <v>6.6E-3</v>
      </c>
      <c r="G40" s="16"/>
    </row>
    <row r="41" spans="1:7" x14ac:dyDescent="0.25">
      <c r="A41" s="13" t="s">
        <v>1795</v>
      </c>
      <c r="B41" s="33" t="s">
        <v>1796</v>
      </c>
      <c r="C41" s="33" t="s">
        <v>1289</v>
      </c>
      <c r="D41" s="14">
        <v>3231</v>
      </c>
      <c r="E41" s="15">
        <v>35.04</v>
      </c>
      <c r="F41" s="16">
        <v>6.6E-3</v>
      </c>
      <c r="G41" s="16"/>
    </row>
    <row r="42" spans="1:7" x14ac:dyDescent="0.25">
      <c r="A42" s="13" t="s">
        <v>1936</v>
      </c>
      <c r="B42" s="33" t="s">
        <v>1937</v>
      </c>
      <c r="C42" s="33" t="s">
        <v>1192</v>
      </c>
      <c r="D42" s="14">
        <v>37543</v>
      </c>
      <c r="E42" s="15">
        <v>34.76</v>
      </c>
      <c r="F42" s="16">
        <v>6.6E-3</v>
      </c>
      <c r="G42" s="16"/>
    </row>
    <row r="43" spans="1:7" x14ac:dyDescent="0.25">
      <c r="A43" s="13" t="s">
        <v>1522</v>
      </c>
      <c r="B43" s="33" t="s">
        <v>1523</v>
      </c>
      <c r="C43" s="33" t="s">
        <v>1192</v>
      </c>
      <c r="D43" s="14">
        <v>23767</v>
      </c>
      <c r="E43" s="15">
        <v>34.01</v>
      </c>
      <c r="F43" s="16">
        <v>6.4000000000000003E-3</v>
      </c>
      <c r="G43" s="16"/>
    </row>
    <row r="44" spans="1:7" x14ac:dyDescent="0.25">
      <c r="A44" s="13" t="s">
        <v>2358</v>
      </c>
      <c r="B44" s="33" t="s">
        <v>2359</v>
      </c>
      <c r="C44" s="33" t="s">
        <v>1423</v>
      </c>
      <c r="D44" s="14">
        <v>5627</v>
      </c>
      <c r="E44" s="15">
        <v>33.67</v>
      </c>
      <c r="F44" s="16">
        <v>6.4000000000000003E-3</v>
      </c>
      <c r="G44" s="16"/>
    </row>
    <row r="45" spans="1:7" x14ac:dyDescent="0.25">
      <c r="A45" s="13" t="s">
        <v>2360</v>
      </c>
      <c r="B45" s="33" t="s">
        <v>2361</v>
      </c>
      <c r="C45" s="33" t="s">
        <v>1305</v>
      </c>
      <c r="D45" s="14">
        <v>6402</v>
      </c>
      <c r="E45" s="15">
        <v>32.99</v>
      </c>
      <c r="F45" s="16">
        <v>6.1999999999999998E-3</v>
      </c>
      <c r="G45" s="16"/>
    </row>
    <row r="46" spans="1:7" x14ac:dyDescent="0.25">
      <c r="A46" s="13" t="s">
        <v>1909</v>
      </c>
      <c r="B46" s="33" t="s">
        <v>1910</v>
      </c>
      <c r="C46" s="33" t="s">
        <v>1867</v>
      </c>
      <c r="D46" s="14">
        <v>2317</v>
      </c>
      <c r="E46" s="15">
        <v>32.799999999999997</v>
      </c>
      <c r="F46" s="16">
        <v>6.1999999999999998E-3</v>
      </c>
      <c r="G46" s="16"/>
    </row>
    <row r="47" spans="1:7" x14ac:dyDescent="0.25">
      <c r="A47" s="13" t="s">
        <v>1486</v>
      </c>
      <c r="B47" s="33" t="s">
        <v>1487</v>
      </c>
      <c r="C47" s="33" t="s">
        <v>1305</v>
      </c>
      <c r="D47" s="14">
        <v>5386</v>
      </c>
      <c r="E47" s="15">
        <v>32.57</v>
      </c>
      <c r="F47" s="16">
        <v>6.1999999999999998E-3</v>
      </c>
      <c r="G47" s="16"/>
    </row>
    <row r="48" spans="1:7" x14ac:dyDescent="0.25">
      <c r="A48" s="13" t="s">
        <v>2362</v>
      </c>
      <c r="B48" s="33" t="s">
        <v>2363</v>
      </c>
      <c r="C48" s="33" t="s">
        <v>1423</v>
      </c>
      <c r="D48" s="14">
        <v>4154</v>
      </c>
      <c r="E48" s="15">
        <v>32.24</v>
      </c>
      <c r="F48" s="16">
        <v>6.1000000000000004E-3</v>
      </c>
      <c r="G48" s="16"/>
    </row>
    <row r="49" spans="1:7" x14ac:dyDescent="0.25">
      <c r="A49" s="13" t="s">
        <v>2364</v>
      </c>
      <c r="B49" s="33" t="s">
        <v>2365</v>
      </c>
      <c r="C49" s="33" t="s">
        <v>1198</v>
      </c>
      <c r="D49" s="14">
        <v>22630</v>
      </c>
      <c r="E49" s="15">
        <v>32.229999999999997</v>
      </c>
      <c r="F49" s="16">
        <v>6.1000000000000004E-3</v>
      </c>
      <c r="G49" s="16"/>
    </row>
    <row r="50" spans="1:7" x14ac:dyDescent="0.25">
      <c r="A50" s="13" t="s">
        <v>2366</v>
      </c>
      <c r="B50" s="33" t="s">
        <v>2367</v>
      </c>
      <c r="C50" s="33" t="s">
        <v>1198</v>
      </c>
      <c r="D50" s="14">
        <v>47968</v>
      </c>
      <c r="E50" s="15">
        <v>31.71</v>
      </c>
      <c r="F50" s="16">
        <v>6.0000000000000001E-3</v>
      </c>
      <c r="G50" s="16"/>
    </row>
    <row r="51" spans="1:7" x14ac:dyDescent="0.25">
      <c r="A51" s="13" t="s">
        <v>2368</v>
      </c>
      <c r="B51" s="33" t="s">
        <v>2369</v>
      </c>
      <c r="C51" s="33" t="s">
        <v>1218</v>
      </c>
      <c r="D51" s="14">
        <v>16033</v>
      </c>
      <c r="E51" s="15">
        <v>31.27</v>
      </c>
      <c r="F51" s="16">
        <v>5.8999999999999999E-3</v>
      </c>
      <c r="G51" s="16"/>
    </row>
    <row r="52" spans="1:7" x14ac:dyDescent="0.25">
      <c r="A52" s="13" t="s">
        <v>2370</v>
      </c>
      <c r="B52" s="33" t="s">
        <v>2371</v>
      </c>
      <c r="C52" s="33" t="s">
        <v>1289</v>
      </c>
      <c r="D52" s="14">
        <v>7714</v>
      </c>
      <c r="E52" s="15">
        <v>30.8</v>
      </c>
      <c r="F52" s="16">
        <v>5.7999999999999996E-3</v>
      </c>
      <c r="G52" s="16"/>
    </row>
    <row r="53" spans="1:7" x14ac:dyDescent="0.25">
      <c r="A53" s="13" t="s">
        <v>2372</v>
      </c>
      <c r="B53" s="33" t="s">
        <v>2373</v>
      </c>
      <c r="C53" s="33" t="s">
        <v>1184</v>
      </c>
      <c r="D53" s="14">
        <v>29513</v>
      </c>
      <c r="E53" s="15">
        <v>30.62</v>
      </c>
      <c r="F53" s="16">
        <v>5.7999999999999996E-3</v>
      </c>
      <c r="G53" s="16"/>
    </row>
    <row r="54" spans="1:7" x14ac:dyDescent="0.25">
      <c r="A54" s="13" t="s">
        <v>1462</v>
      </c>
      <c r="B54" s="33" t="s">
        <v>1463</v>
      </c>
      <c r="C54" s="33" t="s">
        <v>1320</v>
      </c>
      <c r="D54" s="14">
        <v>2338</v>
      </c>
      <c r="E54" s="15">
        <v>30.61</v>
      </c>
      <c r="F54" s="16">
        <v>5.7999999999999996E-3</v>
      </c>
      <c r="G54" s="16"/>
    </row>
    <row r="55" spans="1:7" x14ac:dyDescent="0.25">
      <c r="A55" s="13" t="s">
        <v>2374</v>
      </c>
      <c r="B55" s="33" t="s">
        <v>2375</v>
      </c>
      <c r="C55" s="33" t="s">
        <v>1350</v>
      </c>
      <c r="D55" s="14">
        <v>7035</v>
      </c>
      <c r="E55" s="15">
        <v>30.36</v>
      </c>
      <c r="F55" s="16">
        <v>5.7999999999999996E-3</v>
      </c>
      <c r="G55" s="16"/>
    </row>
    <row r="56" spans="1:7" x14ac:dyDescent="0.25">
      <c r="A56" s="13" t="s">
        <v>2376</v>
      </c>
      <c r="B56" s="33" t="s">
        <v>2377</v>
      </c>
      <c r="C56" s="33" t="s">
        <v>1195</v>
      </c>
      <c r="D56" s="14">
        <v>20610</v>
      </c>
      <c r="E56" s="15">
        <v>30.31</v>
      </c>
      <c r="F56" s="16">
        <v>5.7000000000000002E-3</v>
      </c>
      <c r="G56" s="16"/>
    </row>
    <row r="57" spans="1:7" x14ac:dyDescent="0.25">
      <c r="A57" s="13" t="s">
        <v>1399</v>
      </c>
      <c r="B57" s="33" t="s">
        <v>1400</v>
      </c>
      <c r="C57" s="33" t="s">
        <v>1289</v>
      </c>
      <c r="D57" s="14">
        <v>17922</v>
      </c>
      <c r="E57" s="15">
        <v>30.23</v>
      </c>
      <c r="F57" s="16">
        <v>5.7000000000000002E-3</v>
      </c>
      <c r="G57" s="16"/>
    </row>
    <row r="58" spans="1:7" x14ac:dyDescent="0.25">
      <c r="A58" s="13" t="s">
        <v>2378</v>
      </c>
      <c r="B58" s="33" t="s">
        <v>2379</v>
      </c>
      <c r="C58" s="33" t="s">
        <v>1192</v>
      </c>
      <c r="D58" s="14">
        <v>60716</v>
      </c>
      <c r="E58" s="15">
        <v>30.21</v>
      </c>
      <c r="F58" s="16">
        <v>5.7000000000000002E-3</v>
      </c>
      <c r="G58" s="16"/>
    </row>
    <row r="59" spans="1:7" x14ac:dyDescent="0.25">
      <c r="A59" s="13" t="s">
        <v>2234</v>
      </c>
      <c r="B59" s="33" t="s">
        <v>2235</v>
      </c>
      <c r="C59" s="33" t="s">
        <v>1867</v>
      </c>
      <c r="D59" s="14">
        <v>888</v>
      </c>
      <c r="E59" s="15">
        <v>30.09</v>
      </c>
      <c r="F59" s="16">
        <v>5.7000000000000002E-3</v>
      </c>
      <c r="G59" s="16"/>
    </row>
    <row r="60" spans="1:7" x14ac:dyDescent="0.25">
      <c r="A60" s="13" t="s">
        <v>2380</v>
      </c>
      <c r="B60" s="33" t="s">
        <v>2381</v>
      </c>
      <c r="C60" s="33" t="s">
        <v>1189</v>
      </c>
      <c r="D60" s="14">
        <v>3006</v>
      </c>
      <c r="E60" s="15">
        <v>29.99</v>
      </c>
      <c r="F60" s="16">
        <v>5.7000000000000002E-3</v>
      </c>
      <c r="G60" s="16"/>
    </row>
    <row r="61" spans="1:7" x14ac:dyDescent="0.25">
      <c r="A61" s="13" t="s">
        <v>2382</v>
      </c>
      <c r="B61" s="33" t="s">
        <v>2383</v>
      </c>
      <c r="C61" s="33" t="s">
        <v>1189</v>
      </c>
      <c r="D61" s="14">
        <v>20133</v>
      </c>
      <c r="E61" s="15">
        <v>29.81</v>
      </c>
      <c r="F61" s="16">
        <v>5.5999999999999999E-3</v>
      </c>
      <c r="G61" s="16"/>
    </row>
    <row r="62" spans="1:7" x14ac:dyDescent="0.25">
      <c r="A62" s="13" t="s">
        <v>2384</v>
      </c>
      <c r="B62" s="33" t="s">
        <v>2385</v>
      </c>
      <c r="C62" s="33" t="s">
        <v>1371</v>
      </c>
      <c r="D62" s="14">
        <v>4181</v>
      </c>
      <c r="E62" s="15">
        <v>29.55</v>
      </c>
      <c r="F62" s="16">
        <v>5.5999999999999999E-3</v>
      </c>
      <c r="G62" s="16"/>
    </row>
    <row r="63" spans="1:7" x14ac:dyDescent="0.25">
      <c r="A63" s="13" t="s">
        <v>1940</v>
      </c>
      <c r="B63" s="33" t="s">
        <v>1941</v>
      </c>
      <c r="C63" s="33" t="s">
        <v>1198</v>
      </c>
      <c r="D63" s="14">
        <v>3997</v>
      </c>
      <c r="E63" s="15">
        <v>29.52</v>
      </c>
      <c r="F63" s="16">
        <v>5.5999999999999999E-3</v>
      </c>
      <c r="G63" s="16"/>
    </row>
    <row r="64" spans="1:7" x14ac:dyDescent="0.25">
      <c r="A64" s="13" t="s">
        <v>1983</v>
      </c>
      <c r="B64" s="33" t="s">
        <v>1984</v>
      </c>
      <c r="C64" s="33" t="s">
        <v>1365</v>
      </c>
      <c r="D64" s="14">
        <v>1615</v>
      </c>
      <c r="E64" s="15">
        <v>29.49</v>
      </c>
      <c r="F64" s="16">
        <v>5.5999999999999999E-3</v>
      </c>
      <c r="G64" s="16"/>
    </row>
    <row r="65" spans="1:7" x14ac:dyDescent="0.25">
      <c r="A65" s="13" t="s">
        <v>2386</v>
      </c>
      <c r="B65" s="33" t="s">
        <v>2387</v>
      </c>
      <c r="C65" s="33" t="s">
        <v>1198</v>
      </c>
      <c r="D65" s="14">
        <v>10889</v>
      </c>
      <c r="E65" s="15">
        <v>29.49</v>
      </c>
      <c r="F65" s="16">
        <v>5.5999999999999999E-3</v>
      </c>
      <c r="G65" s="16"/>
    </row>
    <row r="66" spans="1:7" x14ac:dyDescent="0.25">
      <c r="A66" s="13" t="s">
        <v>2388</v>
      </c>
      <c r="B66" s="33" t="s">
        <v>2389</v>
      </c>
      <c r="C66" s="33" t="s">
        <v>1201</v>
      </c>
      <c r="D66" s="14">
        <v>9443</v>
      </c>
      <c r="E66" s="15">
        <v>29.42</v>
      </c>
      <c r="F66" s="16">
        <v>5.5999999999999999E-3</v>
      </c>
      <c r="G66" s="16"/>
    </row>
    <row r="67" spans="1:7" x14ac:dyDescent="0.25">
      <c r="A67" s="13" t="s">
        <v>2252</v>
      </c>
      <c r="B67" s="33" t="s">
        <v>2253</v>
      </c>
      <c r="C67" s="33" t="s">
        <v>1289</v>
      </c>
      <c r="D67" s="14">
        <v>3868</v>
      </c>
      <c r="E67" s="15">
        <v>29.28</v>
      </c>
      <c r="F67" s="16">
        <v>5.4999999999999997E-3</v>
      </c>
      <c r="G67" s="16"/>
    </row>
    <row r="68" spans="1:7" x14ac:dyDescent="0.25">
      <c r="A68" s="13" t="s">
        <v>1997</v>
      </c>
      <c r="B68" s="33" t="s">
        <v>1998</v>
      </c>
      <c r="C68" s="33" t="s">
        <v>1201</v>
      </c>
      <c r="D68" s="14">
        <v>858</v>
      </c>
      <c r="E68" s="15">
        <v>29.21</v>
      </c>
      <c r="F68" s="16">
        <v>5.4999999999999997E-3</v>
      </c>
      <c r="G68" s="16"/>
    </row>
    <row r="69" spans="1:7" x14ac:dyDescent="0.25">
      <c r="A69" s="13" t="s">
        <v>2390</v>
      </c>
      <c r="B69" s="33" t="s">
        <v>2391</v>
      </c>
      <c r="C69" s="33" t="s">
        <v>1204</v>
      </c>
      <c r="D69" s="14">
        <v>18976</v>
      </c>
      <c r="E69" s="15">
        <v>28.26</v>
      </c>
      <c r="F69" s="16">
        <v>5.4000000000000003E-3</v>
      </c>
      <c r="G69" s="16"/>
    </row>
    <row r="70" spans="1:7" x14ac:dyDescent="0.25">
      <c r="A70" s="13" t="s">
        <v>2392</v>
      </c>
      <c r="B70" s="33" t="s">
        <v>2393</v>
      </c>
      <c r="C70" s="33" t="s">
        <v>1289</v>
      </c>
      <c r="D70" s="14">
        <v>435</v>
      </c>
      <c r="E70" s="15">
        <v>27.93</v>
      </c>
      <c r="F70" s="16">
        <v>5.3E-3</v>
      </c>
      <c r="G70" s="16"/>
    </row>
    <row r="71" spans="1:7" x14ac:dyDescent="0.25">
      <c r="A71" s="13" t="s">
        <v>2394</v>
      </c>
      <c r="B71" s="33" t="s">
        <v>2395</v>
      </c>
      <c r="C71" s="33" t="s">
        <v>1343</v>
      </c>
      <c r="D71" s="14">
        <v>634</v>
      </c>
      <c r="E71" s="15">
        <v>27.9</v>
      </c>
      <c r="F71" s="16">
        <v>5.3E-3</v>
      </c>
      <c r="G71" s="16"/>
    </row>
    <row r="72" spans="1:7" x14ac:dyDescent="0.25">
      <c r="A72" s="13" t="s">
        <v>1985</v>
      </c>
      <c r="B72" s="33" t="s">
        <v>1986</v>
      </c>
      <c r="C72" s="33" t="s">
        <v>1987</v>
      </c>
      <c r="D72" s="14">
        <v>2485</v>
      </c>
      <c r="E72" s="15">
        <v>27.69</v>
      </c>
      <c r="F72" s="16">
        <v>5.1999999999999998E-3</v>
      </c>
      <c r="G72" s="16"/>
    </row>
    <row r="73" spans="1:7" x14ac:dyDescent="0.25">
      <c r="A73" s="13" t="s">
        <v>2396</v>
      </c>
      <c r="B73" s="33" t="s">
        <v>2397</v>
      </c>
      <c r="C73" s="33" t="s">
        <v>1371</v>
      </c>
      <c r="D73" s="14">
        <v>9519</v>
      </c>
      <c r="E73" s="15">
        <v>27.61</v>
      </c>
      <c r="F73" s="16">
        <v>5.1999999999999998E-3</v>
      </c>
      <c r="G73" s="16"/>
    </row>
    <row r="74" spans="1:7" x14ac:dyDescent="0.25">
      <c r="A74" s="13" t="s">
        <v>2398</v>
      </c>
      <c r="B74" s="33" t="s">
        <v>2399</v>
      </c>
      <c r="C74" s="33" t="s">
        <v>1305</v>
      </c>
      <c r="D74" s="14">
        <v>2942</v>
      </c>
      <c r="E74" s="15">
        <v>27.02</v>
      </c>
      <c r="F74" s="16">
        <v>5.1000000000000004E-3</v>
      </c>
      <c r="G74" s="16"/>
    </row>
    <row r="75" spans="1:7" x14ac:dyDescent="0.25">
      <c r="A75" s="13" t="s">
        <v>2400</v>
      </c>
      <c r="B75" s="33" t="s">
        <v>2401</v>
      </c>
      <c r="C75" s="33" t="s">
        <v>2402</v>
      </c>
      <c r="D75" s="14">
        <v>1492</v>
      </c>
      <c r="E75" s="15">
        <v>26.89</v>
      </c>
      <c r="F75" s="16">
        <v>5.1000000000000004E-3</v>
      </c>
      <c r="G75" s="16"/>
    </row>
    <row r="76" spans="1:7" x14ac:dyDescent="0.25">
      <c r="A76" s="13" t="s">
        <v>2403</v>
      </c>
      <c r="B76" s="33" t="s">
        <v>2404</v>
      </c>
      <c r="C76" s="33" t="s">
        <v>1365</v>
      </c>
      <c r="D76" s="14">
        <v>2231</v>
      </c>
      <c r="E76" s="15">
        <v>26.53</v>
      </c>
      <c r="F76" s="16">
        <v>5.0000000000000001E-3</v>
      </c>
      <c r="G76" s="16"/>
    </row>
    <row r="77" spans="1:7" x14ac:dyDescent="0.25">
      <c r="A77" s="13" t="s">
        <v>2405</v>
      </c>
      <c r="B77" s="33" t="s">
        <v>2406</v>
      </c>
      <c r="C77" s="33" t="s">
        <v>1423</v>
      </c>
      <c r="D77" s="14">
        <v>1182</v>
      </c>
      <c r="E77" s="15">
        <v>26.24</v>
      </c>
      <c r="F77" s="16">
        <v>5.0000000000000001E-3</v>
      </c>
      <c r="G77" s="16"/>
    </row>
    <row r="78" spans="1:7" x14ac:dyDescent="0.25">
      <c r="A78" s="13" t="s">
        <v>2407</v>
      </c>
      <c r="B78" s="33" t="s">
        <v>2408</v>
      </c>
      <c r="C78" s="33" t="s">
        <v>2150</v>
      </c>
      <c r="D78" s="14">
        <v>4563</v>
      </c>
      <c r="E78" s="15">
        <v>26.23</v>
      </c>
      <c r="F78" s="16">
        <v>5.0000000000000001E-3</v>
      </c>
      <c r="G78" s="16"/>
    </row>
    <row r="79" spans="1:7" x14ac:dyDescent="0.25">
      <c r="A79" s="13" t="s">
        <v>2409</v>
      </c>
      <c r="B79" s="33" t="s">
        <v>2410</v>
      </c>
      <c r="C79" s="33" t="s">
        <v>1414</v>
      </c>
      <c r="D79" s="14">
        <v>7823</v>
      </c>
      <c r="E79" s="15">
        <v>26.04</v>
      </c>
      <c r="F79" s="16">
        <v>4.8999999999999998E-3</v>
      </c>
      <c r="G79" s="16"/>
    </row>
    <row r="80" spans="1:7" x14ac:dyDescent="0.25">
      <c r="A80" s="13" t="s">
        <v>2411</v>
      </c>
      <c r="B80" s="33" t="s">
        <v>2412</v>
      </c>
      <c r="C80" s="33" t="s">
        <v>1189</v>
      </c>
      <c r="D80" s="14">
        <v>297</v>
      </c>
      <c r="E80" s="15">
        <v>25.62</v>
      </c>
      <c r="F80" s="16">
        <v>4.8999999999999998E-3</v>
      </c>
      <c r="G80" s="16"/>
    </row>
    <row r="81" spans="1:7" x14ac:dyDescent="0.25">
      <c r="A81" s="13" t="s">
        <v>2413</v>
      </c>
      <c r="B81" s="33" t="s">
        <v>2414</v>
      </c>
      <c r="C81" s="33" t="s">
        <v>1198</v>
      </c>
      <c r="D81" s="14">
        <v>3624</v>
      </c>
      <c r="E81" s="15">
        <v>25.44</v>
      </c>
      <c r="F81" s="16">
        <v>4.7999999999999996E-3</v>
      </c>
      <c r="G81" s="16"/>
    </row>
    <row r="82" spans="1:7" x14ac:dyDescent="0.25">
      <c r="A82" s="13" t="s">
        <v>2415</v>
      </c>
      <c r="B82" s="33" t="s">
        <v>2416</v>
      </c>
      <c r="C82" s="33" t="s">
        <v>1195</v>
      </c>
      <c r="D82" s="14">
        <v>10551</v>
      </c>
      <c r="E82" s="15">
        <v>24.95</v>
      </c>
      <c r="F82" s="16">
        <v>4.7000000000000002E-3</v>
      </c>
      <c r="G82" s="16"/>
    </row>
    <row r="83" spans="1:7" x14ac:dyDescent="0.25">
      <c r="A83" s="13" t="s">
        <v>2417</v>
      </c>
      <c r="B83" s="33" t="s">
        <v>2418</v>
      </c>
      <c r="C83" s="33" t="s">
        <v>1289</v>
      </c>
      <c r="D83" s="14">
        <v>1545</v>
      </c>
      <c r="E83" s="15">
        <v>24.67</v>
      </c>
      <c r="F83" s="16">
        <v>4.7000000000000002E-3</v>
      </c>
      <c r="G83" s="16"/>
    </row>
    <row r="84" spans="1:7" x14ac:dyDescent="0.25">
      <c r="A84" s="13" t="s">
        <v>2419</v>
      </c>
      <c r="B84" s="33" t="s">
        <v>2420</v>
      </c>
      <c r="C84" s="33" t="s">
        <v>1867</v>
      </c>
      <c r="D84" s="14">
        <v>4091</v>
      </c>
      <c r="E84" s="15">
        <v>24.64</v>
      </c>
      <c r="F84" s="16">
        <v>4.7000000000000002E-3</v>
      </c>
      <c r="G84" s="16"/>
    </row>
    <row r="85" spans="1:7" x14ac:dyDescent="0.25">
      <c r="A85" s="13" t="s">
        <v>2421</v>
      </c>
      <c r="B85" s="33" t="s">
        <v>2422</v>
      </c>
      <c r="C85" s="33" t="s">
        <v>1423</v>
      </c>
      <c r="D85" s="14">
        <v>581</v>
      </c>
      <c r="E85" s="15">
        <v>24.38</v>
      </c>
      <c r="F85" s="16">
        <v>4.5999999999999999E-3</v>
      </c>
      <c r="G85" s="16"/>
    </row>
    <row r="86" spans="1:7" x14ac:dyDescent="0.25">
      <c r="A86" s="13" t="s">
        <v>2423</v>
      </c>
      <c r="B86" s="33" t="s">
        <v>2424</v>
      </c>
      <c r="C86" s="33" t="s">
        <v>1832</v>
      </c>
      <c r="D86" s="14">
        <v>1101</v>
      </c>
      <c r="E86" s="15">
        <v>24.33</v>
      </c>
      <c r="F86" s="16">
        <v>4.5999999999999999E-3</v>
      </c>
      <c r="G86" s="16"/>
    </row>
    <row r="87" spans="1:7" x14ac:dyDescent="0.25">
      <c r="A87" s="13" t="s">
        <v>2425</v>
      </c>
      <c r="B87" s="33" t="s">
        <v>2426</v>
      </c>
      <c r="C87" s="33" t="s">
        <v>1289</v>
      </c>
      <c r="D87" s="14">
        <v>3350</v>
      </c>
      <c r="E87" s="15">
        <v>24.22</v>
      </c>
      <c r="F87" s="16">
        <v>4.5999999999999999E-3</v>
      </c>
      <c r="G87" s="16"/>
    </row>
    <row r="88" spans="1:7" x14ac:dyDescent="0.25">
      <c r="A88" s="13" t="s">
        <v>1496</v>
      </c>
      <c r="B88" s="33" t="s">
        <v>1497</v>
      </c>
      <c r="C88" s="33" t="s">
        <v>1371</v>
      </c>
      <c r="D88" s="14">
        <v>1863</v>
      </c>
      <c r="E88" s="15">
        <v>24.18</v>
      </c>
      <c r="F88" s="16">
        <v>4.5999999999999999E-3</v>
      </c>
      <c r="G88" s="16"/>
    </row>
    <row r="89" spans="1:7" x14ac:dyDescent="0.25">
      <c r="A89" s="13" t="s">
        <v>2242</v>
      </c>
      <c r="B89" s="33" t="s">
        <v>2243</v>
      </c>
      <c r="C89" s="33" t="s">
        <v>1423</v>
      </c>
      <c r="D89" s="14">
        <v>3449</v>
      </c>
      <c r="E89" s="15">
        <v>24.02</v>
      </c>
      <c r="F89" s="16">
        <v>4.4999999999999997E-3</v>
      </c>
      <c r="G89" s="16"/>
    </row>
    <row r="90" spans="1:7" x14ac:dyDescent="0.25">
      <c r="A90" s="13" t="s">
        <v>1490</v>
      </c>
      <c r="B90" s="33" t="s">
        <v>1491</v>
      </c>
      <c r="C90" s="33" t="s">
        <v>1434</v>
      </c>
      <c r="D90" s="14">
        <v>992</v>
      </c>
      <c r="E90" s="15">
        <v>23.98</v>
      </c>
      <c r="F90" s="16">
        <v>4.4999999999999997E-3</v>
      </c>
      <c r="G90" s="16"/>
    </row>
    <row r="91" spans="1:7" x14ac:dyDescent="0.25">
      <c r="A91" s="13" t="s">
        <v>2427</v>
      </c>
      <c r="B91" s="33" t="s">
        <v>2428</v>
      </c>
      <c r="C91" s="33" t="s">
        <v>1201</v>
      </c>
      <c r="D91" s="14">
        <v>4328</v>
      </c>
      <c r="E91" s="15">
        <v>23.76</v>
      </c>
      <c r="F91" s="16">
        <v>4.4999999999999997E-3</v>
      </c>
      <c r="G91" s="16"/>
    </row>
    <row r="92" spans="1:7" x14ac:dyDescent="0.25">
      <c r="A92" s="13" t="s">
        <v>2429</v>
      </c>
      <c r="B92" s="33" t="s">
        <v>2430</v>
      </c>
      <c r="C92" s="33" t="s">
        <v>1181</v>
      </c>
      <c r="D92" s="14">
        <v>1358</v>
      </c>
      <c r="E92" s="15">
        <v>23.71</v>
      </c>
      <c r="F92" s="16">
        <v>4.4999999999999997E-3</v>
      </c>
      <c r="G92" s="16"/>
    </row>
    <row r="93" spans="1:7" x14ac:dyDescent="0.25">
      <c r="A93" s="13" t="s">
        <v>2256</v>
      </c>
      <c r="B93" s="33" t="s">
        <v>2257</v>
      </c>
      <c r="C93" s="33" t="s">
        <v>1274</v>
      </c>
      <c r="D93" s="14">
        <v>796</v>
      </c>
      <c r="E93" s="15">
        <v>23.58</v>
      </c>
      <c r="F93" s="16">
        <v>4.4999999999999997E-3</v>
      </c>
      <c r="G93" s="16"/>
    </row>
    <row r="94" spans="1:7" x14ac:dyDescent="0.25">
      <c r="A94" s="13" t="s">
        <v>1804</v>
      </c>
      <c r="B94" s="33" t="s">
        <v>1805</v>
      </c>
      <c r="C94" s="33" t="s">
        <v>1289</v>
      </c>
      <c r="D94" s="14">
        <v>1739</v>
      </c>
      <c r="E94" s="15">
        <v>23.02</v>
      </c>
      <c r="F94" s="16">
        <v>4.4000000000000003E-3</v>
      </c>
      <c r="G94" s="16"/>
    </row>
    <row r="95" spans="1:7" x14ac:dyDescent="0.25">
      <c r="A95" s="13" t="s">
        <v>1915</v>
      </c>
      <c r="B95" s="33" t="s">
        <v>1916</v>
      </c>
      <c r="C95" s="33" t="s">
        <v>1305</v>
      </c>
      <c r="D95" s="14">
        <v>3747</v>
      </c>
      <c r="E95" s="15">
        <v>22.86</v>
      </c>
      <c r="F95" s="16">
        <v>4.3E-3</v>
      </c>
      <c r="G95" s="16"/>
    </row>
    <row r="96" spans="1:7" x14ac:dyDescent="0.25">
      <c r="A96" s="13" t="s">
        <v>2431</v>
      </c>
      <c r="B96" s="33" t="s">
        <v>2432</v>
      </c>
      <c r="C96" s="33" t="s">
        <v>1289</v>
      </c>
      <c r="D96" s="14">
        <v>14501</v>
      </c>
      <c r="E96" s="15">
        <v>22.84</v>
      </c>
      <c r="F96" s="16">
        <v>4.3E-3</v>
      </c>
      <c r="G96" s="16"/>
    </row>
    <row r="97" spans="1:7" x14ac:dyDescent="0.25">
      <c r="A97" s="13" t="s">
        <v>2433</v>
      </c>
      <c r="B97" s="33" t="s">
        <v>2434</v>
      </c>
      <c r="C97" s="33" t="s">
        <v>1279</v>
      </c>
      <c r="D97" s="14">
        <v>37813</v>
      </c>
      <c r="E97" s="15">
        <v>22.73</v>
      </c>
      <c r="F97" s="16">
        <v>4.3E-3</v>
      </c>
      <c r="G97" s="16"/>
    </row>
    <row r="98" spans="1:7" x14ac:dyDescent="0.25">
      <c r="A98" s="13" t="s">
        <v>2435</v>
      </c>
      <c r="B98" s="33" t="s">
        <v>2436</v>
      </c>
      <c r="C98" s="33" t="s">
        <v>1323</v>
      </c>
      <c r="D98" s="14">
        <v>1192</v>
      </c>
      <c r="E98" s="15">
        <v>22.65</v>
      </c>
      <c r="F98" s="16">
        <v>4.3E-3</v>
      </c>
      <c r="G98" s="16"/>
    </row>
    <row r="99" spans="1:7" x14ac:dyDescent="0.25">
      <c r="A99" s="13" t="s">
        <v>2437</v>
      </c>
      <c r="B99" s="33" t="s">
        <v>2438</v>
      </c>
      <c r="C99" s="33" t="s">
        <v>1198</v>
      </c>
      <c r="D99" s="14">
        <v>9111</v>
      </c>
      <c r="E99" s="15">
        <v>22.63</v>
      </c>
      <c r="F99" s="16">
        <v>4.3E-3</v>
      </c>
      <c r="G99" s="16"/>
    </row>
    <row r="100" spans="1:7" x14ac:dyDescent="0.25">
      <c r="A100" s="13" t="s">
        <v>2439</v>
      </c>
      <c r="B100" s="33" t="s">
        <v>2440</v>
      </c>
      <c r="C100" s="33" t="s">
        <v>1403</v>
      </c>
      <c r="D100" s="14">
        <v>3348</v>
      </c>
      <c r="E100" s="15">
        <v>22.37</v>
      </c>
      <c r="F100" s="16">
        <v>4.1999999999999997E-3</v>
      </c>
      <c r="G100" s="16"/>
    </row>
    <row r="101" spans="1:7" x14ac:dyDescent="0.25">
      <c r="A101" s="13" t="s">
        <v>2441</v>
      </c>
      <c r="B101" s="33" t="s">
        <v>2442</v>
      </c>
      <c r="C101" s="33" t="s">
        <v>1236</v>
      </c>
      <c r="D101" s="14">
        <v>3349</v>
      </c>
      <c r="E101" s="15">
        <v>22.31</v>
      </c>
      <c r="F101" s="16">
        <v>4.1999999999999997E-3</v>
      </c>
      <c r="G101" s="16"/>
    </row>
    <row r="102" spans="1:7" x14ac:dyDescent="0.25">
      <c r="A102" s="13" t="s">
        <v>2443</v>
      </c>
      <c r="B102" s="33" t="s">
        <v>2444</v>
      </c>
      <c r="C102" s="33" t="s">
        <v>1350</v>
      </c>
      <c r="D102" s="14">
        <v>16249</v>
      </c>
      <c r="E102" s="15">
        <v>22.16</v>
      </c>
      <c r="F102" s="16">
        <v>4.1999999999999997E-3</v>
      </c>
      <c r="G102" s="16"/>
    </row>
    <row r="103" spans="1:7" x14ac:dyDescent="0.25">
      <c r="A103" s="13" t="s">
        <v>2445</v>
      </c>
      <c r="B103" s="33" t="s">
        <v>2446</v>
      </c>
      <c r="C103" s="33" t="s">
        <v>1250</v>
      </c>
      <c r="D103" s="14">
        <v>5889</v>
      </c>
      <c r="E103" s="15">
        <v>21.81</v>
      </c>
      <c r="F103" s="16">
        <v>4.1000000000000003E-3</v>
      </c>
      <c r="G103" s="16"/>
    </row>
    <row r="104" spans="1:7" x14ac:dyDescent="0.25">
      <c r="A104" s="13" t="s">
        <v>1961</v>
      </c>
      <c r="B104" s="33" t="s">
        <v>1962</v>
      </c>
      <c r="C104" s="33" t="s">
        <v>1250</v>
      </c>
      <c r="D104" s="14">
        <v>602</v>
      </c>
      <c r="E104" s="15">
        <v>21.67</v>
      </c>
      <c r="F104" s="16">
        <v>4.1000000000000003E-3</v>
      </c>
      <c r="G104" s="16"/>
    </row>
    <row r="105" spans="1:7" x14ac:dyDescent="0.25">
      <c r="A105" s="13" t="s">
        <v>2447</v>
      </c>
      <c r="B105" s="33" t="s">
        <v>2448</v>
      </c>
      <c r="C105" s="33" t="s">
        <v>1305</v>
      </c>
      <c r="D105" s="14">
        <v>2357</v>
      </c>
      <c r="E105" s="15">
        <v>21.65</v>
      </c>
      <c r="F105" s="16">
        <v>4.1000000000000003E-3</v>
      </c>
      <c r="G105" s="16"/>
    </row>
    <row r="106" spans="1:7" x14ac:dyDescent="0.25">
      <c r="A106" s="13" t="s">
        <v>1981</v>
      </c>
      <c r="B106" s="33" t="s">
        <v>1982</v>
      </c>
      <c r="C106" s="33" t="s">
        <v>1204</v>
      </c>
      <c r="D106" s="14">
        <v>3680</v>
      </c>
      <c r="E106" s="15">
        <v>21.61</v>
      </c>
      <c r="F106" s="16">
        <v>4.1000000000000003E-3</v>
      </c>
      <c r="G106" s="16"/>
    </row>
    <row r="107" spans="1:7" x14ac:dyDescent="0.25">
      <c r="A107" s="13" t="s">
        <v>2273</v>
      </c>
      <c r="B107" s="33" t="s">
        <v>2274</v>
      </c>
      <c r="C107" s="33" t="s">
        <v>1365</v>
      </c>
      <c r="D107" s="14">
        <v>1645</v>
      </c>
      <c r="E107" s="15">
        <v>21.4</v>
      </c>
      <c r="F107" s="16">
        <v>4.1000000000000003E-3</v>
      </c>
      <c r="G107" s="16"/>
    </row>
    <row r="108" spans="1:7" x14ac:dyDescent="0.25">
      <c r="A108" s="13" t="s">
        <v>2449</v>
      </c>
      <c r="B108" s="33" t="s">
        <v>2450</v>
      </c>
      <c r="C108" s="33" t="s">
        <v>1236</v>
      </c>
      <c r="D108" s="14">
        <v>4016</v>
      </c>
      <c r="E108" s="15">
        <v>21.39</v>
      </c>
      <c r="F108" s="16">
        <v>4.1000000000000003E-3</v>
      </c>
      <c r="G108" s="16"/>
    </row>
    <row r="109" spans="1:7" x14ac:dyDescent="0.25">
      <c r="A109" s="13" t="s">
        <v>2451</v>
      </c>
      <c r="B109" s="33" t="s">
        <v>2452</v>
      </c>
      <c r="C109" s="33" t="s">
        <v>1236</v>
      </c>
      <c r="D109" s="14">
        <v>3619</v>
      </c>
      <c r="E109" s="15">
        <v>21.28</v>
      </c>
      <c r="F109" s="16">
        <v>4.0000000000000001E-3</v>
      </c>
      <c r="G109" s="16"/>
    </row>
    <row r="110" spans="1:7" x14ac:dyDescent="0.25">
      <c r="A110" s="13" t="s">
        <v>2033</v>
      </c>
      <c r="B110" s="33" t="s">
        <v>2034</v>
      </c>
      <c r="C110" s="33" t="s">
        <v>1867</v>
      </c>
      <c r="D110" s="14">
        <v>4074</v>
      </c>
      <c r="E110" s="15">
        <v>21.27</v>
      </c>
      <c r="F110" s="16">
        <v>4.0000000000000001E-3</v>
      </c>
      <c r="G110" s="16"/>
    </row>
    <row r="111" spans="1:7" x14ac:dyDescent="0.25">
      <c r="A111" s="13" t="s">
        <v>2025</v>
      </c>
      <c r="B111" s="33" t="s">
        <v>2026</v>
      </c>
      <c r="C111" s="33" t="s">
        <v>1189</v>
      </c>
      <c r="D111" s="14">
        <v>3369</v>
      </c>
      <c r="E111" s="15">
        <v>20.8</v>
      </c>
      <c r="F111" s="16">
        <v>3.8999999999999998E-3</v>
      </c>
      <c r="G111" s="16"/>
    </row>
    <row r="112" spans="1:7" x14ac:dyDescent="0.25">
      <c r="A112" s="13" t="s">
        <v>2453</v>
      </c>
      <c r="B112" s="33" t="s">
        <v>2454</v>
      </c>
      <c r="C112" s="33" t="s">
        <v>1350</v>
      </c>
      <c r="D112" s="14">
        <v>1433</v>
      </c>
      <c r="E112" s="15">
        <v>20.8</v>
      </c>
      <c r="F112" s="16">
        <v>3.8999999999999998E-3</v>
      </c>
      <c r="G112" s="16"/>
    </row>
    <row r="113" spans="1:7" x14ac:dyDescent="0.25">
      <c r="A113" s="13" t="s">
        <v>2455</v>
      </c>
      <c r="B113" s="33" t="s">
        <v>2456</v>
      </c>
      <c r="C113" s="33" t="s">
        <v>1201</v>
      </c>
      <c r="D113" s="14">
        <v>3808</v>
      </c>
      <c r="E113" s="15">
        <v>20.48</v>
      </c>
      <c r="F113" s="16">
        <v>3.8999999999999998E-3</v>
      </c>
      <c r="G113" s="16"/>
    </row>
    <row r="114" spans="1:7" x14ac:dyDescent="0.25">
      <c r="A114" s="13" t="s">
        <v>1544</v>
      </c>
      <c r="B114" s="33" t="s">
        <v>1545</v>
      </c>
      <c r="C114" s="33" t="s">
        <v>1289</v>
      </c>
      <c r="D114" s="14">
        <v>2775</v>
      </c>
      <c r="E114" s="15">
        <v>20.18</v>
      </c>
      <c r="F114" s="16">
        <v>3.8E-3</v>
      </c>
      <c r="G114" s="16"/>
    </row>
    <row r="115" spans="1:7" x14ac:dyDescent="0.25">
      <c r="A115" s="13" t="s">
        <v>2457</v>
      </c>
      <c r="B115" s="33" t="s">
        <v>2458</v>
      </c>
      <c r="C115" s="33" t="s">
        <v>1967</v>
      </c>
      <c r="D115" s="14">
        <v>1763</v>
      </c>
      <c r="E115" s="15">
        <v>20.05</v>
      </c>
      <c r="F115" s="16">
        <v>3.8E-3</v>
      </c>
      <c r="G115" s="16"/>
    </row>
    <row r="116" spans="1:7" x14ac:dyDescent="0.25">
      <c r="A116" s="13" t="s">
        <v>1460</v>
      </c>
      <c r="B116" s="33" t="s">
        <v>1461</v>
      </c>
      <c r="C116" s="33" t="s">
        <v>1403</v>
      </c>
      <c r="D116" s="14">
        <v>5037</v>
      </c>
      <c r="E116" s="15">
        <v>19.600000000000001</v>
      </c>
      <c r="F116" s="16">
        <v>3.7000000000000002E-3</v>
      </c>
      <c r="G116" s="16"/>
    </row>
    <row r="117" spans="1:7" x14ac:dyDescent="0.25">
      <c r="A117" s="13" t="s">
        <v>2459</v>
      </c>
      <c r="B117" s="33" t="s">
        <v>2460</v>
      </c>
      <c r="C117" s="33" t="s">
        <v>1201</v>
      </c>
      <c r="D117" s="14">
        <v>5343</v>
      </c>
      <c r="E117" s="15">
        <v>19.48</v>
      </c>
      <c r="F117" s="16">
        <v>3.7000000000000002E-3</v>
      </c>
      <c r="G117" s="16"/>
    </row>
    <row r="118" spans="1:7" x14ac:dyDescent="0.25">
      <c r="A118" s="13" t="s">
        <v>1977</v>
      </c>
      <c r="B118" s="33" t="s">
        <v>1978</v>
      </c>
      <c r="C118" s="33" t="s">
        <v>1198</v>
      </c>
      <c r="D118" s="14">
        <v>3734</v>
      </c>
      <c r="E118" s="15">
        <v>19.34</v>
      </c>
      <c r="F118" s="16">
        <v>3.7000000000000002E-3</v>
      </c>
      <c r="G118" s="16"/>
    </row>
    <row r="119" spans="1:7" x14ac:dyDescent="0.25">
      <c r="A119" s="13" t="s">
        <v>2461</v>
      </c>
      <c r="B119" s="33" t="s">
        <v>2462</v>
      </c>
      <c r="C119" s="33" t="s">
        <v>1215</v>
      </c>
      <c r="D119" s="14">
        <v>269</v>
      </c>
      <c r="E119" s="15">
        <v>19.2</v>
      </c>
      <c r="F119" s="16">
        <v>3.5999999999999999E-3</v>
      </c>
      <c r="G119" s="16"/>
    </row>
    <row r="120" spans="1:7" x14ac:dyDescent="0.25">
      <c r="A120" s="13" t="s">
        <v>2463</v>
      </c>
      <c r="B120" s="33" t="s">
        <v>2464</v>
      </c>
      <c r="C120" s="33" t="s">
        <v>1994</v>
      </c>
      <c r="D120" s="14">
        <v>10377</v>
      </c>
      <c r="E120" s="15">
        <v>19.02</v>
      </c>
      <c r="F120" s="16">
        <v>3.5999999999999999E-3</v>
      </c>
      <c r="G120" s="16"/>
    </row>
    <row r="121" spans="1:7" x14ac:dyDescent="0.25">
      <c r="A121" s="13" t="s">
        <v>2465</v>
      </c>
      <c r="B121" s="33" t="s">
        <v>2466</v>
      </c>
      <c r="C121" s="33" t="s">
        <v>1289</v>
      </c>
      <c r="D121" s="14">
        <v>6272</v>
      </c>
      <c r="E121" s="15">
        <v>18.8</v>
      </c>
      <c r="F121" s="16">
        <v>3.5999999999999999E-3</v>
      </c>
      <c r="G121" s="16"/>
    </row>
    <row r="122" spans="1:7" x14ac:dyDescent="0.25">
      <c r="A122" s="13" t="s">
        <v>1561</v>
      </c>
      <c r="B122" s="33" t="s">
        <v>1562</v>
      </c>
      <c r="C122" s="33" t="s">
        <v>1189</v>
      </c>
      <c r="D122" s="14">
        <v>4490</v>
      </c>
      <c r="E122" s="15">
        <v>18.79</v>
      </c>
      <c r="F122" s="16">
        <v>3.5999999999999999E-3</v>
      </c>
      <c r="G122" s="16"/>
    </row>
    <row r="123" spans="1:7" x14ac:dyDescent="0.25">
      <c r="A123" s="13" t="s">
        <v>2467</v>
      </c>
      <c r="B123" s="33" t="s">
        <v>2468</v>
      </c>
      <c r="C123" s="33" t="s">
        <v>1236</v>
      </c>
      <c r="D123" s="14">
        <v>3760</v>
      </c>
      <c r="E123" s="15">
        <v>18.670000000000002</v>
      </c>
      <c r="F123" s="16">
        <v>3.5000000000000001E-3</v>
      </c>
      <c r="G123" s="16"/>
    </row>
    <row r="124" spans="1:7" x14ac:dyDescent="0.25">
      <c r="A124" s="13" t="s">
        <v>2469</v>
      </c>
      <c r="B124" s="33" t="s">
        <v>2470</v>
      </c>
      <c r="C124" s="33" t="s">
        <v>1305</v>
      </c>
      <c r="D124" s="14">
        <v>2368</v>
      </c>
      <c r="E124" s="15">
        <v>18.670000000000002</v>
      </c>
      <c r="F124" s="16">
        <v>3.5000000000000001E-3</v>
      </c>
      <c r="G124" s="16"/>
    </row>
    <row r="125" spans="1:7" x14ac:dyDescent="0.25">
      <c r="A125" s="13" t="s">
        <v>2009</v>
      </c>
      <c r="B125" s="33" t="s">
        <v>2010</v>
      </c>
      <c r="C125" s="33" t="s">
        <v>1343</v>
      </c>
      <c r="D125" s="14">
        <v>1300</v>
      </c>
      <c r="E125" s="15">
        <v>18.62</v>
      </c>
      <c r="F125" s="16">
        <v>3.5000000000000001E-3</v>
      </c>
      <c r="G125" s="16"/>
    </row>
    <row r="126" spans="1:7" x14ac:dyDescent="0.25">
      <c r="A126" s="13" t="s">
        <v>1810</v>
      </c>
      <c r="B126" s="33" t="s">
        <v>1811</v>
      </c>
      <c r="C126" s="33" t="s">
        <v>1350</v>
      </c>
      <c r="D126" s="14">
        <v>2218</v>
      </c>
      <c r="E126" s="15">
        <v>18.420000000000002</v>
      </c>
      <c r="F126" s="16">
        <v>3.5000000000000001E-3</v>
      </c>
      <c r="G126" s="16"/>
    </row>
    <row r="127" spans="1:7" x14ac:dyDescent="0.25">
      <c r="A127" s="13" t="s">
        <v>1917</v>
      </c>
      <c r="B127" s="33" t="s">
        <v>1918</v>
      </c>
      <c r="C127" s="33" t="s">
        <v>1350</v>
      </c>
      <c r="D127" s="14">
        <v>2314</v>
      </c>
      <c r="E127" s="15">
        <v>18.149999999999999</v>
      </c>
      <c r="F127" s="16">
        <v>3.3999999999999998E-3</v>
      </c>
      <c r="G127" s="16"/>
    </row>
    <row r="128" spans="1:7" x14ac:dyDescent="0.25">
      <c r="A128" s="13" t="s">
        <v>2471</v>
      </c>
      <c r="B128" s="33" t="s">
        <v>2472</v>
      </c>
      <c r="C128" s="33" t="s">
        <v>2473</v>
      </c>
      <c r="D128" s="14">
        <v>464</v>
      </c>
      <c r="E128" s="15">
        <v>18.010000000000002</v>
      </c>
      <c r="F128" s="16">
        <v>3.3999999999999998E-3</v>
      </c>
      <c r="G128" s="16"/>
    </row>
    <row r="129" spans="1:7" x14ac:dyDescent="0.25">
      <c r="A129" s="13" t="s">
        <v>2474</v>
      </c>
      <c r="B129" s="33" t="s">
        <v>2475</v>
      </c>
      <c r="C129" s="33" t="s">
        <v>2266</v>
      </c>
      <c r="D129" s="14">
        <v>4494</v>
      </c>
      <c r="E129" s="15">
        <v>18</v>
      </c>
      <c r="F129" s="16">
        <v>3.3999999999999998E-3</v>
      </c>
      <c r="G129" s="16"/>
    </row>
    <row r="130" spans="1:7" x14ac:dyDescent="0.25">
      <c r="A130" s="13" t="s">
        <v>1506</v>
      </c>
      <c r="B130" s="33" t="s">
        <v>1507</v>
      </c>
      <c r="C130" s="33" t="s">
        <v>1414</v>
      </c>
      <c r="D130" s="14">
        <v>2771</v>
      </c>
      <c r="E130" s="15">
        <v>17.559999999999999</v>
      </c>
      <c r="F130" s="16">
        <v>3.3E-3</v>
      </c>
      <c r="G130" s="16"/>
    </row>
    <row r="131" spans="1:7" x14ac:dyDescent="0.25">
      <c r="A131" s="13" t="s">
        <v>2476</v>
      </c>
      <c r="B131" s="33" t="s">
        <v>2477</v>
      </c>
      <c r="C131" s="33" t="s">
        <v>1338</v>
      </c>
      <c r="D131" s="14">
        <v>8956</v>
      </c>
      <c r="E131" s="15">
        <v>17.39</v>
      </c>
      <c r="F131" s="16">
        <v>3.3E-3</v>
      </c>
      <c r="G131" s="16"/>
    </row>
    <row r="132" spans="1:7" x14ac:dyDescent="0.25">
      <c r="A132" s="13" t="s">
        <v>2478</v>
      </c>
      <c r="B132" s="33" t="s">
        <v>2479</v>
      </c>
      <c r="C132" s="33" t="s">
        <v>1289</v>
      </c>
      <c r="D132" s="14">
        <v>8187</v>
      </c>
      <c r="E132" s="15">
        <v>17.329999999999998</v>
      </c>
      <c r="F132" s="16">
        <v>3.3E-3</v>
      </c>
      <c r="G132" s="16"/>
    </row>
    <row r="133" spans="1:7" x14ac:dyDescent="0.25">
      <c r="A133" s="13" t="s">
        <v>2480</v>
      </c>
      <c r="B133" s="33" t="s">
        <v>2481</v>
      </c>
      <c r="C133" s="33" t="s">
        <v>1192</v>
      </c>
      <c r="D133" s="14">
        <v>25015</v>
      </c>
      <c r="E133" s="15">
        <v>17.239999999999998</v>
      </c>
      <c r="F133" s="16">
        <v>3.3E-3</v>
      </c>
      <c r="G133" s="16"/>
    </row>
    <row r="134" spans="1:7" x14ac:dyDescent="0.25">
      <c r="A134" s="13" t="s">
        <v>2482</v>
      </c>
      <c r="B134" s="33" t="s">
        <v>2483</v>
      </c>
      <c r="C134" s="33" t="s">
        <v>1189</v>
      </c>
      <c r="D134" s="14">
        <v>2476</v>
      </c>
      <c r="E134" s="15">
        <v>17.04</v>
      </c>
      <c r="F134" s="16">
        <v>3.2000000000000002E-3</v>
      </c>
      <c r="G134" s="16"/>
    </row>
    <row r="135" spans="1:7" x14ac:dyDescent="0.25">
      <c r="A135" s="13" t="s">
        <v>2484</v>
      </c>
      <c r="B135" s="33" t="s">
        <v>2485</v>
      </c>
      <c r="C135" s="33" t="s">
        <v>1192</v>
      </c>
      <c r="D135" s="14">
        <v>3720</v>
      </c>
      <c r="E135" s="15">
        <v>16.96</v>
      </c>
      <c r="F135" s="16">
        <v>3.2000000000000002E-3</v>
      </c>
      <c r="G135" s="16"/>
    </row>
    <row r="136" spans="1:7" x14ac:dyDescent="0.25">
      <c r="A136" s="13" t="s">
        <v>2486</v>
      </c>
      <c r="B136" s="33" t="s">
        <v>2487</v>
      </c>
      <c r="C136" s="33" t="s">
        <v>1189</v>
      </c>
      <c r="D136" s="14">
        <v>1821</v>
      </c>
      <c r="E136" s="15">
        <v>16.809999999999999</v>
      </c>
      <c r="F136" s="16">
        <v>3.2000000000000002E-3</v>
      </c>
      <c r="G136" s="16"/>
    </row>
    <row r="137" spans="1:7" x14ac:dyDescent="0.25">
      <c r="A137" s="13" t="s">
        <v>2488</v>
      </c>
      <c r="B137" s="33" t="s">
        <v>2489</v>
      </c>
      <c r="C137" s="33" t="s">
        <v>1201</v>
      </c>
      <c r="D137" s="14">
        <v>1725</v>
      </c>
      <c r="E137" s="15">
        <v>16.68</v>
      </c>
      <c r="F137" s="16">
        <v>3.2000000000000002E-3</v>
      </c>
      <c r="G137" s="16"/>
    </row>
    <row r="138" spans="1:7" x14ac:dyDescent="0.25">
      <c r="A138" s="13" t="s">
        <v>2490</v>
      </c>
      <c r="B138" s="33" t="s">
        <v>2491</v>
      </c>
      <c r="C138" s="33" t="s">
        <v>1279</v>
      </c>
      <c r="D138" s="14">
        <v>1911</v>
      </c>
      <c r="E138" s="15">
        <v>16.57</v>
      </c>
      <c r="F138" s="16">
        <v>3.0999999999999999E-3</v>
      </c>
      <c r="G138" s="16"/>
    </row>
    <row r="139" spans="1:7" x14ac:dyDescent="0.25">
      <c r="A139" s="13" t="s">
        <v>2492</v>
      </c>
      <c r="B139" s="33" t="s">
        <v>2493</v>
      </c>
      <c r="C139" s="33" t="s">
        <v>1236</v>
      </c>
      <c r="D139" s="14">
        <v>696</v>
      </c>
      <c r="E139" s="15">
        <v>16.41</v>
      </c>
      <c r="F139" s="16">
        <v>3.0999999999999999E-3</v>
      </c>
      <c r="G139" s="16"/>
    </row>
    <row r="140" spans="1:7" x14ac:dyDescent="0.25">
      <c r="A140" s="13" t="s">
        <v>2494</v>
      </c>
      <c r="B140" s="33" t="s">
        <v>2495</v>
      </c>
      <c r="C140" s="33" t="s">
        <v>1201</v>
      </c>
      <c r="D140" s="14">
        <v>345</v>
      </c>
      <c r="E140" s="15">
        <v>16.38</v>
      </c>
      <c r="F140" s="16">
        <v>3.0999999999999999E-3</v>
      </c>
      <c r="G140" s="16"/>
    </row>
    <row r="141" spans="1:7" x14ac:dyDescent="0.25">
      <c r="A141" s="13" t="s">
        <v>2496</v>
      </c>
      <c r="B141" s="33" t="s">
        <v>2497</v>
      </c>
      <c r="C141" s="33" t="s">
        <v>1192</v>
      </c>
      <c r="D141" s="14">
        <v>12386</v>
      </c>
      <c r="E141" s="15">
        <v>16.309999999999999</v>
      </c>
      <c r="F141" s="16">
        <v>3.0999999999999999E-3</v>
      </c>
      <c r="G141" s="16"/>
    </row>
    <row r="142" spans="1:7" x14ac:dyDescent="0.25">
      <c r="A142" s="13" t="s">
        <v>2003</v>
      </c>
      <c r="B142" s="33" t="s">
        <v>2004</v>
      </c>
      <c r="C142" s="33" t="s">
        <v>1221</v>
      </c>
      <c r="D142" s="14">
        <v>2063</v>
      </c>
      <c r="E142" s="15">
        <v>16.18</v>
      </c>
      <c r="F142" s="16">
        <v>3.0999999999999999E-3</v>
      </c>
      <c r="G142" s="16"/>
    </row>
    <row r="143" spans="1:7" x14ac:dyDescent="0.25">
      <c r="A143" s="13" t="s">
        <v>2498</v>
      </c>
      <c r="B143" s="33" t="s">
        <v>2499</v>
      </c>
      <c r="C143" s="33" t="s">
        <v>1365</v>
      </c>
      <c r="D143" s="14">
        <v>847</v>
      </c>
      <c r="E143" s="15">
        <v>16.149999999999999</v>
      </c>
      <c r="F143" s="16">
        <v>3.0999999999999999E-3</v>
      </c>
      <c r="G143" s="16"/>
    </row>
    <row r="144" spans="1:7" x14ac:dyDescent="0.25">
      <c r="A144" s="13" t="s">
        <v>2500</v>
      </c>
      <c r="B144" s="33" t="s">
        <v>2501</v>
      </c>
      <c r="C144" s="33" t="s">
        <v>1867</v>
      </c>
      <c r="D144" s="14">
        <v>1448</v>
      </c>
      <c r="E144" s="15">
        <v>16.059999999999999</v>
      </c>
      <c r="F144" s="16">
        <v>3.0000000000000001E-3</v>
      </c>
      <c r="G144" s="16"/>
    </row>
    <row r="145" spans="1:7" x14ac:dyDescent="0.25">
      <c r="A145" s="13" t="s">
        <v>2502</v>
      </c>
      <c r="B145" s="33" t="s">
        <v>2503</v>
      </c>
      <c r="C145" s="33" t="s">
        <v>1994</v>
      </c>
      <c r="D145" s="14">
        <v>730</v>
      </c>
      <c r="E145" s="15">
        <v>16.02</v>
      </c>
      <c r="F145" s="16">
        <v>3.0000000000000001E-3</v>
      </c>
      <c r="G145" s="16"/>
    </row>
    <row r="146" spans="1:7" x14ac:dyDescent="0.25">
      <c r="A146" s="13" t="s">
        <v>2504</v>
      </c>
      <c r="B146" s="33" t="s">
        <v>2505</v>
      </c>
      <c r="C146" s="33" t="s">
        <v>2150</v>
      </c>
      <c r="D146" s="14">
        <v>1599</v>
      </c>
      <c r="E146" s="15">
        <v>15.96</v>
      </c>
      <c r="F146" s="16">
        <v>3.0000000000000001E-3</v>
      </c>
      <c r="G146" s="16"/>
    </row>
    <row r="147" spans="1:7" x14ac:dyDescent="0.25">
      <c r="A147" s="13" t="s">
        <v>2506</v>
      </c>
      <c r="B147" s="33" t="s">
        <v>2507</v>
      </c>
      <c r="C147" s="33" t="s">
        <v>1250</v>
      </c>
      <c r="D147" s="14">
        <v>1049</v>
      </c>
      <c r="E147" s="15">
        <v>15.72</v>
      </c>
      <c r="F147" s="16">
        <v>3.0000000000000001E-3</v>
      </c>
      <c r="G147" s="16"/>
    </row>
    <row r="148" spans="1:7" x14ac:dyDescent="0.25">
      <c r="A148" s="13" t="s">
        <v>2508</v>
      </c>
      <c r="B148" s="33" t="s">
        <v>2509</v>
      </c>
      <c r="C148" s="33" t="s">
        <v>1198</v>
      </c>
      <c r="D148" s="14">
        <v>2226</v>
      </c>
      <c r="E148" s="15">
        <v>15.54</v>
      </c>
      <c r="F148" s="16">
        <v>2.8999999999999998E-3</v>
      </c>
      <c r="G148" s="16"/>
    </row>
    <row r="149" spans="1:7" x14ac:dyDescent="0.25">
      <c r="A149" s="13" t="s">
        <v>2510</v>
      </c>
      <c r="B149" s="33" t="s">
        <v>2511</v>
      </c>
      <c r="C149" s="33" t="s">
        <v>1403</v>
      </c>
      <c r="D149" s="14">
        <v>7382</v>
      </c>
      <c r="E149" s="15">
        <v>15.54</v>
      </c>
      <c r="F149" s="16">
        <v>2.8999999999999998E-3</v>
      </c>
      <c r="G149" s="16"/>
    </row>
    <row r="150" spans="1:7" x14ac:dyDescent="0.25">
      <c r="A150" s="13" t="s">
        <v>2512</v>
      </c>
      <c r="B150" s="33" t="s">
        <v>2513</v>
      </c>
      <c r="C150" s="33" t="s">
        <v>1832</v>
      </c>
      <c r="D150" s="14">
        <v>3348</v>
      </c>
      <c r="E150" s="15">
        <v>15.13</v>
      </c>
      <c r="F150" s="16">
        <v>2.8999999999999998E-3</v>
      </c>
      <c r="G150" s="16"/>
    </row>
    <row r="151" spans="1:7" x14ac:dyDescent="0.25">
      <c r="A151" s="13" t="s">
        <v>2514</v>
      </c>
      <c r="B151" s="33" t="s">
        <v>2515</v>
      </c>
      <c r="C151" s="33" t="s">
        <v>1832</v>
      </c>
      <c r="D151" s="14">
        <v>40459</v>
      </c>
      <c r="E151" s="15">
        <v>14.77</v>
      </c>
      <c r="F151" s="16">
        <v>2.8E-3</v>
      </c>
      <c r="G151" s="16"/>
    </row>
    <row r="152" spans="1:7" x14ac:dyDescent="0.25">
      <c r="A152" s="13" t="s">
        <v>2017</v>
      </c>
      <c r="B152" s="33" t="s">
        <v>2018</v>
      </c>
      <c r="C152" s="33" t="s">
        <v>1198</v>
      </c>
      <c r="D152" s="14">
        <v>4557</v>
      </c>
      <c r="E152" s="15">
        <v>14.49</v>
      </c>
      <c r="F152" s="16">
        <v>2.7000000000000001E-3</v>
      </c>
      <c r="G152" s="16"/>
    </row>
    <row r="153" spans="1:7" x14ac:dyDescent="0.25">
      <c r="A153" s="13" t="s">
        <v>2516</v>
      </c>
      <c r="B153" s="33" t="s">
        <v>2517</v>
      </c>
      <c r="C153" s="33" t="s">
        <v>1218</v>
      </c>
      <c r="D153" s="14">
        <v>1576</v>
      </c>
      <c r="E153" s="15">
        <v>14.46</v>
      </c>
      <c r="F153" s="16">
        <v>2.7000000000000001E-3</v>
      </c>
      <c r="G153" s="16"/>
    </row>
    <row r="154" spans="1:7" x14ac:dyDescent="0.25">
      <c r="A154" s="13" t="s">
        <v>1494</v>
      </c>
      <c r="B154" s="33" t="s">
        <v>1495</v>
      </c>
      <c r="C154" s="33" t="s">
        <v>1239</v>
      </c>
      <c r="D154" s="14">
        <v>3804</v>
      </c>
      <c r="E154" s="15">
        <v>14.39</v>
      </c>
      <c r="F154" s="16">
        <v>2.7000000000000001E-3</v>
      </c>
      <c r="G154" s="16"/>
    </row>
    <row r="155" spans="1:7" x14ac:dyDescent="0.25">
      <c r="A155" s="13" t="s">
        <v>2518</v>
      </c>
      <c r="B155" s="33" t="s">
        <v>2519</v>
      </c>
      <c r="C155" s="33" t="s">
        <v>1323</v>
      </c>
      <c r="D155" s="14">
        <v>2461</v>
      </c>
      <c r="E155" s="15">
        <v>14.21</v>
      </c>
      <c r="F155" s="16">
        <v>2.7000000000000001E-3</v>
      </c>
      <c r="G155" s="16"/>
    </row>
    <row r="156" spans="1:7" x14ac:dyDescent="0.25">
      <c r="A156" s="13" t="s">
        <v>2520</v>
      </c>
      <c r="B156" s="33" t="s">
        <v>2521</v>
      </c>
      <c r="C156" s="33" t="s">
        <v>1423</v>
      </c>
      <c r="D156" s="14">
        <v>292</v>
      </c>
      <c r="E156" s="15">
        <v>14.13</v>
      </c>
      <c r="F156" s="16">
        <v>2.7000000000000001E-3</v>
      </c>
      <c r="G156" s="16"/>
    </row>
    <row r="157" spans="1:7" x14ac:dyDescent="0.25">
      <c r="A157" s="13" t="s">
        <v>2522</v>
      </c>
      <c r="B157" s="33" t="s">
        <v>2523</v>
      </c>
      <c r="C157" s="33" t="s">
        <v>1451</v>
      </c>
      <c r="D157" s="14">
        <v>196</v>
      </c>
      <c r="E157" s="15">
        <v>14.12</v>
      </c>
      <c r="F157" s="16">
        <v>2.7000000000000001E-3</v>
      </c>
      <c r="G157" s="16"/>
    </row>
    <row r="158" spans="1:7" x14ac:dyDescent="0.25">
      <c r="A158" s="13" t="s">
        <v>2524</v>
      </c>
      <c r="B158" s="33" t="s">
        <v>2525</v>
      </c>
      <c r="C158" s="33" t="s">
        <v>1201</v>
      </c>
      <c r="D158" s="14">
        <v>2308</v>
      </c>
      <c r="E158" s="15">
        <v>14.07</v>
      </c>
      <c r="F158" s="16">
        <v>2.7000000000000001E-3</v>
      </c>
      <c r="G158" s="16"/>
    </row>
    <row r="159" spans="1:7" x14ac:dyDescent="0.25">
      <c r="A159" s="13" t="s">
        <v>1999</v>
      </c>
      <c r="B159" s="33" t="s">
        <v>2000</v>
      </c>
      <c r="C159" s="33" t="s">
        <v>1201</v>
      </c>
      <c r="D159" s="14">
        <v>1981</v>
      </c>
      <c r="E159" s="15">
        <v>14.01</v>
      </c>
      <c r="F159" s="16">
        <v>2.7000000000000001E-3</v>
      </c>
      <c r="G159" s="16"/>
    </row>
    <row r="160" spans="1:7" x14ac:dyDescent="0.25">
      <c r="A160" s="13" t="s">
        <v>2526</v>
      </c>
      <c r="B160" s="33" t="s">
        <v>2527</v>
      </c>
      <c r="C160" s="33" t="s">
        <v>1365</v>
      </c>
      <c r="D160" s="14">
        <v>3801</v>
      </c>
      <c r="E160" s="15">
        <v>13.83</v>
      </c>
      <c r="F160" s="16">
        <v>2.5999999999999999E-3</v>
      </c>
      <c r="G160" s="16"/>
    </row>
    <row r="161" spans="1:7" x14ac:dyDescent="0.25">
      <c r="A161" s="13" t="s">
        <v>2528</v>
      </c>
      <c r="B161" s="33" t="s">
        <v>2529</v>
      </c>
      <c r="C161" s="33" t="s">
        <v>1189</v>
      </c>
      <c r="D161" s="14">
        <v>1485</v>
      </c>
      <c r="E161" s="15">
        <v>13.6</v>
      </c>
      <c r="F161" s="16">
        <v>2.5999999999999999E-3</v>
      </c>
      <c r="G161" s="16"/>
    </row>
    <row r="162" spans="1:7" x14ac:dyDescent="0.25">
      <c r="A162" s="13" t="s">
        <v>2029</v>
      </c>
      <c r="B162" s="33" t="s">
        <v>2030</v>
      </c>
      <c r="C162" s="33" t="s">
        <v>1250</v>
      </c>
      <c r="D162" s="14">
        <v>194</v>
      </c>
      <c r="E162" s="15">
        <v>13.59</v>
      </c>
      <c r="F162" s="16">
        <v>2.5999999999999999E-3</v>
      </c>
      <c r="G162" s="16"/>
    </row>
    <row r="163" spans="1:7" x14ac:dyDescent="0.25">
      <c r="A163" s="13" t="s">
        <v>1963</v>
      </c>
      <c r="B163" s="33" t="s">
        <v>1964</v>
      </c>
      <c r="C163" s="33" t="s">
        <v>1867</v>
      </c>
      <c r="D163" s="14">
        <v>1101</v>
      </c>
      <c r="E163" s="15">
        <v>13.58</v>
      </c>
      <c r="F163" s="16">
        <v>2.5999999999999999E-3</v>
      </c>
      <c r="G163" s="16"/>
    </row>
    <row r="164" spans="1:7" x14ac:dyDescent="0.25">
      <c r="A164" s="13" t="s">
        <v>2530</v>
      </c>
      <c r="B164" s="33" t="s">
        <v>2531</v>
      </c>
      <c r="C164" s="33" t="s">
        <v>1274</v>
      </c>
      <c r="D164" s="14">
        <v>985</v>
      </c>
      <c r="E164" s="15">
        <v>13.49</v>
      </c>
      <c r="F164" s="16">
        <v>2.5999999999999999E-3</v>
      </c>
      <c r="G164" s="16"/>
    </row>
    <row r="165" spans="1:7" x14ac:dyDescent="0.25">
      <c r="A165" s="13" t="s">
        <v>2532</v>
      </c>
      <c r="B165" s="33" t="s">
        <v>2533</v>
      </c>
      <c r="C165" s="33" t="s">
        <v>1414</v>
      </c>
      <c r="D165" s="14">
        <v>5744</v>
      </c>
      <c r="E165" s="15">
        <v>13.48</v>
      </c>
      <c r="F165" s="16">
        <v>2.5999999999999999E-3</v>
      </c>
      <c r="G165" s="16"/>
    </row>
    <row r="166" spans="1:7" x14ac:dyDescent="0.25">
      <c r="A166" s="13" t="s">
        <v>2052</v>
      </c>
      <c r="B166" s="33" t="s">
        <v>2053</v>
      </c>
      <c r="C166" s="33" t="s">
        <v>1239</v>
      </c>
      <c r="D166" s="14">
        <v>2332</v>
      </c>
      <c r="E166" s="15">
        <v>13.36</v>
      </c>
      <c r="F166" s="16">
        <v>2.5000000000000001E-3</v>
      </c>
      <c r="G166" s="16"/>
    </row>
    <row r="167" spans="1:7" x14ac:dyDescent="0.25">
      <c r="A167" s="13" t="s">
        <v>1814</v>
      </c>
      <c r="B167" s="33" t="s">
        <v>1815</v>
      </c>
      <c r="C167" s="33" t="s">
        <v>1236</v>
      </c>
      <c r="D167" s="14">
        <v>315</v>
      </c>
      <c r="E167" s="15">
        <v>13.33</v>
      </c>
      <c r="F167" s="16">
        <v>2.5000000000000001E-3</v>
      </c>
      <c r="G167" s="16"/>
    </row>
    <row r="168" spans="1:7" x14ac:dyDescent="0.25">
      <c r="A168" s="13" t="s">
        <v>2232</v>
      </c>
      <c r="B168" s="33" t="s">
        <v>2233</v>
      </c>
      <c r="C168" s="33" t="s">
        <v>1221</v>
      </c>
      <c r="D168" s="14">
        <v>943</v>
      </c>
      <c r="E168" s="15">
        <v>13.3</v>
      </c>
      <c r="F168" s="16">
        <v>2.5000000000000001E-3</v>
      </c>
      <c r="G168" s="16"/>
    </row>
    <row r="169" spans="1:7" x14ac:dyDescent="0.25">
      <c r="A169" s="13" t="s">
        <v>2534</v>
      </c>
      <c r="B169" s="33" t="s">
        <v>2535</v>
      </c>
      <c r="C169" s="33" t="s">
        <v>1250</v>
      </c>
      <c r="D169" s="14">
        <v>4395</v>
      </c>
      <c r="E169" s="15">
        <v>13.03</v>
      </c>
      <c r="F169" s="16">
        <v>2.5000000000000001E-3</v>
      </c>
      <c r="G169" s="16"/>
    </row>
    <row r="170" spans="1:7" x14ac:dyDescent="0.25">
      <c r="A170" s="13" t="s">
        <v>2536</v>
      </c>
      <c r="B170" s="33" t="s">
        <v>2537</v>
      </c>
      <c r="C170" s="33" t="s">
        <v>1204</v>
      </c>
      <c r="D170" s="14">
        <v>1899</v>
      </c>
      <c r="E170" s="15">
        <v>13.02</v>
      </c>
      <c r="F170" s="16">
        <v>2.5000000000000001E-3</v>
      </c>
      <c r="G170" s="16"/>
    </row>
    <row r="171" spans="1:7" x14ac:dyDescent="0.25">
      <c r="A171" s="13" t="s">
        <v>2538</v>
      </c>
      <c r="B171" s="33" t="s">
        <v>2539</v>
      </c>
      <c r="C171" s="33" t="s">
        <v>1192</v>
      </c>
      <c r="D171" s="14">
        <v>20103</v>
      </c>
      <c r="E171" s="15">
        <v>13</v>
      </c>
      <c r="F171" s="16">
        <v>2.5000000000000001E-3</v>
      </c>
      <c r="G171" s="16"/>
    </row>
    <row r="172" spans="1:7" x14ac:dyDescent="0.25">
      <c r="A172" s="13" t="s">
        <v>2540</v>
      </c>
      <c r="B172" s="33" t="s">
        <v>2541</v>
      </c>
      <c r="C172" s="33" t="s">
        <v>1201</v>
      </c>
      <c r="D172" s="14">
        <v>562</v>
      </c>
      <c r="E172" s="15">
        <v>12.91</v>
      </c>
      <c r="F172" s="16">
        <v>2.3999999999999998E-3</v>
      </c>
      <c r="G172" s="16"/>
    </row>
    <row r="173" spans="1:7" x14ac:dyDescent="0.25">
      <c r="A173" s="13" t="s">
        <v>2542</v>
      </c>
      <c r="B173" s="33" t="s">
        <v>2543</v>
      </c>
      <c r="C173" s="33" t="s">
        <v>1184</v>
      </c>
      <c r="D173" s="14">
        <v>872</v>
      </c>
      <c r="E173" s="15">
        <v>12.88</v>
      </c>
      <c r="F173" s="16">
        <v>2.3999999999999998E-3</v>
      </c>
      <c r="G173" s="16"/>
    </row>
    <row r="174" spans="1:7" x14ac:dyDescent="0.25">
      <c r="A174" s="13" t="s">
        <v>1957</v>
      </c>
      <c r="B174" s="33" t="s">
        <v>1958</v>
      </c>
      <c r="C174" s="33" t="s">
        <v>1250</v>
      </c>
      <c r="D174" s="14">
        <v>1984</v>
      </c>
      <c r="E174" s="15">
        <v>12.88</v>
      </c>
      <c r="F174" s="16">
        <v>2.3999999999999998E-3</v>
      </c>
      <c r="G174" s="16"/>
    </row>
    <row r="175" spans="1:7" x14ac:dyDescent="0.25">
      <c r="A175" s="13" t="s">
        <v>2544</v>
      </c>
      <c r="B175" s="33" t="s">
        <v>2545</v>
      </c>
      <c r="C175" s="33" t="s">
        <v>1215</v>
      </c>
      <c r="D175" s="14">
        <v>2896</v>
      </c>
      <c r="E175" s="15">
        <v>12.79</v>
      </c>
      <c r="F175" s="16">
        <v>2.3999999999999998E-3</v>
      </c>
      <c r="G175" s="16"/>
    </row>
    <row r="176" spans="1:7" x14ac:dyDescent="0.25">
      <c r="A176" s="13" t="s">
        <v>2546</v>
      </c>
      <c r="B176" s="33" t="s">
        <v>2547</v>
      </c>
      <c r="C176" s="33" t="s">
        <v>1189</v>
      </c>
      <c r="D176" s="14">
        <v>207</v>
      </c>
      <c r="E176" s="15">
        <v>12.79</v>
      </c>
      <c r="F176" s="16">
        <v>2.3999999999999998E-3</v>
      </c>
      <c r="G176" s="16"/>
    </row>
    <row r="177" spans="1:7" x14ac:dyDescent="0.25">
      <c r="A177" s="13" t="s">
        <v>2548</v>
      </c>
      <c r="B177" s="33" t="s">
        <v>2549</v>
      </c>
      <c r="C177" s="33" t="s">
        <v>1250</v>
      </c>
      <c r="D177" s="14">
        <v>645</v>
      </c>
      <c r="E177" s="15">
        <v>12.69</v>
      </c>
      <c r="F177" s="16">
        <v>2.3999999999999998E-3</v>
      </c>
      <c r="G177" s="16"/>
    </row>
    <row r="178" spans="1:7" x14ac:dyDescent="0.25">
      <c r="A178" s="13" t="s">
        <v>2550</v>
      </c>
      <c r="B178" s="33" t="s">
        <v>2551</v>
      </c>
      <c r="C178" s="33" t="s">
        <v>1184</v>
      </c>
      <c r="D178" s="14">
        <v>16815</v>
      </c>
      <c r="E178" s="15">
        <v>12.54</v>
      </c>
      <c r="F178" s="16">
        <v>2.3999999999999998E-3</v>
      </c>
      <c r="G178" s="16"/>
    </row>
    <row r="179" spans="1:7" x14ac:dyDescent="0.25">
      <c r="A179" s="13" t="s">
        <v>2552</v>
      </c>
      <c r="B179" s="33" t="s">
        <v>2553</v>
      </c>
      <c r="C179" s="33" t="s">
        <v>1414</v>
      </c>
      <c r="D179" s="14">
        <v>2213</v>
      </c>
      <c r="E179" s="15">
        <v>12.54</v>
      </c>
      <c r="F179" s="16">
        <v>2.3999999999999998E-3</v>
      </c>
      <c r="G179" s="16"/>
    </row>
    <row r="180" spans="1:7" x14ac:dyDescent="0.25">
      <c r="A180" s="13" t="s">
        <v>2554</v>
      </c>
      <c r="B180" s="33" t="s">
        <v>2555</v>
      </c>
      <c r="C180" s="33" t="s">
        <v>1320</v>
      </c>
      <c r="D180" s="14">
        <v>2487</v>
      </c>
      <c r="E180" s="15">
        <v>12.5</v>
      </c>
      <c r="F180" s="16">
        <v>2.3999999999999998E-3</v>
      </c>
      <c r="G180" s="16"/>
    </row>
    <row r="181" spans="1:7" x14ac:dyDescent="0.25">
      <c r="A181" s="13" t="s">
        <v>1934</v>
      </c>
      <c r="B181" s="33" t="s">
        <v>1935</v>
      </c>
      <c r="C181" s="33" t="s">
        <v>1289</v>
      </c>
      <c r="D181" s="14">
        <v>1523</v>
      </c>
      <c r="E181" s="15">
        <v>12.46</v>
      </c>
      <c r="F181" s="16">
        <v>2.3999999999999998E-3</v>
      </c>
      <c r="G181" s="16"/>
    </row>
    <row r="182" spans="1:7" x14ac:dyDescent="0.25">
      <c r="A182" s="13" t="s">
        <v>2556</v>
      </c>
      <c r="B182" s="33" t="s">
        <v>2557</v>
      </c>
      <c r="C182" s="33" t="s">
        <v>1201</v>
      </c>
      <c r="D182" s="14">
        <v>2198</v>
      </c>
      <c r="E182" s="15">
        <v>12.43</v>
      </c>
      <c r="F182" s="16">
        <v>2.3999999999999998E-3</v>
      </c>
      <c r="G182" s="16"/>
    </row>
    <row r="183" spans="1:7" x14ac:dyDescent="0.25">
      <c r="A183" s="13" t="s">
        <v>2558</v>
      </c>
      <c r="B183" s="33" t="s">
        <v>2559</v>
      </c>
      <c r="C183" s="33" t="s">
        <v>1365</v>
      </c>
      <c r="D183" s="14">
        <v>1524</v>
      </c>
      <c r="E183" s="15">
        <v>12.4</v>
      </c>
      <c r="F183" s="16">
        <v>2.3E-3</v>
      </c>
      <c r="G183" s="16"/>
    </row>
    <row r="184" spans="1:7" x14ac:dyDescent="0.25">
      <c r="A184" s="13" t="s">
        <v>1899</v>
      </c>
      <c r="B184" s="33" t="s">
        <v>1900</v>
      </c>
      <c r="C184" s="33" t="s">
        <v>1226</v>
      </c>
      <c r="D184" s="14">
        <v>2071</v>
      </c>
      <c r="E184" s="15">
        <v>12.3</v>
      </c>
      <c r="F184" s="16">
        <v>2.3E-3</v>
      </c>
      <c r="G184" s="16"/>
    </row>
    <row r="185" spans="1:7" x14ac:dyDescent="0.25">
      <c r="A185" s="13" t="s">
        <v>2560</v>
      </c>
      <c r="B185" s="33" t="s">
        <v>2561</v>
      </c>
      <c r="C185" s="33" t="s">
        <v>1236</v>
      </c>
      <c r="D185" s="14">
        <v>587</v>
      </c>
      <c r="E185" s="15">
        <v>12.28</v>
      </c>
      <c r="F185" s="16">
        <v>2.3E-3</v>
      </c>
      <c r="G185" s="16"/>
    </row>
    <row r="186" spans="1:7" x14ac:dyDescent="0.25">
      <c r="A186" s="13" t="s">
        <v>2562</v>
      </c>
      <c r="B186" s="33" t="s">
        <v>2563</v>
      </c>
      <c r="C186" s="33" t="s">
        <v>1832</v>
      </c>
      <c r="D186" s="14">
        <v>9002</v>
      </c>
      <c r="E186" s="15">
        <v>12.27</v>
      </c>
      <c r="F186" s="16">
        <v>2.3E-3</v>
      </c>
      <c r="G186" s="16"/>
    </row>
    <row r="187" spans="1:7" x14ac:dyDescent="0.25">
      <c r="A187" s="13" t="s">
        <v>2564</v>
      </c>
      <c r="B187" s="33" t="s">
        <v>2565</v>
      </c>
      <c r="C187" s="33" t="s">
        <v>1423</v>
      </c>
      <c r="D187" s="14">
        <v>1347</v>
      </c>
      <c r="E187" s="15">
        <v>12.24</v>
      </c>
      <c r="F187" s="16">
        <v>2.3E-3</v>
      </c>
      <c r="G187" s="16"/>
    </row>
    <row r="188" spans="1:7" x14ac:dyDescent="0.25">
      <c r="A188" s="13" t="s">
        <v>1973</v>
      </c>
      <c r="B188" s="33" t="s">
        <v>1974</v>
      </c>
      <c r="C188" s="33" t="s">
        <v>1414</v>
      </c>
      <c r="D188" s="14">
        <v>2424</v>
      </c>
      <c r="E188" s="15">
        <v>12.12</v>
      </c>
      <c r="F188" s="16">
        <v>2.3E-3</v>
      </c>
      <c r="G188" s="16"/>
    </row>
    <row r="189" spans="1:7" x14ac:dyDescent="0.25">
      <c r="A189" s="13" t="s">
        <v>2566</v>
      </c>
      <c r="B189" s="33" t="s">
        <v>2567</v>
      </c>
      <c r="C189" s="33" t="s">
        <v>1350</v>
      </c>
      <c r="D189" s="14">
        <v>11823</v>
      </c>
      <c r="E189" s="15">
        <v>12.08</v>
      </c>
      <c r="F189" s="16">
        <v>2.3E-3</v>
      </c>
      <c r="G189" s="16"/>
    </row>
    <row r="190" spans="1:7" x14ac:dyDescent="0.25">
      <c r="A190" s="13" t="s">
        <v>2568</v>
      </c>
      <c r="B190" s="33" t="s">
        <v>2569</v>
      </c>
      <c r="C190" s="33" t="s">
        <v>1994</v>
      </c>
      <c r="D190" s="14">
        <v>2113</v>
      </c>
      <c r="E190" s="15">
        <v>11.99</v>
      </c>
      <c r="F190" s="16">
        <v>2.3E-3</v>
      </c>
      <c r="G190" s="16"/>
    </row>
    <row r="191" spans="1:7" x14ac:dyDescent="0.25">
      <c r="A191" s="13" t="s">
        <v>2570</v>
      </c>
      <c r="B191" s="33" t="s">
        <v>2571</v>
      </c>
      <c r="C191" s="33" t="s">
        <v>1305</v>
      </c>
      <c r="D191" s="14">
        <v>500</v>
      </c>
      <c r="E191" s="15">
        <v>11.91</v>
      </c>
      <c r="F191" s="16">
        <v>2.3E-3</v>
      </c>
      <c r="G191" s="16"/>
    </row>
    <row r="192" spans="1:7" x14ac:dyDescent="0.25">
      <c r="A192" s="13" t="s">
        <v>2572</v>
      </c>
      <c r="B192" s="33" t="s">
        <v>2573</v>
      </c>
      <c r="C192" s="33" t="s">
        <v>1184</v>
      </c>
      <c r="D192" s="14">
        <v>2867</v>
      </c>
      <c r="E192" s="15">
        <v>11.87</v>
      </c>
      <c r="F192" s="16">
        <v>2.2000000000000001E-3</v>
      </c>
      <c r="G192" s="16"/>
    </row>
    <row r="193" spans="1:7" x14ac:dyDescent="0.25">
      <c r="A193" s="13" t="s">
        <v>2574</v>
      </c>
      <c r="B193" s="33" t="s">
        <v>2575</v>
      </c>
      <c r="C193" s="33" t="s">
        <v>1350</v>
      </c>
      <c r="D193" s="14">
        <v>3814</v>
      </c>
      <c r="E193" s="15">
        <v>11.87</v>
      </c>
      <c r="F193" s="16">
        <v>2.2000000000000001E-3</v>
      </c>
      <c r="G193" s="16"/>
    </row>
    <row r="194" spans="1:7" x14ac:dyDescent="0.25">
      <c r="A194" s="13" t="s">
        <v>2576</v>
      </c>
      <c r="B194" s="33" t="s">
        <v>2577</v>
      </c>
      <c r="C194" s="33" t="s">
        <v>1218</v>
      </c>
      <c r="D194" s="14">
        <v>5798</v>
      </c>
      <c r="E194" s="15">
        <v>11.78</v>
      </c>
      <c r="F194" s="16">
        <v>2.2000000000000001E-3</v>
      </c>
      <c r="G194" s="16"/>
    </row>
    <row r="195" spans="1:7" x14ac:dyDescent="0.25">
      <c r="A195" s="13" t="s">
        <v>2578</v>
      </c>
      <c r="B195" s="33" t="s">
        <v>2579</v>
      </c>
      <c r="C195" s="33" t="s">
        <v>1434</v>
      </c>
      <c r="D195" s="14">
        <v>1582</v>
      </c>
      <c r="E195" s="15">
        <v>11.57</v>
      </c>
      <c r="F195" s="16">
        <v>2.2000000000000001E-3</v>
      </c>
      <c r="G195" s="16"/>
    </row>
    <row r="196" spans="1:7" x14ac:dyDescent="0.25">
      <c r="A196" s="13" t="s">
        <v>2580</v>
      </c>
      <c r="B196" s="33" t="s">
        <v>2581</v>
      </c>
      <c r="C196" s="33" t="s">
        <v>1274</v>
      </c>
      <c r="D196" s="14">
        <v>641</v>
      </c>
      <c r="E196" s="15">
        <v>11.54</v>
      </c>
      <c r="F196" s="16">
        <v>2.2000000000000001E-3</v>
      </c>
      <c r="G196" s="16"/>
    </row>
    <row r="197" spans="1:7" x14ac:dyDescent="0.25">
      <c r="A197" s="13" t="s">
        <v>2582</v>
      </c>
      <c r="B197" s="33" t="s">
        <v>2583</v>
      </c>
      <c r="C197" s="33" t="s">
        <v>1414</v>
      </c>
      <c r="D197" s="14">
        <v>254</v>
      </c>
      <c r="E197" s="15">
        <v>11.27</v>
      </c>
      <c r="F197" s="16">
        <v>2.0999999999999999E-3</v>
      </c>
      <c r="G197" s="16"/>
    </row>
    <row r="198" spans="1:7" x14ac:dyDescent="0.25">
      <c r="A198" s="13" t="s">
        <v>2584</v>
      </c>
      <c r="B198" s="33" t="s">
        <v>2585</v>
      </c>
      <c r="C198" s="33" t="s">
        <v>1192</v>
      </c>
      <c r="D198" s="14">
        <v>19777</v>
      </c>
      <c r="E198" s="15">
        <v>11.26</v>
      </c>
      <c r="F198" s="16">
        <v>2.0999999999999999E-3</v>
      </c>
      <c r="G198" s="16"/>
    </row>
    <row r="199" spans="1:7" x14ac:dyDescent="0.25">
      <c r="A199" s="13" t="s">
        <v>2586</v>
      </c>
      <c r="B199" s="33" t="s">
        <v>2587</v>
      </c>
      <c r="C199" s="33" t="s">
        <v>1987</v>
      </c>
      <c r="D199" s="14">
        <v>8871</v>
      </c>
      <c r="E199" s="15">
        <v>11.23</v>
      </c>
      <c r="F199" s="16">
        <v>2.0999999999999999E-3</v>
      </c>
      <c r="G199" s="16"/>
    </row>
    <row r="200" spans="1:7" x14ac:dyDescent="0.25">
      <c r="A200" s="13" t="s">
        <v>2001</v>
      </c>
      <c r="B200" s="33" t="s">
        <v>2002</v>
      </c>
      <c r="C200" s="33" t="s">
        <v>1236</v>
      </c>
      <c r="D200" s="14">
        <v>2610</v>
      </c>
      <c r="E200" s="15">
        <v>11.1</v>
      </c>
      <c r="F200" s="16">
        <v>2.0999999999999999E-3</v>
      </c>
      <c r="G200" s="16"/>
    </row>
    <row r="201" spans="1:7" x14ac:dyDescent="0.25">
      <c r="A201" s="13" t="s">
        <v>2588</v>
      </c>
      <c r="B201" s="33" t="s">
        <v>2589</v>
      </c>
      <c r="C201" s="33" t="s">
        <v>1414</v>
      </c>
      <c r="D201" s="14">
        <v>2354</v>
      </c>
      <c r="E201" s="15">
        <v>11.06</v>
      </c>
      <c r="F201" s="16">
        <v>2.0999999999999999E-3</v>
      </c>
      <c r="G201" s="16"/>
    </row>
    <row r="202" spans="1:7" x14ac:dyDescent="0.25">
      <c r="A202" s="13" t="s">
        <v>2267</v>
      </c>
      <c r="B202" s="33" t="s">
        <v>2268</v>
      </c>
      <c r="C202" s="33" t="s">
        <v>1305</v>
      </c>
      <c r="D202" s="14">
        <v>2316</v>
      </c>
      <c r="E202" s="15">
        <v>11.03</v>
      </c>
      <c r="F202" s="16">
        <v>2.0999999999999999E-3</v>
      </c>
      <c r="G202" s="16"/>
    </row>
    <row r="203" spans="1:7" x14ac:dyDescent="0.25">
      <c r="A203" s="13" t="s">
        <v>1779</v>
      </c>
      <c r="B203" s="33" t="s">
        <v>1780</v>
      </c>
      <c r="C203" s="33" t="s">
        <v>1201</v>
      </c>
      <c r="D203" s="14">
        <v>634</v>
      </c>
      <c r="E203" s="15">
        <v>10.95</v>
      </c>
      <c r="F203" s="16">
        <v>2.0999999999999999E-3</v>
      </c>
      <c r="G203" s="16"/>
    </row>
    <row r="204" spans="1:7" x14ac:dyDescent="0.25">
      <c r="A204" s="13" t="s">
        <v>2590</v>
      </c>
      <c r="B204" s="33" t="s">
        <v>2591</v>
      </c>
      <c r="C204" s="33" t="s">
        <v>1250</v>
      </c>
      <c r="D204" s="14">
        <v>2207</v>
      </c>
      <c r="E204" s="15">
        <v>10.74</v>
      </c>
      <c r="F204" s="16">
        <v>2E-3</v>
      </c>
      <c r="G204" s="16"/>
    </row>
    <row r="205" spans="1:7" x14ac:dyDescent="0.25">
      <c r="A205" s="13" t="s">
        <v>2592</v>
      </c>
      <c r="B205" s="33" t="s">
        <v>2593</v>
      </c>
      <c r="C205" s="33" t="s">
        <v>1368</v>
      </c>
      <c r="D205" s="14">
        <v>2735</v>
      </c>
      <c r="E205" s="15">
        <v>10.73</v>
      </c>
      <c r="F205" s="16">
        <v>2E-3</v>
      </c>
      <c r="G205" s="16"/>
    </row>
    <row r="206" spans="1:7" x14ac:dyDescent="0.25">
      <c r="A206" s="13" t="s">
        <v>2594</v>
      </c>
      <c r="B206" s="33" t="s">
        <v>2595</v>
      </c>
      <c r="C206" s="33" t="s">
        <v>1414</v>
      </c>
      <c r="D206" s="14">
        <v>1714</v>
      </c>
      <c r="E206" s="15">
        <v>10.65</v>
      </c>
      <c r="F206" s="16">
        <v>2E-3</v>
      </c>
      <c r="G206" s="16"/>
    </row>
    <row r="207" spans="1:7" x14ac:dyDescent="0.25">
      <c r="A207" s="13" t="s">
        <v>2596</v>
      </c>
      <c r="B207" s="33" t="s">
        <v>2597</v>
      </c>
      <c r="C207" s="33" t="s">
        <v>1832</v>
      </c>
      <c r="D207" s="14">
        <v>41069</v>
      </c>
      <c r="E207" s="15">
        <v>10.47</v>
      </c>
      <c r="F207" s="16">
        <v>2E-3</v>
      </c>
      <c r="G207" s="16"/>
    </row>
    <row r="208" spans="1:7" x14ac:dyDescent="0.25">
      <c r="A208" s="13" t="s">
        <v>2598</v>
      </c>
      <c r="B208" s="33" t="s">
        <v>2599</v>
      </c>
      <c r="C208" s="33" t="s">
        <v>1239</v>
      </c>
      <c r="D208" s="14">
        <v>26055</v>
      </c>
      <c r="E208" s="15">
        <v>10.45</v>
      </c>
      <c r="F208" s="16">
        <v>2E-3</v>
      </c>
      <c r="G208" s="16"/>
    </row>
    <row r="209" spans="1:7" x14ac:dyDescent="0.25">
      <c r="A209" s="13" t="s">
        <v>2600</v>
      </c>
      <c r="B209" s="33" t="s">
        <v>2601</v>
      </c>
      <c r="C209" s="33" t="s">
        <v>1289</v>
      </c>
      <c r="D209" s="14">
        <v>13277</v>
      </c>
      <c r="E209" s="15">
        <v>10.44</v>
      </c>
      <c r="F209" s="16">
        <v>2E-3</v>
      </c>
      <c r="G209" s="16"/>
    </row>
    <row r="210" spans="1:7" x14ac:dyDescent="0.25">
      <c r="A210" s="13" t="s">
        <v>2602</v>
      </c>
      <c r="B210" s="33" t="s">
        <v>2603</v>
      </c>
      <c r="C210" s="33" t="s">
        <v>1221</v>
      </c>
      <c r="D210" s="14">
        <v>3308</v>
      </c>
      <c r="E210" s="15">
        <v>10.4</v>
      </c>
      <c r="F210" s="16">
        <v>2E-3</v>
      </c>
      <c r="G210" s="16"/>
    </row>
    <row r="211" spans="1:7" x14ac:dyDescent="0.25">
      <c r="A211" s="13" t="s">
        <v>1922</v>
      </c>
      <c r="B211" s="33" t="s">
        <v>1923</v>
      </c>
      <c r="C211" s="33" t="s">
        <v>1189</v>
      </c>
      <c r="D211" s="14">
        <v>692</v>
      </c>
      <c r="E211" s="15">
        <v>10.130000000000001</v>
      </c>
      <c r="F211" s="16">
        <v>1.9E-3</v>
      </c>
      <c r="G211" s="16"/>
    </row>
    <row r="212" spans="1:7" x14ac:dyDescent="0.25">
      <c r="A212" s="13" t="s">
        <v>2604</v>
      </c>
      <c r="B212" s="33" t="s">
        <v>2605</v>
      </c>
      <c r="C212" s="33" t="s">
        <v>1323</v>
      </c>
      <c r="D212" s="14">
        <v>790</v>
      </c>
      <c r="E212" s="15">
        <v>10.029999999999999</v>
      </c>
      <c r="F212" s="16">
        <v>1.9E-3</v>
      </c>
      <c r="G212" s="16"/>
    </row>
    <row r="213" spans="1:7" x14ac:dyDescent="0.25">
      <c r="A213" s="13" t="s">
        <v>2606</v>
      </c>
      <c r="B213" s="33" t="s">
        <v>2607</v>
      </c>
      <c r="C213" s="33" t="s">
        <v>2357</v>
      </c>
      <c r="D213" s="14">
        <v>2522</v>
      </c>
      <c r="E213" s="15">
        <v>9.7200000000000006</v>
      </c>
      <c r="F213" s="16">
        <v>1.8E-3</v>
      </c>
      <c r="G213" s="16"/>
    </row>
    <row r="214" spans="1:7" x14ac:dyDescent="0.25">
      <c r="A214" s="13" t="s">
        <v>2608</v>
      </c>
      <c r="B214" s="33" t="s">
        <v>2609</v>
      </c>
      <c r="C214" s="33" t="s">
        <v>1414</v>
      </c>
      <c r="D214" s="14">
        <v>738</v>
      </c>
      <c r="E214" s="15">
        <v>9.64</v>
      </c>
      <c r="F214" s="16">
        <v>1.8E-3</v>
      </c>
      <c r="G214" s="16"/>
    </row>
    <row r="215" spans="1:7" x14ac:dyDescent="0.25">
      <c r="A215" s="13" t="s">
        <v>2610</v>
      </c>
      <c r="B215" s="33" t="s">
        <v>2611</v>
      </c>
      <c r="C215" s="33" t="s">
        <v>1320</v>
      </c>
      <c r="D215" s="14">
        <v>22685</v>
      </c>
      <c r="E215" s="15">
        <v>9.5399999999999991</v>
      </c>
      <c r="F215" s="16">
        <v>1.8E-3</v>
      </c>
      <c r="G215" s="16"/>
    </row>
    <row r="216" spans="1:7" x14ac:dyDescent="0.25">
      <c r="A216" s="13" t="s">
        <v>2271</v>
      </c>
      <c r="B216" s="33" t="s">
        <v>2272</v>
      </c>
      <c r="C216" s="33" t="s">
        <v>1250</v>
      </c>
      <c r="D216" s="14">
        <v>1123</v>
      </c>
      <c r="E216" s="15">
        <v>9.51</v>
      </c>
      <c r="F216" s="16">
        <v>1.8E-3</v>
      </c>
      <c r="G216" s="16"/>
    </row>
    <row r="217" spans="1:7" x14ac:dyDescent="0.25">
      <c r="A217" s="13" t="s">
        <v>2612</v>
      </c>
      <c r="B217" s="33" t="s">
        <v>2613</v>
      </c>
      <c r="C217" s="33" t="s">
        <v>1987</v>
      </c>
      <c r="D217" s="14">
        <v>3178</v>
      </c>
      <c r="E217" s="15">
        <v>9.44</v>
      </c>
      <c r="F217" s="16">
        <v>1.8E-3</v>
      </c>
      <c r="G217" s="16"/>
    </row>
    <row r="218" spans="1:7" x14ac:dyDescent="0.25">
      <c r="A218" s="13" t="s">
        <v>2299</v>
      </c>
      <c r="B218" s="33" t="s">
        <v>2300</v>
      </c>
      <c r="C218" s="33" t="s">
        <v>1867</v>
      </c>
      <c r="D218" s="14">
        <v>1939</v>
      </c>
      <c r="E218" s="15">
        <v>9.31</v>
      </c>
      <c r="F218" s="16">
        <v>1.8E-3</v>
      </c>
      <c r="G218" s="16"/>
    </row>
    <row r="219" spans="1:7" x14ac:dyDescent="0.25">
      <c r="A219" s="13" t="s">
        <v>2614</v>
      </c>
      <c r="B219" s="33" t="s">
        <v>2615</v>
      </c>
      <c r="C219" s="33" t="s">
        <v>1239</v>
      </c>
      <c r="D219" s="14">
        <v>2824</v>
      </c>
      <c r="E219" s="15">
        <v>9.27</v>
      </c>
      <c r="F219" s="16">
        <v>1.8E-3</v>
      </c>
      <c r="G219" s="16"/>
    </row>
    <row r="220" spans="1:7" x14ac:dyDescent="0.25">
      <c r="A220" s="13" t="s">
        <v>2616</v>
      </c>
      <c r="B220" s="33" t="s">
        <v>2617</v>
      </c>
      <c r="C220" s="33" t="s">
        <v>1201</v>
      </c>
      <c r="D220" s="14">
        <v>1374</v>
      </c>
      <c r="E220" s="15">
        <v>9</v>
      </c>
      <c r="F220" s="16">
        <v>1.6999999999999999E-3</v>
      </c>
      <c r="G220" s="16"/>
    </row>
    <row r="221" spans="1:7" x14ac:dyDescent="0.25">
      <c r="A221" s="13" t="s">
        <v>2027</v>
      </c>
      <c r="B221" s="33" t="s">
        <v>2028</v>
      </c>
      <c r="C221" s="33" t="s">
        <v>1192</v>
      </c>
      <c r="D221" s="14">
        <v>2697</v>
      </c>
      <c r="E221" s="15">
        <v>8.89</v>
      </c>
      <c r="F221" s="16">
        <v>1.6999999999999999E-3</v>
      </c>
      <c r="G221" s="16"/>
    </row>
    <row r="222" spans="1:7" x14ac:dyDescent="0.25">
      <c r="A222" s="13" t="s">
        <v>2618</v>
      </c>
      <c r="B222" s="33" t="s">
        <v>2619</v>
      </c>
      <c r="C222" s="33" t="s">
        <v>1350</v>
      </c>
      <c r="D222" s="14">
        <v>2204</v>
      </c>
      <c r="E222" s="15">
        <v>8.8800000000000008</v>
      </c>
      <c r="F222" s="16">
        <v>1.6999999999999999E-3</v>
      </c>
      <c r="G222" s="16"/>
    </row>
    <row r="223" spans="1:7" x14ac:dyDescent="0.25">
      <c r="A223" s="13" t="s">
        <v>2620</v>
      </c>
      <c r="B223" s="33" t="s">
        <v>2621</v>
      </c>
      <c r="C223" s="33" t="s">
        <v>1414</v>
      </c>
      <c r="D223" s="14">
        <v>457</v>
      </c>
      <c r="E223" s="15">
        <v>8.65</v>
      </c>
      <c r="F223" s="16">
        <v>1.6000000000000001E-3</v>
      </c>
      <c r="G223" s="16"/>
    </row>
    <row r="224" spans="1:7" x14ac:dyDescent="0.25">
      <c r="A224" s="13" t="s">
        <v>2622</v>
      </c>
      <c r="B224" s="33" t="s">
        <v>2623</v>
      </c>
      <c r="C224" s="33" t="s">
        <v>1201</v>
      </c>
      <c r="D224" s="14">
        <v>1390</v>
      </c>
      <c r="E224" s="15">
        <v>8.48</v>
      </c>
      <c r="F224" s="16">
        <v>1.6000000000000001E-3</v>
      </c>
      <c r="G224" s="16"/>
    </row>
    <row r="225" spans="1:7" x14ac:dyDescent="0.25">
      <c r="A225" s="13" t="s">
        <v>2624</v>
      </c>
      <c r="B225" s="33" t="s">
        <v>2625</v>
      </c>
      <c r="C225" s="33" t="s">
        <v>1226</v>
      </c>
      <c r="D225" s="14">
        <v>577</v>
      </c>
      <c r="E225" s="15">
        <v>8.4700000000000006</v>
      </c>
      <c r="F225" s="16">
        <v>1.6000000000000001E-3</v>
      </c>
      <c r="G225" s="16"/>
    </row>
    <row r="226" spans="1:7" x14ac:dyDescent="0.25">
      <c r="A226" s="13" t="s">
        <v>2626</v>
      </c>
      <c r="B226" s="33" t="s">
        <v>2627</v>
      </c>
      <c r="C226" s="33" t="s">
        <v>1323</v>
      </c>
      <c r="D226" s="14">
        <v>1793</v>
      </c>
      <c r="E226" s="15">
        <v>8.4499999999999993</v>
      </c>
      <c r="F226" s="16">
        <v>1.6000000000000001E-3</v>
      </c>
      <c r="G226" s="16"/>
    </row>
    <row r="227" spans="1:7" x14ac:dyDescent="0.25">
      <c r="A227" s="13" t="s">
        <v>2628</v>
      </c>
      <c r="B227" s="33" t="s">
        <v>2629</v>
      </c>
      <c r="C227" s="33" t="s">
        <v>1189</v>
      </c>
      <c r="D227" s="14">
        <v>653</v>
      </c>
      <c r="E227" s="15">
        <v>8.43</v>
      </c>
      <c r="F227" s="16">
        <v>1.6000000000000001E-3</v>
      </c>
      <c r="G227" s="16"/>
    </row>
    <row r="228" spans="1:7" x14ac:dyDescent="0.25">
      <c r="A228" s="13" t="s">
        <v>1484</v>
      </c>
      <c r="B228" s="33" t="s">
        <v>1485</v>
      </c>
      <c r="C228" s="33" t="s">
        <v>1221</v>
      </c>
      <c r="D228" s="14">
        <v>4101</v>
      </c>
      <c r="E228" s="15">
        <v>8.39</v>
      </c>
      <c r="F228" s="16">
        <v>1.6000000000000001E-3</v>
      </c>
      <c r="G228" s="16"/>
    </row>
    <row r="229" spans="1:7" x14ac:dyDescent="0.25">
      <c r="A229" s="13" t="s">
        <v>2630</v>
      </c>
      <c r="B229" s="33" t="s">
        <v>2631</v>
      </c>
      <c r="C229" s="33" t="s">
        <v>1434</v>
      </c>
      <c r="D229" s="14">
        <v>11434</v>
      </c>
      <c r="E229" s="15">
        <v>8.33</v>
      </c>
      <c r="F229" s="16">
        <v>1.6000000000000001E-3</v>
      </c>
      <c r="G229" s="16"/>
    </row>
    <row r="230" spans="1:7" x14ac:dyDescent="0.25">
      <c r="A230" s="13" t="s">
        <v>2632</v>
      </c>
      <c r="B230" s="33" t="s">
        <v>2633</v>
      </c>
      <c r="C230" s="33" t="s">
        <v>1305</v>
      </c>
      <c r="D230" s="14">
        <v>429</v>
      </c>
      <c r="E230" s="15">
        <v>8.23</v>
      </c>
      <c r="F230" s="16">
        <v>1.6000000000000001E-3</v>
      </c>
      <c r="G230" s="16"/>
    </row>
    <row r="231" spans="1:7" x14ac:dyDescent="0.25">
      <c r="A231" s="13" t="s">
        <v>2634</v>
      </c>
      <c r="B231" s="33" t="s">
        <v>2635</v>
      </c>
      <c r="C231" s="33" t="s">
        <v>1350</v>
      </c>
      <c r="D231" s="14">
        <v>19347</v>
      </c>
      <c r="E231" s="15">
        <v>8.1199999999999992</v>
      </c>
      <c r="F231" s="16">
        <v>1.5E-3</v>
      </c>
      <c r="G231" s="16"/>
    </row>
    <row r="232" spans="1:7" x14ac:dyDescent="0.25">
      <c r="A232" s="13" t="s">
        <v>2636</v>
      </c>
      <c r="B232" s="33" t="s">
        <v>2637</v>
      </c>
      <c r="C232" s="33" t="s">
        <v>1201</v>
      </c>
      <c r="D232" s="14">
        <v>4319</v>
      </c>
      <c r="E232" s="15">
        <v>7.88</v>
      </c>
      <c r="F232" s="16">
        <v>1.5E-3</v>
      </c>
      <c r="G232" s="16"/>
    </row>
    <row r="233" spans="1:7" x14ac:dyDescent="0.25">
      <c r="A233" s="13" t="s">
        <v>2638</v>
      </c>
      <c r="B233" s="33" t="s">
        <v>2639</v>
      </c>
      <c r="C233" s="33" t="s">
        <v>1414</v>
      </c>
      <c r="D233" s="14">
        <v>354</v>
      </c>
      <c r="E233" s="15">
        <v>7.41</v>
      </c>
      <c r="F233" s="16">
        <v>1.4E-3</v>
      </c>
      <c r="G233" s="16"/>
    </row>
    <row r="234" spans="1:7" x14ac:dyDescent="0.25">
      <c r="A234" s="13" t="s">
        <v>2640</v>
      </c>
      <c r="B234" s="33" t="s">
        <v>2641</v>
      </c>
      <c r="C234" s="33" t="s">
        <v>1201</v>
      </c>
      <c r="D234" s="14">
        <v>1555</v>
      </c>
      <c r="E234" s="15">
        <v>7.33</v>
      </c>
      <c r="F234" s="16">
        <v>1.4E-3</v>
      </c>
      <c r="G234" s="16"/>
    </row>
    <row r="235" spans="1:7" x14ac:dyDescent="0.25">
      <c r="A235" s="13" t="s">
        <v>2642</v>
      </c>
      <c r="B235" s="33" t="s">
        <v>2643</v>
      </c>
      <c r="C235" s="33" t="s">
        <v>1250</v>
      </c>
      <c r="D235" s="14">
        <v>2626</v>
      </c>
      <c r="E235" s="15">
        <v>7.28</v>
      </c>
      <c r="F235" s="16">
        <v>1.4E-3</v>
      </c>
      <c r="G235" s="16"/>
    </row>
    <row r="236" spans="1:7" x14ac:dyDescent="0.25">
      <c r="A236" s="13" t="s">
        <v>2644</v>
      </c>
      <c r="B236" s="33" t="s">
        <v>2645</v>
      </c>
      <c r="C236" s="33" t="s">
        <v>1236</v>
      </c>
      <c r="D236" s="14">
        <v>1263</v>
      </c>
      <c r="E236" s="15">
        <v>7.04</v>
      </c>
      <c r="F236" s="16">
        <v>1.2999999999999999E-3</v>
      </c>
      <c r="G236" s="16"/>
    </row>
    <row r="237" spans="1:7" x14ac:dyDescent="0.25">
      <c r="A237" s="13" t="s">
        <v>2646</v>
      </c>
      <c r="B237" s="33" t="s">
        <v>2647</v>
      </c>
      <c r="C237" s="33" t="s">
        <v>1403</v>
      </c>
      <c r="D237" s="14">
        <v>4563</v>
      </c>
      <c r="E237" s="15">
        <v>7.03</v>
      </c>
      <c r="F237" s="16">
        <v>1.2999999999999999E-3</v>
      </c>
      <c r="G237" s="16"/>
    </row>
    <row r="238" spans="1:7" x14ac:dyDescent="0.25">
      <c r="A238" s="13" t="s">
        <v>2648</v>
      </c>
      <c r="B238" s="33" t="s">
        <v>2649</v>
      </c>
      <c r="C238" s="33" t="s">
        <v>1189</v>
      </c>
      <c r="D238" s="14">
        <v>1616</v>
      </c>
      <c r="E238" s="15">
        <v>6.99</v>
      </c>
      <c r="F238" s="16">
        <v>1.2999999999999999E-3</v>
      </c>
      <c r="G238" s="16"/>
    </row>
    <row r="239" spans="1:7" x14ac:dyDescent="0.25">
      <c r="A239" s="13" t="s">
        <v>2650</v>
      </c>
      <c r="B239" s="33" t="s">
        <v>2651</v>
      </c>
      <c r="C239" s="33" t="s">
        <v>1434</v>
      </c>
      <c r="D239" s="14">
        <v>731</v>
      </c>
      <c r="E239" s="15">
        <v>6.82</v>
      </c>
      <c r="F239" s="16">
        <v>1.2999999999999999E-3</v>
      </c>
      <c r="G239" s="16"/>
    </row>
    <row r="240" spans="1:7" x14ac:dyDescent="0.25">
      <c r="A240" s="13" t="s">
        <v>2652</v>
      </c>
      <c r="B240" s="33" t="s">
        <v>2653</v>
      </c>
      <c r="C240" s="33" t="s">
        <v>1226</v>
      </c>
      <c r="D240" s="14">
        <v>1307</v>
      </c>
      <c r="E240" s="15">
        <v>6.68</v>
      </c>
      <c r="F240" s="16">
        <v>1.2999999999999999E-3</v>
      </c>
      <c r="G240" s="16"/>
    </row>
    <row r="241" spans="1:7" x14ac:dyDescent="0.25">
      <c r="A241" s="13" t="s">
        <v>2654</v>
      </c>
      <c r="B241" s="33" t="s">
        <v>2655</v>
      </c>
      <c r="C241" s="33" t="s">
        <v>1320</v>
      </c>
      <c r="D241" s="14">
        <v>8311</v>
      </c>
      <c r="E241" s="15">
        <v>6.64</v>
      </c>
      <c r="F241" s="16">
        <v>1.2999999999999999E-3</v>
      </c>
      <c r="G241" s="16"/>
    </row>
    <row r="242" spans="1:7" x14ac:dyDescent="0.25">
      <c r="A242" s="13" t="s">
        <v>2656</v>
      </c>
      <c r="B242" s="33" t="s">
        <v>2657</v>
      </c>
      <c r="C242" s="33" t="s">
        <v>1414</v>
      </c>
      <c r="D242" s="14">
        <v>2737</v>
      </c>
      <c r="E242" s="15">
        <v>6.56</v>
      </c>
      <c r="F242" s="16">
        <v>1.1999999999999999E-3</v>
      </c>
      <c r="G242" s="16"/>
    </row>
    <row r="243" spans="1:7" x14ac:dyDescent="0.25">
      <c r="A243" s="13" t="s">
        <v>2658</v>
      </c>
      <c r="B243" s="33" t="s">
        <v>2659</v>
      </c>
      <c r="C243" s="33" t="s">
        <v>1451</v>
      </c>
      <c r="D243" s="14">
        <v>9754</v>
      </c>
      <c r="E243" s="15">
        <v>6.54</v>
      </c>
      <c r="F243" s="16">
        <v>1.1999999999999999E-3</v>
      </c>
      <c r="G243" s="16"/>
    </row>
    <row r="244" spans="1:7" x14ac:dyDescent="0.25">
      <c r="A244" s="13" t="s">
        <v>2660</v>
      </c>
      <c r="B244" s="33" t="s">
        <v>2661</v>
      </c>
      <c r="C244" s="33" t="s">
        <v>1239</v>
      </c>
      <c r="D244" s="14">
        <v>4552</v>
      </c>
      <c r="E244" s="15">
        <v>6.53</v>
      </c>
      <c r="F244" s="16">
        <v>1.1999999999999999E-3</v>
      </c>
      <c r="G244" s="16"/>
    </row>
    <row r="245" spans="1:7" x14ac:dyDescent="0.25">
      <c r="A245" s="13" t="s">
        <v>2662</v>
      </c>
      <c r="B245" s="33" t="s">
        <v>2663</v>
      </c>
      <c r="C245" s="33" t="s">
        <v>1414</v>
      </c>
      <c r="D245" s="14">
        <v>789</v>
      </c>
      <c r="E245" s="15">
        <v>6.34</v>
      </c>
      <c r="F245" s="16">
        <v>1.1999999999999999E-3</v>
      </c>
      <c r="G245" s="16"/>
    </row>
    <row r="246" spans="1:7" x14ac:dyDescent="0.25">
      <c r="A246" s="13" t="s">
        <v>2262</v>
      </c>
      <c r="B246" s="33" t="s">
        <v>2263</v>
      </c>
      <c r="C246" s="33" t="s">
        <v>1289</v>
      </c>
      <c r="D246" s="14">
        <v>7800</v>
      </c>
      <c r="E246" s="15">
        <v>6.33</v>
      </c>
      <c r="F246" s="16">
        <v>1.1999999999999999E-3</v>
      </c>
      <c r="G246" s="16"/>
    </row>
    <row r="247" spans="1:7" x14ac:dyDescent="0.25">
      <c r="A247" s="13" t="s">
        <v>2244</v>
      </c>
      <c r="B247" s="33" t="s">
        <v>2245</v>
      </c>
      <c r="C247" s="33" t="s">
        <v>1201</v>
      </c>
      <c r="D247" s="14">
        <v>561</v>
      </c>
      <c r="E247" s="15">
        <v>6.26</v>
      </c>
      <c r="F247" s="16">
        <v>1.1999999999999999E-3</v>
      </c>
      <c r="G247" s="16"/>
    </row>
    <row r="248" spans="1:7" x14ac:dyDescent="0.25">
      <c r="A248" s="13" t="s">
        <v>2664</v>
      </c>
      <c r="B248" s="33" t="s">
        <v>2665</v>
      </c>
      <c r="C248" s="33" t="s">
        <v>1250</v>
      </c>
      <c r="D248" s="14">
        <v>1808</v>
      </c>
      <c r="E248" s="15">
        <v>6.11</v>
      </c>
      <c r="F248" s="16">
        <v>1.1999999999999999E-3</v>
      </c>
      <c r="G248" s="16"/>
    </row>
    <row r="249" spans="1:7" x14ac:dyDescent="0.25">
      <c r="A249" s="13" t="s">
        <v>2666</v>
      </c>
      <c r="B249" s="33" t="s">
        <v>2667</v>
      </c>
      <c r="C249" s="33" t="s">
        <v>1239</v>
      </c>
      <c r="D249" s="14">
        <v>2272</v>
      </c>
      <c r="E249" s="15">
        <v>6.07</v>
      </c>
      <c r="F249" s="16">
        <v>1.1000000000000001E-3</v>
      </c>
      <c r="G249" s="16"/>
    </row>
    <row r="250" spans="1:7" x14ac:dyDescent="0.25">
      <c r="A250" s="13" t="s">
        <v>2668</v>
      </c>
      <c r="B250" s="33" t="s">
        <v>2669</v>
      </c>
      <c r="C250" s="33" t="s">
        <v>1221</v>
      </c>
      <c r="D250" s="14">
        <v>3996</v>
      </c>
      <c r="E250" s="15">
        <v>5.99</v>
      </c>
      <c r="F250" s="16">
        <v>1.1000000000000001E-3</v>
      </c>
      <c r="G250" s="16"/>
    </row>
    <row r="251" spans="1:7" x14ac:dyDescent="0.25">
      <c r="A251" s="13" t="s">
        <v>2670</v>
      </c>
      <c r="B251" s="33" t="s">
        <v>2671</v>
      </c>
      <c r="C251" s="33" t="s">
        <v>1414</v>
      </c>
      <c r="D251" s="14">
        <v>763</v>
      </c>
      <c r="E251" s="15">
        <v>5.82</v>
      </c>
      <c r="F251" s="16">
        <v>1.1000000000000001E-3</v>
      </c>
      <c r="G251" s="16"/>
    </row>
    <row r="252" spans="1:7" x14ac:dyDescent="0.25">
      <c r="A252" s="13" t="s">
        <v>2672</v>
      </c>
      <c r="B252" s="33" t="s">
        <v>2673</v>
      </c>
      <c r="C252" s="33" t="s">
        <v>1189</v>
      </c>
      <c r="D252" s="14">
        <v>689</v>
      </c>
      <c r="E252" s="15">
        <v>5.76</v>
      </c>
      <c r="F252" s="16">
        <v>1.1000000000000001E-3</v>
      </c>
      <c r="G252" s="16"/>
    </row>
    <row r="253" spans="1:7" x14ac:dyDescent="0.25">
      <c r="A253" s="13" t="s">
        <v>2264</v>
      </c>
      <c r="B253" s="33" t="s">
        <v>2265</v>
      </c>
      <c r="C253" s="33" t="s">
        <v>2266</v>
      </c>
      <c r="D253" s="14">
        <v>281</v>
      </c>
      <c r="E253" s="15">
        <v>5.41</v>
      </c>
      <c r="F253" s="16">
        <v>1E-3</v>
      </c>
      <c r="G253" s="16"/>
    </row>
    <row r="254" spans="1:7" x14ac:dyDescent="0.25">
      <c r="A254" s="13" t="s">
        <v>2674</v>
      </c>
      <c r="B254" s="33" t="s">
        <v>2675</v>
      </c>
      <c r="C254" s="33" t="s">
        <v>1189</v>
      </c>
      <c r="D254" s="14">
        <v>2469</v>
      </c>
      <c r="E254" s="15">
        <v>5.08</v>
      </c>
      <c r="F254" s="16">
        <v>1E-3</v>
      </c>
      <c r="G254" s="16"/>
    </row>
    <row r="255" spans="1:7" x14ac:dyDescent="0.25">
      <c r="A255" s="13" t="s">
        <v>2676</v>
      </c>
      <c r="B255" s="33" t="s">
        <v>2677</v>
      </c>
      <c r="C255" s="33" t="s">
        <v>1250</v>
      </c>
      <c r="D255" s="14">
        <v>331</v>
      </c>
      <c r="E255" s="15">
        <v>4.4400000000000004</v>
      </c>
      <c r="F255" s="16">
        <v>8.0000000000000004E-4</v>
      </c>
      <c r="G255" s="16"/>
    </row>
    <row r="256" spans="1:7" x14ac:dyDescent="0.25">
      <c r="A256" s="13" t="s">
        <v>2678</v>
      </c>
      <c r="B256" s="33" t="s">
        <v>2679</v>
      </c>
      <c r="C256" s="33" t="s">
        <v>1451</v>
      </c>
      <c r="D256" s="14">
        <v>2330</v>
      </c>
      <c r="E256" s="15">
        <v>3.98</v>
      </c>
      <c r="F256" s="16">
        <v>8.0000000000000004E-4</v>
      </c>
      <c r="G256" s="16"/>
    </row>
    <row r="257" spans="1:7" x14ac:dyDescent="0.25">
      <c r="A257" s="13" t="s">
        <v>2680</v>
      </c>
      <c r="B257" s="33" t="s">
        <v>2681</v>
      </c>
      <c r="C257" s="33" t="s">
        <v>1994</v>
      </c>
      <c r="D257" s="14">
        <v>4963</v>
      </c>
      <c r="E257" s="15">
        <v>3.49</v>
      </c>
      <c r="F257" s="16">
        <v>6.9999999999999999E-4</v>
      </c>
      <c r="G257" s="16"/>
    </row>
    <row r="258" spans="1:7" x14ac:dyDescent="0.25">
      <c r="A258" s="17" t="s">
        <v>124</v>
      </c>
      <c r="B258" s="34"/>
      <c r="C258" s="34"/>
      <c r="D258" s="20"/>
      <c r="E258" s="37">
        <v>5274.11</v>
      </c>
      <c r="F258" s="38">
        <v>0.99839999999999995</v>
      </c>
      <c r="G258" s="23"/>
    </row>
    <row r="259" spans="1:7" x14ac:dyDescent="0.25">
      <c r="A259" s="17" t="s">
        <v>1257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124</v>
      </c>
      <c r="B260" s="33"/>
      <c r="C260" s="33"/>
      <c r="D260" s="14"/>
      <c r="E260" s="39" t="s">
        <v>121</v>
      </c>
      <c r="F260" s="40" t="s">
        <v>121</v>
      </c>
      <c r="G260" s="16"/>
    </row>
    <row r="261" spans="1:7" x14ac:dyDescent="0.25">
      <c r="A261" s="24" t="s">
        <v>131</v>
      </c>
      <c r="B261" s="35"/>
      <c r="C261" s="35"/>
      <c r="D261" s="25"/>
      <c r="E261" s="30">
        <v>5274.11</v>
      </c>
      <c r="F261" s="31">
        <v>0.99839999999999995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176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177</v>
      </c>
      <c r="B265" s="33"/>
      <c r="C265" s="33"/>
      <c r="D265" s="14"/>
      <c r="E265" s="15">
        <v>25.99</v>
      </c>
      <c r="F265" s="16">
        <v>4.8999999999999998E-3</v>
      </c>
      <c r="G265" s="16">
        <v>6.6588999999999995E-2</v>
      </c>
    </row>
    <row r="266" spans="1:7" x14ac:dyDescent="0.25">
      <c r="A266" s="17" t="s">
        <v>124</v>
      </c>
      <c r="B266" s="34"/>
      <c r="C266" s="34"/>
      <c r="D266" s="20"/>
      <c r="E266" s="37">
        <v>25.99</v>
      </c>
      <c r="F266" s="38">
        <v>4.8999999999999998E-3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131</v>
      </c>
      <c r="B268" s="35"/>
      <c r="C268" s="35"/>
      <c r="D268" s="25"/>
      <c r="E268" s="21">
        <v>25.99</v>
      </c>
      <c r="F268" s="22">
        <v>4.8999999999999998E-3</v>
      </c>
      <c r="G268" s="23"/>
    </row>
    <row r="269" spans="1:7" x14ac:dyDescent="0.25">
      <c r="A269" s="13" t="s">
        <v>178</v>
      </c>
      <c r="B269" s="33"/>
      <c r="C269" s="33"/>
      <c r="D269" s="14"/>
      <c r="E269" s="15">
        <v>4.7406999999999996E-3</v>
      </c>
      <c r="F269" s="16">
        <v>0</v>
      </c>
      <c r="G269" s="16"/>
    </row>
    <row r="270" spans="1:7" x14ac:dyDescent="0.25">
      <c r="A270" s="13" t="s">
        <v>179</v>
      </c>
      <c r="B270" s="33"/>
      <c r="C270" s="33"/>
      <c r="D270" s="14"/>
      <c r="E270" s="26">
        <v>-19.664740699999999</v>
      </c>
      <c r="F270" s="27">
        <v>-3.3E-3</v>
      </c>
      <c r="G270" s="16">
        <v>6.6588999999999995E-2</v>
      </c>
    </row>
    <row r="271" spans="1:7" x14ac:dyDescent="0.25">
      <c r="A271" s="28" t="s">
        <v>180</v>
      </c>
      <c r="B271" s="36"/>
      <c r="C271" s="36"/>
      <c r="D271" s="29"/>
      <c r="E271" s="30">
        <v>5280.44</v>
      </c>
      <c r="F271" s="31">
        <v>1</v>
      </c>
      <c r="G271" s="31"/>
    </row>
    <row r="276" spans="1:5" x14ac:dyDescent="0.25">
      <c r="A276" s="1" t="s">
        <v>183</v>
      </c>
    </row>
    <row r="277" spans="1:5" x14ac:dyDescent="0.25">
      <c r="A277" s="47" t="s">
        <v>184</v>
      </c>
      <c r="B277" s="3" t="s">
        <v>121</v>
      </c>
    </row>
    <row r="278" spans="1:5" x14ac:dyDescent="0.25">
      <c r="A278" t="s">
        <v>185</v>
      </c>
    </row>
    <row r="279" spans="1:5" x14ac:dyDescent="0.25">
      <c r="A279" t="s">
        <v>186</v>
      </c>
      <c r="B279" t="s">
        <v>187</v>
      </c>
      <c r="C279" t="s">
        <v>187</v>
      </c>
    </row>
    <row r="280" spans="1:5" x14ac:dyDescent="0.25">
      <c r="B280" s="48">
        <v>45412</v>
      </c>
      <c r="C280" s="48">
        <v>45443</v>
      </c>
    </row>
    <row r="281" spans="1:5" x14ac:dyDescent="0.25">
      <c r="A281" t="s">
        <v>706</v>
      </c>
      <c r="B281">
        <v>16.405100000000001</v>
      </c>
      <c r="C281">
        <v>16.195699999999999</v>
      </c>
      <c r="E281" s="2"/>
    </row>
    <row r="282" spans="1:5" x14ac:dyDescent="0.25">
      <c r="A282" t="s">
        <v>192</v>
      </c>
      <c r="B282">
        <v>16.4055</v>
      </c>
      <c r="C282">
        <v>16.196200000000001</v>
      </c>
      <c r="E282" s="2"/>
    </row>
    <row r="283" spans="1:5" x14ac:dyDescent="0.25">
      <c r="A283" t="s">
        <v>707</v>
      </c>
      <c r="B283">
        <v>16.244800000000001</v>
      </c>
      <c r="C283">
        <v>16.027899999999999</v>
      </c>
      <c r="E283" s="2"/>
    </row>
    <row r="284" spans="1:5" x14ac:dyDescent="0.25">
      <c r="A284" t="s">
        <v>673</v>
      </c>
      <c r="B284">
        <v>16.244800000000001</v>
      </c>
      <c r="C284">
        <v>16.027899999999999</v>
      </c>
      <c r="E284" s="2"/>
    </row>
    <row r="285" spans="1:5" x14ac:dyDescent="0.25">
      <c r="E285" s="2"/>
    </row>
    <row r="286" spans="1:5" x14ac:dyDescent="0.25">
      <c r="A286" t="s">
        <v>202</v>
      </c>
      <c r="B286" s="3" t="s">
        <v>121</v>
      </c>
    </row>
    <row r="287" spans="1:5" x14ac:dyDescent="0.25">
      <c r="A287" t="s">
        <v>203</v>
      </c>
      <c r="B287" s="3" t="s">
        <v>121</v>
      </c>
    </row>
    <row r="288" spans="1:5" ht="29.1" customHeight="1" x14ac:dyDescent="0.25">
      <c r="A288" s="47" t="s">
        <v>204</v>
      </c>
      <c r="B288" s="3" t="s">
        <v>121</v>
      </c>
    </row>
    <row r="289" spans="1:4" ht="29.1" customHeight="1" x14ac:dyDescent="0.25">
      <c r="A289" s="47" t="s">
        <v>205</v>
      </c>
      <c r="B289" s="3" t="s">
        <v>121</v>
      </c>
    </row>
    <row r="290" spans="1:4" x14ac:dyDescent="0.25">
      <c r="A290" t="s">
        <v>1259</v>
      </c>
      <c r="B290" s="49">
        <v>0.59837300000000004</v>
      </c>
    </row>
    <row r="291" spans="1:4" ht="43.5" customHeight="1" x14ac:dyDescent="0.25">
      <c r="A291" s="47" t="s">
        <v>207</v>
      </c>
      <c r="B291" s="3" t="s">
        <v>121</v>
      </c>
    </row>
    <row r="292" spans="1:4" ht="29.1" customHeight="1" x14ac:dyDescent="0.25">
      <c r="A292" s="47" t="s">
        <v>208</v>
      </c>
      <c r="B292" s="3" t="s">
        <v>121</v>
      </c>
    </row>
    <row r="293" spans="1:4" ht="29.1" customHeight="1" x14ac:dyDescent="0.25">
      <c r="A293" s="47" t="s">
        <v>209</v>
      </c>
      <c r="B293" s="3" t="s">
        <v>121</v>
      </c>
    </row>
    <row r="294" spans="1:4" x14ac:dyDescent="0.25">
      <c r="A294" t="s">
        <v>210</v>
      </c>
      <c r="B294" s="3" t="s">
        <v>121</v>
      </c>
    </row>
    <row r="295" spans="1:4" x14ac:dyDescent="0.25">
      <c r="A295" t="s">
        <v>211</v>
      </c>
      <c r="B295" s="3" t="s">
        <v>121</v>
      </c>
    </row>
    <row r="297" spans="1:4" ht="69.95" customHeight="1" x14ac:dyDescent="0.25">
      <c r="A297" s="73" t="s">
        <v>221</v>
      </c>
      <c r="B297" s="73" t="s">
        <v>222</v>
      </c>
      <c r="C297" s="73" t="s">
        <v>5</v>
      </c>
      <c r="D297" s="73" t="s">
        <v>6</v>
      </c>
    </row>
    <row r="298" spans="1:4" ht="69.95" customHeight="1" x14ac:dyDescent="0.25">
      <c r="A298" s="73" t="s">
        <v>2682</v>
      </c>
      <c r="B298" s="73"/>
      <c r="C298" s="73" t="s">
        <v>62</v>
      </c>
      <c r="D2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20"/>
  <sheetViews>
    <sheetView showGridLines="0" workbookViewId="0">
      <pane ySplit="4" topLeftCell="A113" activePane="bottomLeft" state="frozen"/>
      <selection pane="bottomLeft" activeCell="H117" sqref="H11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2683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2684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1332</v>
      </c>
      <c r="B8" s="33" t="s">
        <v>1333</v>
      </c>
      <c r="C8" s="33" t="s">
        <v>1250</v>
      </c>
      <c r="D8" s="14">
        <v>240705</v>
      </c>
      <c r="E8" s="15">
        <v>22617.48</v>
      </c>
      <c r="F8" s="16">
        <v>3.8600000000000002E-2</v>
      </c>
      <c r="G8" s="16"/>
    </row>
    <row r="9" spans="1:8" x14ac:dyDescent="0.25">
      <c r="A9" s="13" t="s">
        <v>1432</v>
      </c>
      <c r="B9" s="33" t="s">
        <v>1433</v>
      </c>
      <c r="C9" s="33" t="s">
        <v>1434</v>
      </c>
      <c r="D9" s="14">
        <v>484903</v>
      </c>
      <c r="E9" s="15">
        <v>22107.46</v>
      </c>
      <c r="F9" s="16">
        <v>3.7699999999999997E-2</v>
      </c>
      <c r="G9" s="16"/>
    </row>
    <row r="10" spans="1:8" x14ac:dyDescent="0.25">
      <c r="A10" s="13" t="s">
        <v>1458</v>
      </c>
      <c r="B10" s="33" t="s">
        <v>1459</v>
      </c>
      <c r="C10" s="33" t="s">
        <v>1305</v>
      </c>
      <c r="D10" s="14">
        <v>572512</v>
      </c>
      <c r="E10" s="15">
        <v>19525.52</v>
      </c>
      <c r="F10" s="16">
        <v>3.3300000000000003E-2</v>
      </c>
      <c r="G10" s="16"/>
    </row>
    <row r="11" spans="1:8" x14ac:dyDescent="0.25">
      <c r="A11" s="13" t="s">
        <v>1791</v>
      </c>
      <c r="B11" s="33" t="s">
        <v>1792</v>
      </c>
      <c r="C11" s="33" t="s">
        <v>1192</v>
      </c>
      <c r="D11" s="14">
        <v>3298021</v>
      </c>
      <c r="E11" s="15">
        <v>18716.27</v>
      </c>
      <c r="F11" s="16">
        <v>3.1899999999999998E-2</v>
      </c>
      <c r="G11" s="16"/>
    </row>
    <row r="12" spans="1:8" x14ac:dyDescent="0.25">
      <c r="A12" s="13" t="s">
        <v>1199</v>
      </c>
      <c r="B12" s="33" t="s">
        <v>1200</v>
      </c>
      <c r="C12" s="33" t="s">
        <v>1201</v>
      </c>
      <c r="D12" s="14">
        <v>517473</v>
      </c>
      <c r="E12" s="15">
        <v>18377.02</v>
      </c>
      <c r="F12" s="16">
        <v>3.1300000000000001E-2</v>
      </c>
      <c r="G12" s="16"/>
    </row>
    <row r="13" spans="1:8" x14ac:dyDescent="0.25">
      <c r="A13" s="13" t="s">
        <v>1891</v>
      </c>
      <c r="B13" s="33" t="s">
        <v>1892</v>
      </c>
      <c r="C13" s="33" t="s">
        <v>1195</v>
      </c>
      <c r="D13" s="14">
        <v>2723671</v>
      </c>
      <c r="E13" s="15">
        <v>16696.099999999999</v>
      </c>
      <c r="F13" s="16">
        <v>2.8500000000000001E-2</v>
      </c>
      <c r="G13" s="16"/>
    </row>
    <row r="14" spans="1:8" x14ac:dyDescent="0.25">
      <c r="A14" s="13" t="s">
        <v>1895</v>
      </c>
      <c r="B14" s="33" t="s">
        <v>1896</v>
      </c>
      <c r="C14" s="33" t="s">
        <v>1274</v>
      </c>
      <c r="D14" s="14">
        <v>1071474</v>
      </c>
      <c r="E14" s="15">
        <v>16686.599999999999</v>
      </c>
      <c r="F14" s="16">
        <v>2.8500000000000001E-2</v>
      </c>
      <c r="G14" s="16"/>
    </row>
    <row r="15" spans="1:8" x14ac:dyDescent="0.25">
      <c r="A15" s="13" t="s">
        <v>2084</v>
      </c>
      <c r="B15" s="33" t="s">
        <v>2085</v>
      </c>
      <c r="C15" s="33" t="s">
        <v>1414</v>
      </c>
      <c r="D15" s="14">
        <v>169704</v>
      </c>
      <c r="E15" s="15">
        <v>15902.11</v>
      </c>
      <c r="F15" s="16">
        <v>2.7099999999999999E-2</v>
      </c>
      <c r="G15" s="16"/>
    </row>
    <row r="16" spans="1:8" x14ac:dyDescent="0.25">
      <c r="A16" s="13" t="s">
        <v>1316</v>
      </c>
      <c r="B16" s="33" t="s">
        <v>1317</v>
      </c>
      <c r="C16" s="33" t="s">
        <v>1192</v>
      </c>
      <c r="D16" s="14">
        <v>9637857</v>
      </c>
      <c r="E16" s="15">
        <v>15618.15</v>
      </c>
      <c r="F16" s="16">
        <v>2.6599999999999999E-2</v>
      </c>
      <c r="G16" s="16"/>
    </row>
    <row r="17" spans="1:7" x14ac:dyDescent="0.25">
      <c r="A17" s="13" t="s">
        <v>1308</v>
      </c>
      <c r="B17" s="33" t="s">
        <v>1309</v>
      </c>
      <c r="C17" s="33" t="s">
        <v>1274</v>
      </c>
      <c r="D17" s="14">
        <v>5012024</v>
      </c>
      <c r="E17" s="15">
        <v>14833.09</v>
      </c>
      <c r="F17" s="16">
        <v>2.53E-2</v>
      </c>
      <c r="G17" s="16"/>
    </row>
    <row r="18" spans="1:7" x14ac:dyDescent="0.25">
      <c r="A18" s="13" t="s">
        <v>1211</v>
      </c>
      <c r="B18" s="33" t="s">
        <v>1212</v>
      </c>
      <c r="C18" s="33" t="s">
        <v>1181</v>
      </c>
      <c r="D18" s="14">
        <v>658248</v>
      </c>
      <c r="E18" s="15">
        <v>14344.87</v>
      </c>
      <c r="F18" s="16">
        <v>2.4500000000000001E-2</v>
      </c>
      <c r="G18" s="16"/>
    </row>
    <row r="19" spans="1:7" x14ac:dyDescent="0.25">
      <c r="A19" s="13" t="s">
        <v>1797</v>
      </c>
      <c r="B19" s="33" t="s">
        <v>1798</v>
      </c>
      <c r="C19" s="33" t="s">
        <v>1423</v>
      </c>
      <c r="D19" s="14">
        <v>464232</v>
      </c>
      <c r="E19" s="15">
        <v>12505.71</v>
      </c>
      <c r="F19" s="16">
        <v>2.1299999999999999E-2</v>
      </c>
      <c r="G19" s="16"/>
    </row>
    <row r="20" spans="1:7" x14ac:dyDescent="0.25">
      <c r="A20" s="13" t="s">
        <v>1783</v>
      </c>
      <c r="B20" s="33" t="s">
        <v>1784</v>
      </c>
      <c r="C20" s="33" t="s">
        <v>1236</v>
      </c>
      <c r="D20" s="14">
        <v>1367980</v>
      </c>
      <c r="E20" s="15">
        <v>11631.25</v>
      </c>
      <c r="F20" s="16">
        <v>1.9800000000000002E-2</v>
      </c>
      <c r="G20" s="16"/>
    </row>
    <row r="21" spans="1:7" x14ac:dyDescent="0.25">
      <c r="A21" s="13" t="s">
        <v>1383</v>
      </c>
      <c r="B21" s="33" t="s">
        <v>1384</v>
      </c>
      <c r="C21" s="33" t="s">
        <v>1250</v>
      </c>
      <c r="D21" s="14">
        <v>848655</v>
      </c>
      <c r="E21" s="15">
        <v>11539.16</v>
      </c>
      <c r="F21" s="16">
        <v>1.9699999999999999E-2</v>
      </c>
      <c r="G21" s="16"/>
    </row>
    <row r="22" spans="1:7" x14ac:dyDescent="0.25">
      <c r="A22" s="13" t="s">
        <v>1799</v>
      </c>
      <c r="B22" s="33" t="s">
        <v>1800</v>
      </c>
      <c r="C22" s="33" t="s">
        <v>1801</v>
      </c>
      <c r="D22" s="14">
        <v>872546</v>
      </c>
      <c r="E22" s="15">
        <v>11294.24</v>
      </c>
      <c r="F22" s="16">
        <v>1.9300000000000001E-2</v>
      </c>
      <c r="G22" s="16"/>
    </row>
    <row r="23" spans="1:7" x14ac:dyDescent="0.25">
      <c r="A23" s="13" t="s">
        <v>2136</v>
      </c>
      <c r="B23" s="33" t="s">
        <v>2137</v>
      </c>
      <c r="C23" s="33" t="s">
        <v>1236</v>
      </c>
      <c r="D23" s="14">
        <v>15881891</v>
      </c>
      <c r="E23" s="15">
        <v>10744.1</v>
      </c>
      <c r="F23" s="16">
        <v>1.83E-2</v>
      </c>
      <c r="G23" s="16"/>
    </row>
    <row r="24" spans="1:7" x14ac:dyDescent="0.25">
      <c r="A24" s="13" t="s">
        <v>1518</v>
      </c>
      <c r="B24" s="33" t="s">
        <v>1519</v>
      </c>
      <c r="C24" s="33" t="s">
        <v>1323</v>
      </c>
      <c r="D24" s="14">
        <v>383557</v>
      </c>
      <c r="E24" s="15">
        <v>10657.9</v>
      </c>
      <c r="F24" s="16">
        <v>1.8200000000000001E-2</v>
      </c>
      <c r="G24" s="16"/>
    </row>
    <row r="25" spans="1:7" x14ac:dyDescent="0.25">
      <c r="A25" s="13" t="s">
        <v>1530</v>
      </c>
      <c r="B25" s="33" t="s">
        <v>1531</v>
      </c>
      <c r="C25" s="33" t="s">
        <v>1350</v>
      </c>
      <c r="D25" s="14">
        <v>1894109</v>
      </c>
      <c r="E25" s="15">
        <v>10557.76</v>
      </c>
      <c r="F25" s="16">
        <v>1.7999999999999999E-2</v>
      </c>
      <c r="G25" s="16"/>
    </row>
    <row r="26" spans="1:7" x14ac:dyDescent="0.25">
      <c r="A26" s="13" t="s">
        <v>1366</v>
      </c>
      <c r="B26" s="33" t="s">
        <v>1367</v>
      </c>
      <c r="C26" s="33" t="s">
        <v>1368</v>
      </c>
      <c r="D26" s="14">
        <v>3954644</v>
      </c>
      <c r="E26" s="15">
        <v>10288.01</v>
      </c>
      <c r="F26" s="16">
        <v>1.7500000000000002E-2</v>
      </c>
      <c r="G26" s="16"/>
    </row>
    <row r="27" spans="1:7" x14ac:dyDescent="0.25">
      <c r="A27" s="13" t="s">
        <v>1911</v>
      </c>
      <c r="B27" s="33" t="s">
        <v>1912</v>
      </c>
      <c r="C27" s="33" t="s">
        <v>1236</v>
      </c>
      <c r="D27" s="14">
        <v>448137</v>
      </c>
      <c r="E27" s="15">
        <v>9943.26</v>
      </c>
      <c r="F27" s="16">
        <v>1.7000000000000001E-2</v>
      </c>
      <c r="G27" s="16"/>
    </row>
    <row r="28" spans="1:7" x14ac:dyDescent="0.25">
      <c r="A28" s="13" t="s">
        <v>1393</v>
      </c>
      <c r="B28" s="33" t="s">
        <v>1394</v>
      </c>
      <c r="C28" s="33" t="s">
        <v>1305</v>
      </c>
      <c r="D28" s="14">
        <v>199521</v>
      </c>
      <c r="E28" s="15">
        <v>9918.19</v>
      </c>
      <c r="F28" s="16">
        <v>1.6899999999999998E-2</v>
      </c>
      <c r="G28" s="16"/>
    </row>
    <row r="29" spans="1:7" x14ac:dyDescent="0.25">
      <c r="A29" s="13" t="s">
        <v>1492</v>
      </c>
      <c r="B29" s="33" t="s">
        <v>1493</v>
      </c>
      <c r="C29" s="33" t="s">
        <v>1221</v>
      </c>
      <c r="D29" s="14">
        <v>253527</v>
      </c>
      <c r="E29" s="15">
        <v>9817.2000000000007</v>
      </c>
      <c r="F29" s="16">
        <v>1.67E-2</v>
      </c>
      <c r="G29" s="16"/>
    </row>
    <row r="30" spans="1:7" x14ac:dyDescent="0.25">
      <c r="A30" s="13" t="s">
        <v>1938</v>
      </c>
      <c r="B30" s="33" t="s">
        <v>1939</v>
      </c>
      <c r="C30" s="33" t="s">
        <v>1189</v>
      </c>
      <c r="D30" s="14">
        <v>419742</v>
      </c>
      <c r="E30" s="15">
        <v>9793.2099999999991</v>
      </c>
      <c r="F30" s="16">
        <v>1.67E-2</v>
      </c>
      <c r="G30" s="16"/>
    </row>
    <row r="31" spans="1:7" x14ac:dyDescent="0.25">
      <c r="A31" s="13" t="s">
        <v>1897</v>
      </c>
      <c r="B31" s="33" t="s">
        <v>1898</v>
      </c>
      <c r="C31" s="33" t="s">
        <v>1189</v>
      </c>
      <c r="D31" s="14">
        <v>551711</v>
      </c>
      <c r="E31" s="15">
        <v>9775.77</v>
      </c>
      <c r="F31" s="16">
        <v>1.67E-2</v>
      </c>
      <c r="G31" s="16"/>
    </row>
    <row r="32" spans="1:7" x14ac:dyDescent="0.25">
      <c r="A32" s="13" t="s">
        <v>1905</v>
      </c>
      <c r="B32" s="33" t="s">
        <v>1906</v>
      </c>
      <c r="C32" s="33" t="s">
        <v>1201</v>
      </c>
      <c r="D32" s="14">
        <v>623908</v>
      </c>
      <c r="E32" s="15">
        <v>9389.19</v>
      </c>
      <c r="F32" s="16">
        <v>1.6E-2</v>
      </c>
      <c r="G32" s="16"/>
    </row>
    <row r="33" spans="1:7" x14ac:dyDescent="0.25">
      <c r="A33" s="13" t="s">
        <v>1785</v>
      </c>
      <c r="B33" s="33" t="s">
        <v>1786</v>
      </c>
      <c r="C33" s="33" t="s">
        <v>1250</v>
      </c>
      <c r="D33" s="14">
        <v>724016</v>
      </c>
      <c r="E33" s="15">
        <v>8726.56</v>
      </c>
      <c r="F33" s="16">
        <v>1.49E-2</v>
      </c>
      <c r="G33" s="16"/>
    </row>
    <row r="34" spans="1:7" x14ac:dyDescent="0.25">
      <c r="A34" s="13" t="s">
        <v>1510</v>
      </c>
      <c r="B34" s="33" t="s">
        <v>1511</v>
      </c>
      <c r="C34" s="33" t="s">
        <v>1221</v>
      </c>
      <c r="D34" s="14">
        <v>487250</v>
      </c>
      <c r="E34" s="15">
        <v>8652.1</v>
      </c>
      <c r="F34" s="16">
        <v>1.4800000000000001E-2</v>
      </c>
      <c r="G34" s="16"/>
    </row>
    <row r="35" spans="1:7" x14ac:dyDescent="0.25">
      <c r="A35" s="13" t="s">
        <v>2068</v>
      </c>
      <c r="B35" s="33" t="s">
        <v>2069</v>
      </c>
      <c r="C35" s="33" t="s">
        <v>1204</v>
      </c>
      <c r="D35" s="14">
        <v>1291476</v>
      </c>
      <c r="E35" s="15">
        <v>8310</v>
      </c>
      <c r="F35" s="16">
        <v>1.4200000000000001E-2</v>
      </c>
      <c r="G35" s="16"/>
    </row>
    <row r="36" spans="1:7" x14ac:dyDescent="0.25">
      <c r="A36" s="13" t="s">
        <v>1808</v>
      </c>
      <c r="B36" s="33" t="s">
        <v>1809</v>
      </c>
      <c r="C36" s="33" t="s">
        <v>1289</v>
      </c>
      <c r="D36" s="14">
        <v>190303</v>
      </c>
      <c r="E36" s="15">
        <v>8159.34</v>
      </c>
      <c r="F36" s="16">
        <v>1.3899999999999999E-2</v>
      </c>
      <c r="G36" s="16"/>
    </row>
    <row r="37" spans="1:7" x14ac:dyDescent="0.25">
      <c r="A37" s="13" t="s">
        <v>1445</v>
      </c>
      <c r="B37" s="33" t="s">
        <v>1446</v>
      </c>
      <c r="C37" s="33" t="s">
        <v>1289</v>
      </c>
      <c r="D37" s="14">
        <v>637708</v>
      </c>
      <c r="E37" s="15">
        <v>7914.59</v>
      </c>
      <c r="F37" s="16">
        <v>1.35E-2</v>
      </c>
      <c r="G37" s="16"/>
    </row>
    <row r="38" spans="1:7" x14ac:dyDescent="0.25">
      <c r="A38" s="13" t="s">
        <v>1793</v>
      </c>
      <c r="B38" s="33" t="s">
        <v>1794</v>
      </c>
      <c r="C38" s="33" t="s">
        <v>1365</v>
      </c>
      <c r="D38" s="14">
        <v>1037360</v>
      </c>
      <c r="E38" s="15">
        <v>7798.87</v>
      </c>
      <c r="F38" s="16">
        <v>1.3299999999999999E-2</v>
      </c>
      <c r="G38" s="16"/>
    </row>
    <row r="39" spans="1:7" x14ac:dyDescent="0.25">
      <c r="A39" s="13" t="s">
        <v>1909</v>
      </c>
      <c r="B39" s="33" t="s">
        <v>1910</v>
      </c>
      <c r="C39" s="33" t="s">
        <v>1867</v>
      </c>
      <c r="D39" s="14">
        <v>542164</v>
      </c>
      <c r="E39" s="15">
        <v>7675.42</v>
      </c>
      <c r="F39" s="16">
        <v>1.3100000000000001E-2</v>
      </c>
      <c r="G39" s="16"/>
    </row>
    <row r="40" spans="1:7" x14ac:dyDescent="0.25">
      <c r="A40" s="13" t="s">
        <v>1907</v>
      </c>
      <c r="B40" s="33" t="s">
        <v>1908</v>
      </c>
      <c r="C40" s="33" t="s">
        <v>1867</v>
      </c>
      <c r="D40" s="14">
        <v>235974</v>
      </c>
      <c r="E40" s="15">
        <v>7513.53</v>
      </c>
      <c r="F40" s="16">
        <v>1.2800000000000001E-2</v>
      </c>
      <c r="G40" s="16"/>
    </row>
    <row r="41" spans="1:7" x14ac:dyDescent="0.25">
      <c r="A41" s="13" t="s">
        <v>1893</v>
      </c>
      <c r="B41" s="33" t="s">
        <v>1894</v>
      </c>
      <c r="C41" s="33" t="s">
        <v>1201</v>
      </c>
      <c r="D41" s="14">
        <v>177401</v>
      </c>
      <c r="E41" s="15">
        <v>7273.09</v>
      </c>
      <c r="F41" s="16">
        <v>1.24E-2</v>
      </c>
      <c r="G41" s="16"/>
    </row>
    <row r="42" spans="1:7" x14ac:dyDescent="0.25">
      <c r="A42" s="13" t="s">
        <v>1557</v>
      </c>
      <c r="B42" s="33" t="s">
        <v>1558</v>
      </c>
      <c r="C42" s="33" t="s">
        <v>1279</v>
      </c>
      <c r="D42" s="14">
        <v>641623</v>
      </c>
      <c r="E42" s="15">
        <v>6596.85</v>
      </c>
      <c r="F42" s="16">
        <v>1.1299999999999999E-2</v>
      </c>
      <c r="G42" s="16"/>
    </row>
    <row r="43" spans="1:7" x14ac:dyDescent="0.25">
      <c r="A43" s="13" t="s">
        <v>1498</v>
      </c>
      <c r="B43" s="33" t="s">
        <v>1499</v>
      </c>
      <c r="C43" s="33" t="s">
        <v>1289</v>
      </c>
      <c r="D43" s="14">
        <v>272901</v>
      </c>
      <c r="E43" s="15">
        <v>6424.23</v>
      </c>
      <c r="F43" s="16">
        <v>1.0999999999999999E-2</v>
      </c>
      <c r="G43" s="16"/>
    </row>
    <row r="44" spans="1:7" x14ac:dyDescent="0.25">
      <c r="A44" s="13" t="s">
        <v>1802</v>
      </c>
      <c r="B44" s="33" t="s">
        <v>1803</v>
      </c>
      <c r="C44" s="33" t="s">
        <v>1323</v>
      </c>
      <c r="D44" s="14">
        <v>186433</v>
      </c>
      <c r="E44" s="15">
        <v>5778.77</v>
      </c>
      <c r="F44" s="16">
        <v>9.9000000000000008E-3</v>
      </c>
      <c r="G44" s="16"/>
    </row>
    <row r="45" spans="1:7" x14ac:dyDescent="0.25">
      <c r="A45" s="13" t="s">
        <v>1903</v>
      </c>
      <c r="B45" s="33" t="s">
        <v>1904</v>
      </c>
      <c r="C45" s="33" t="s">
        <v>1192</v>
      </c>
      <c r="D45" s="14">
        <v>2906404</v>
      </c>
      <c r="E45" s="15">
        <v>5728.52</v>
      </c>
      <c r="F45" s="16">
        <v>9.7999999999999997E-3</v>
      </c>
      <c r="G45" s="16"/>
    </row>
    <row r="46" spans="1:7" x14ac:dyDescent="0.25">
      <c r="A46" s="13" t="s">
        <v>1899</v>
      </c>
      <c r="B46" s="33" t="s">
        <v>1900</v>
      </c>
      <c r="C46" s="33" t="s">
        <v>1226</v>
      </c>
      <c r="D46" s="14">
        <v>940695</v>
      </c>
      <c r="E46" s="15">
        <v>5586.32</v>
      </c>
      <c r="F46" s="16">
        <v>9.4999999999999998E-3</v>
      </c>
      <c r="G46" s="16"/>
    </row>
    <row r="47" spans="1:7" x14ac:dyDescent="0.25">
      <c r="A47" s="13" t="s">
        <v>1942</v>
      </c>
      <c r="B47" s="33" t="s">
        <v>1943</v>
      </c>
      <c r="C47" s="33" t="s">
        <v>1207</v>
      </c>
      <c r="D47" s="14">
        <v>872266</v>
      </c>
      <c r="E47" s="15">
        <v>5544.99</v>
      </c>
      <c r="F47" s="16">
        <v>9.4999999999999998E-3</v>
      </c>
      <c r="G47" s="16"/>
    </row>
    <row r="48" spans="1:7" x14ac:dyDescent="0.25">
      <c r="A48" s="13" t="s">
        <v>1901</v>
      </c>
      <c r="B48" s="33" t="s">
        <v>1902</v>
      </c>
      <c r="C48" s="33" t="s">
        <v>1548</v>
      </c>
      <c r="D48" s="14">
        <v>342501</v>
      </c>
      <c r="E48" s="15">
        <v>5399.53</v>
      </c>
      <c r="F48" s="16">
        <v>9.1999999999999998E-3</v>
      </c>
      <c r="G48" s="16"/>
    </row>
    <row r="49" spans="1:7" x14ac:dyDescent="0.25">
      <c r="A49" s="13" t="s">
        <v>1953</v>
      </c>
      <c r="B49" s="33" t="s">
        <v>1954</v>
      </c>
      <c r="C49" s="33" t="s">
        <v>1201</v>
      </c>
      <c r="D49" s="14">
        <v>208117</v>
      </c>
      <c r="E49" s="15">
        <v>5333.62</v>
      </c>
      <c r="F49" s="16">
        <v>9.1000000000000004E-3</v>
      </c>
      <c r="G49" s="16"/>
    </row>
    <row r="50" spans="1:7" x14ac:dyDescent="0.25">
      <c r="A50" s="13" t="s">
        <v>2114</v>
      </c>
      <c r="B50" s="33" t="s">
        <v>2115</v>
      </c>
      <c r="C50" s="33" t="s">
        <v>1201</v>
      </c>
      <c r="D50" s="14">
        <v>143620</v>
      </c>
      <c r="E50" s="15">
        <v>5279.9</v>
      </c>
      <c r="F50" s="16">
        <v>8.9999999999999993E-3</v>
      </c>
      <c r="G50" s="16"/>
    </row>
    <row r="51" spans="1:7" x14ac:dyDescent="0.25">
      <c r="A51" s="13" t="s">
        <v>1334</v>
      </c>
      <c r="B51" s="33" t="s">
        <v>1335</v>
      </c>
      <c r="C51" s="33" t="s">
        <v>1204</v>
      </c>
      <c r="D51" s="14">
        <v>1704826</v>
      </c>
      <c r="E51" s="15">
        <v>5095.72</v>
      </c>
      <c r="F51" s="16">
        <v>8.6999999999999994E-3</v>
      </c>
      <c r="G51" s="16"/>
    </row>
    <row r="52" spans="1:7" x14ac:dyDescent="0.25">
      <c r="A52" s="13" t="s">
        <v>1528</v>
      </c>
      <c r="B52" s="33" t="s">
        <v>1529</v>
      </c>
      <c r="C52" s="33" t="s">
        <v>1201</v>
      </c>
      <c r="D52" s="14">
        <v>238961</v>
      </c>
      <c r="E52" s="15">
        <v>5010.6499999999996</v>
      </c>
      <c r="F52" s="16">
        <v>8.5000000000000006E-3</v>
      </c>
      <c r="G52" s="16"/>
    </row>
    <row r="53" spans="1:7" x14ac:dyDescent="0.25">
      <c r="A53" s="13" t="s">
        <v>1306</v>
      </c>
      <c r="B53" s="33" t="s">
        <v>1307</v>
      </c>
      <c r="C53" s="33" t="s">
        <v>1184</v>
      </c>
      <c r="D53" s="14">
        <v>1410424</v>
      </c>
      <c r="E53" s="15">
        <v>4910.3900000000003</v>
      </c>
      <c r="F53" s="16">
        <v>8.3999999999999995E-3</v>
      </c>
      <c r="G53" s="16"/>
    </row>
    <row r="54" spans="1:7" x14ac:dyDescent="0.25">
      <c r="A54" s="13" t="s">
        <v>1480</v>
      </c>
      <c r="B54" s="33" t="s">
        <v>1481</v>
      </c>
      <c r="C54" s="33" t="s">
        <v>1236</v>
      </c>
      <c r="D54" s="14">
        <v>314444</v>
      </c>
      <c r="E54" s="15">
        <v>4888.1899999999996</v>
      </c>
      <c r="F54" s="16">
        <v>8.3000000000000001E-3</v>
      </c>
      <c r="G54" s="16"/>
    </row>
    <row r="55" spans="1:7" x14ac:dyDescent="0.25">
      <c r="A55" s="13" t="s">
        <v>1412</v>
      </c>
      <c r="B55" s="33" t="s">
        <v>1413</v>
      </c>
      <c r="C55" s="33" t="s">
        <v>1414</v>
      </c>
      <c r="D55" s="14">
        <v>739764</v>
      </c>
      <c r="E55" s="15">
        <v>4524.7700000000004</v>
      </c>
      <c r="F55" s="16">
        <v>7.7000000000000002E-3</v>
      </c>
      <c r="G55" s="16"/>
    </row>
    <row r="56" spans="1:7" x14ac:dyDescent="0.25">
      <c r="A56" s="13" t="s">
        <v>1949</v>
      </c>
      <c r="B56" s="33" t="s">
        <v>1950</v>
      </c>
      <c r="C56" s="33" t="s">
        <v>1350</v>
      </c>
      <c r="D56" s="14">
        <v>910893</v>
      </c>
      <c r="E56" s="15">
        <v>4499.8100000000004</v>
      </c>
      <c r="F56" s="16">
        <v>7.7000000000000002E-3</v>
      </c>
      <c r="G56" s="16"/>
    </row>
    <row r="57" spans="1:7" x14ac:dyDescent="0.25">
      <c r="A57" s="13" t="s">
        <v>1295</v>
      </c>
      <c r="B57" s="33" t="s">
        <v>1296</v>
      </c>
      <c r="C57" s="33" t="s">
        <v>1289</v>
      </c>
      <c r="D57" s="14">
        <v>898813</v>
      </c>
      <c r="E57" s="15">
        <v>4426.2</v>
      </c>
      <c r="F57" s="16">
        <v>7.4999999999999997E-3</v>
      </c>
      <c r="G57" s="16"/>
    </row>
    <row r="58" spans="1:7" x14ac:dyDescent="0.25">
      <c r="A58" s="13" t="s">
        <v>1932</v>
      </c>
      <c r="B58" s="33" t="s">
        <v>1933</v>
      </c>
      <c r="C58" s="33" t="s">
        <v>1289</v>
      </c>
      <c r="D58" s="14">
        <v>1646555</v>
      </c>
      <c r="E58" s="15">
        <v>4406.18</v>
      </c>
      <c r="F58" s="16">
        <v>7.4999999999999997E-3</v>
      </c>
      <c r="G58" s="16"/>
    </row>
    <row r="59" spans="1:7" x14ac:dyDescent="0.25">
      <c r="A59" s="13" t="s">
        <v>1426</v>
      </c>
      <c r="B59" s="33" t="s">
        <v>1427</v>
      </c>
      <c r="C59" s="33" t="s">
        <v>1236</v>
      </c>
      <c r="D59" s="14">
        <v>137842</v>
      </c>
      <c r="E59" s="15">
        <v>4204.25</v>
      </c>
      <c r="F59" s="16">
        <v>7.1999999999999998E-3</v>
      </c>
      <c r="G59" s="16"/>
    </row>
    <row r="60" spans="1:7" x14ac:dyDescent="0.25">
      <c r="A60" s="13" t="s">
        <v>1452</v>
      </c>
      <c r="B60" s="33" t="s">
        <v>1453</v>
      </c>
      <c r="C60" s="33" t="s">
        <v>1323</v>
      </c>
      <c r="D60" s="14">
        <v>222949</v>
      </c>
      <c r="E60" s="15">
        <v>4056.89</v>
      </c>
      <c r="F60" s="16">
        <v>6.8999999999999999E-3</v>
      </c>
      <c r="G60" s="16"/>
    </row>
    <row r="61" spans="1:7" x14ac:dyDescent="0.25">
      <c r="A61" s="13" t="s">
        <v>1280</v>
      </c>
      <c r="B61" s="33" t="s">
        <v>1281</v>
      </c>
      <c r="C61" s="33" t="s">
        <v>1184</v>
      </c>
      <c r="D61" s="14">
        <v>24746869</v>
      </c>
      <c r="E61" s="15">
        <v>3773.9</v>
      </c>
      <c r="F61" s="16">
        <v>6.4000000000000003E-3</v>
      </c>
      <c r="G61" s="16"/>
    </row>
    <row r="62" spans="1:7" x14ac:dyDescent="0.25">
      <c r="A62" s="13" t="s">
        <v>1979</v>
      </c>
      <c r="B62" s="33" t="s">
        <v>1980</v>
      </c>
      <c r="C62" s="33" t="s">
        <v>1204</v>
      </c>
      <c r="D62" s="14">
        <v>32992</v>
      </c>
      <c r="E62" s="15">
        <v>3714.34</v>
      </c>
      <c r="F62" s="16">
        <v>6.3E-3</v>
      </c>
      <c r="G62" s="16"/>
    </row>
    <row r="63" spans="1:7" x14ac:dyDescent="0.25">
      <c r="A63" s="13" t="s">
        <v>1417</v>
      </c>
      <c r="B63" s="33" t="s">
        <v>1418</v>
      </c>
      <c r="C63" s="33" t="s">
        <v>1305</v>
      </c>
      <c r="D63" s="14">
        <v>157289</v>
      </c>
      <c r="E63" s="15">
        <v>3592.64</v>
      </c>
      <c r="F63" s="16">
        <v>6.1000000000000004E-3</v>
      </c>
      <c r="G63" s="16"/>
    </row>
    <row r="64" spans="1:7" x14ac:dyDescent="0.25">
      <c r="A64" s="13" t="s">
        <v>1922</v>
      </c>
      <c r="B64" s="33" t="s">
        <v>1923</v>
      </c>
      <c r="C64" s="33" t="s">
        <v>1189</v>
      </c>
      <c r="D64" s="14">
        <v>236232</v>
      </c>
      <c r="E64" s="15">
        <v>3457.26</v>
      </c>
      <c r="F64" s="16">
        <v>5.8999999999999999E-3</v>
      </c>
      <c r="G64" s="16"/>
    </row>
    <row r="65" spans="1:7" x14ac:dyDescent="0.25">
      <c r="A65" s="13" t="s">
        <v>1512</v>
      </c>
      <c r="B65" s="33" t="s">
        <v>1513</v>
      </c>
      <c r="C65" s="33" t="s">
        <v>1374</v>
      </c>
      <c r="D65" s="14">
        <v>373457</v>
      </c>
      <c r="E65" s="15">
        <v>3428.9</v>
      </c>
      <c r="F65" s="16">
        <v>5.7999999999999996E-3</v>
      </c>
      <c r="G65" s="16"/>
    </row>
    <row r="66" spans="1:7" x14ac:dyDescent="0.25">
      <c r="A66" s="13" t="s">
        <v>1341</v>
      </c>
      <c r="B66" s="33" t="s">
        <v>1342</v>
      </c>
      <c r="C66" s="33" t="s">
        <v>1343</v>
      </c>
      <c r="D66" s="14">
        <v>1501479</v>
      </c>
      <c r="E66" s="15">
        <v>3363.31</v>
      </c>
      <c r="F66" s="16">
        <v>5.7000000000000002E-3</v>
      </c>
      <c r="G66" s="16"/>
    </row>
    <row r="67" spans="1:7" x14ac:dyDescent="0.25">
      <c r="A67" s="13" t="s">
        <v>1870</v>
      </c>
      <c r="B67" s="33" t="s">
        <v>1871</v>
      </c>
      <c r="C67" s="33" t="s">
        <v>1423</v>
      </c>
      <c r="D67" s="14">
        <v>156512</v>
      </c>
      <c r="E67" s="15">
        <v>3254.98</v>
      </c>
      <c r="F67" s="16">
        <v>5.5999999999999999E-3</v>
      </c>
      <c r="G67" s="16"/>
    </row>
    <row r="68" spans="1:7" x14ac:dyDescent="0.25">
      <c r="A68" s="13" t="s">
        <v>1955</v>
      </c>
      <c r="B68" s="33" t="s">
        <v>1956</v>
      </c>
      <c r="C68" s="33" t="s">
        <v>1365</v>
      </c>
      <c r="D68" s="14">
        <v>683757</v>
      </c>
      <c r="E68" s="15">
        <v>3248.53</v>
      </c>
      <c r="F68" s="16">
        <v>5.4999999999999997E-3</v>
      </c>
      <c r="G68" s="16"/>
    </row>
    <row r="69" spans="1:7" x14ac:dyDescent="0.25">
      <c r="A69" s="13" t="s">
        <v>1804</v>
      </c>
      <c r="B69" s="33" t="s">
        <v>1805</v>
      </c>
      <c r="C69" s="33" t="s">
        <v>1289</v>
      </c>
      <c r="D69" s="14">
        <v>240615</v>
      </c>
      <c r="E69" s="15">
        <v>3185.38</v>
      </c>
      <c r="F69" s="16">
        <v>5.4000000000000003E-3</v>
      </c>
      <c r="G69" s="16"/>
    </row>
    <row r="70" spans="1:7" x14ac:dyDescent="0.25">
      <c r="A70" s="13" t="s">
        <v>1981</v>
      </c>
      <c r="B70" s="33" t="s">
        <v>1982</v>
      </c>
      <c r="C70" s="33" t="s">
        <v>1204</v>
      </c>
      <c r="D70" s="14">
        <v>542308</v>
      </c>
      <c r="E70" s="15">
        <v>3184.43</v>
      </c>
      <c r="F70" s="16">
        <v>5.4000000000000003E-3</v>
      </c>
      <c r="G70" s="16"/>
    </row>
    <row r="71" spans="1:7" x14ac:dyDescent="0.25">
      <c r="A71" s="13" t="s">
        <v>1913</v>
      </c>
      <c r="B71" s="33" t="s">
        <v>1914</v>
      </c>
      <c r="C71" s="33" t="s">
        <v>1198</v>
      </c>
      <c r="D71" s="14">
        <v>63167</v>
      </c>
      <c r="E71" s="15">
        <v>2927.19</v>
      </c>
      <c r="F71" s="16">
        <v>5.0000000000000001E-3</v>
      </c>
      <c r="G71" s="16"/>
    </row>
    <row r="72" spans="1:7" x14ac:dyDescent="0.25">
      <c r="A72" s="13" t="s">
        <v>1470</v>
      </c>
      <c r="B72" s="33" t="s">
        <v>1471</v>
      </c>
      <c r="C72" s="33" t="s">
        <v>1365</v>
      </c>
      <c r="D72" s="14">
        <v>416848</v>
      </c>
      <c r="E72" s="15">
        <v>2801.64</v>
      </c>
      <c r="F72" s="16">
        <v>4.7999999999999996E-3</v>
      </c>
      <c r="G72" s="16"/>
    </row>
    <row r="73" spans="1:7" x14ac:dyDescent="0.25">
      <c r="A73" s="13" t="s">
        <v>1504</v>
      </c>
      <c r="B73" s="33" t="s">
        <v>1505</v>
      </c>
      <c r="C73" s="33" t="s">
        <v>1423</v>
      </c>
      <c r="D73" s="14">
        <v>71827</v>
      </c>
      <c r="E73" s="15">
        <v>2608.29</v>
      </c>
      <c r="F73" s="16">
        <v>4.4000000000000003E-3</v>
      </c>
      <c r="G73" s="16"/>
    </row>
    <row r="74" spans="1:7" x14ac:dyDescent="0.25">
      <c r="A74" s="13" t="s">
        <v>1553</v>
      </c>
      <c r="B74" s="33" t="s">
        <v>1554</v>
      </c>
      <c r="C74" s="33" t="s">
        <v>1434</v>
      </c>
      <c r="D74" s="14">
        <v>45513</v>
      </c>
      <c r="E74" s="15">
        <v>2592.92</v>
      </c>
      <c r="F74" s="16">
        <v>4.4000000000000003E-3</v>
      </c>
      <c r="G74" s="16"/>
    </row>
    <row r="75" spans="1:7" x14ac:dyDescent="0.25">
      <c r="A75" s="13" t="s">
        <v>1544</v>
      </c>
      <c r="B75" s="33" t="s">
        <v>1545</v>
      </c>
      <c r="C75" s="33" t="s">
        <v>1289</v>
      </c>
      <c r="D75" s="14">
        <v>339986</v>
      </c>
      <c r="E75" s="15">
        <v>2472.38</v>
      </c>
      <c r="F75" s="16">
        <v>4.1999999999999997E-3</v>
      </c>
      <c r="G75" s="16"/>
    </row>
    <row r="76" spans="1:7" x14ac:dyDescent="0.25">
      <c r="A76" s="13" t="s">
        <v>1928</v>
      </c>
      <c r="B76" s="33" t="s">
        <v>1929</v>
      </c>
      <c r="C76" s="33" t="s">
        <v>1289</v>
      </c>
      <c r="D76" s="14">
        <v>285866</v>
      </c>
      <c r="E76" s="15">
        <v>2162.15</v>
      </c>
      <c r="F76" s="16">
        <v>3.7000000000000002E-3</v>
      </c>
      <c r="G76" s="16"/>
    </row>
    <row r="77" spans="1:7" x14ac:dyDescent="0.25">
      <c r="A77" s="13" t="s">
        <v>2007</v>
      </c>
      <c r="B77" s="33" t="s">
        <v>2008</v>
      </c>
      <c r="C77" s="33" t="s">
        <v>1832</v>
      </c>
      <c r="D77" s="14">
        <v>239525</v>
      </c>
      <c r="E77" s="15">
        <v>1843.74</v>
      </c>
      <c r="F77" s="16">
        <v>3.0999999999999999E-3</v>
      </c>
      <c r="G77" s="16"/>
    </row>
    <row r="78" spans="1:7" x14ac:dyDescent="0.25">
      <c r="A78" s="13" t="s">
        <v>2234</v>
      </c>
      <c r="B78" s="33" t="s">
        <v>2235</v>
      </c>
      <c r="C78" s="33" t="s">
        <v>1867</v>
      </c>
      <c r="D78" s="14">
        <v>38676</v>
      </c>
      <c r="E78" s="15">
        <v>1310.6500000000001</v>
      </c>
      <c r="F78" s="16">
        <v>2.2000000000000001E-3</v>
      </c>
      <c r="G78" s="16"/>
    </row>
    <row r="79" spans="1:7" x14ac:dyDescent="0.25">
      <c r="A79" s="13" t="s">
        <v>2169</v>
      </c>
      <c r="B79" s="33" t="s">
        <v>2170</v>
      </c>
      <c r="C79" s="33" t="s">
        <v>1434</v>
      </c>
      <c r="D79" s="14">
        <v>113534</v>
      </c>
      <c r="E79" s="15">
        <v>1184.44</v>
      </c>
      <c r="F79" s="16">
        <v>2E-3</v>
      </c>
      <c r="G79" s="16"/>
    </row>
    <row r="80" spans="1:7" x14ac:dyDescent="0.25">
      <c r="A80" s="17" t="s">
        <v>124</v>
      </c>
      <c r="B80" s="34"/>
      <c r="C80" s="34"/>
      <c r="D80" s="20"/>
      <c r="E80" s="37">
        <v>567105.97</v>
      </c>
      <c r="F80" s="38">
        <v>0.96689999999999998</v>
      </c>
      <c r="G80" s="23"/>
    </row>
    <row r="81" spans="1:7" x14ac:dyDescent="0.25">
      <c r="A81" s="17" t="s">
        <v>1257</v>
      </c>
      <c r="B81" s="33"/>
      <c r="C81" s="33"/>
      <c r="D81" s="14"/>
      <c r="E81" s="15"/>
      <c r="F81" s="16"/>
      <c r="G81" s="16"/>
    </row>
    <row r="82" spans="1:7" x14ac:dyDescent="0.25">
      <c r="A82" s="17" t="s">
        <v>124</v>
      </c>
      <c r="B82" s="33"/>
      <c r="C82" s="33"/>
      <c r="D82" s="14"/>
      <c r="E82" s="39" t="s">
        <v>121</v>
      </c>
      <c r="F82" s="40" t="s">
        <v>121</v>
      </c>
      <c r="G82" s="16"/>
    </row>
    <row r="83" spans="1:7" x14ac:dyDescent="0.25">
      <c r="A83" s="24" t="s">
        <v>131</v>
      </c>
      <c r="B83" s="35"/>
      <c r="C83" s="35"/>
      <c r="D83" s="25"/>
      <c r="E83" s="30">
        <v>567105.97</v>
      </c>
      <c r="F83" s="31">
        <v>0.96689999999999998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176</v>
      </c>
      <c r="B86" s="33"/>
      <c r="C86" s="33"/>
      <c r="D86" s="14"/>
      <c r="E86" s="15"/>
      <c r="F86" s="16"/>
      <c r="G86" s="16"/>
    </row>
    <row r="87" spans="1:7" x14ac:dyDescent="0.25">
      <c r="A87" s="13" t="s">
        <v>177</v>
      </c>
      <c r="B87" s="33"/>
      <c r="C87" s="33"/>
      <c r="D87" s="14"/>
      <c r="E87" s="15">
        <v>22045.93</v>
      </c>
      <c r="F87" s="16">
        <v>3.7600000000000001E-2</v>
      </c>
      <c r="G87" s="16">
        <v>6.6588999999999995E-2</v>
      </c>
    </row>
    <row r="88" spans="1:7" x14ac:dyDescent="0.25">
      <c r="A88" s="17" t="s">
        <v>124</v>
      </c>
      <c r="B88" s="34"/>
      <c r="C88" s="34"/>
      <c r="D88" s="20"/>
      <c r="E88" s="37">
        <v>22045.93</v>
      </c>
      <c r="F88" s="38">
        <v>3.7600000000000001E-2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131</v>
      </c>
      <c r="B90" s="35"/>
      <c r="C90" s="35"/>
      <c r="D90" s="25"/>
      <c r="E90" s="21">
        <v>22045.93</v>
      </c>
      <c r="F90" s="22">
        <v>3.7600000000000001E-2</v>
      </c>
      <c r="G90" s="23"/>
    </row>
    <row r="91" spans="1:7" x14ac:dyDescent="0.25">
      <c r="A91" s="13" t="s">
        <v>178</v>
      </c>
      <c r="B91" s="33"/>
      <c r="C91" s="33"/>
      <c r="D91" s="14"/>
      <c r="E91" s="15">
        <v>4.0219636000000003</v>
      </c>
      <c r="F91" s="16">
        <v>6.0000000000000002E-6</v>
      </c>
      <c r="G91" s="16"/>
    </row>
    <row r="92" spans="1:7" x14ac:dyDescent="0.25">
      <c r="A92" s="13" t="s">
        <v>179</v>
      </c>
      <c r="B92" s="33"/>
      <c r="C92" s="33"/>
      <c r="D92" s="14"/>
      <c r="E92" s="26">
        <v>-2796.4019635999998</v>
      </c>
      <c r="F92" s="27">
        <v>-4.5059999999999996E-3</v>
      </c>
      <c r="G92" s="16">
        <v>6.6588999999999995E-2</v>
      </c>
    </row>
    <row r="93" spans="1:7" x14ac:dyDescent="0.25">
      <c r="A93" s="28" t="s">
        <v>180</v>
      </c>
      <c r="B93" s="36"/>
      <c r="C93" s="36"/>
      <c r="D93" s="29"/>
      <c r="E93" s="30">
        <v>586359.52</v>
      </c>
      <c r="F93" s="31">
        <v>1</v>
      </c>
      <c r="G93" s="31"/>
    </row>
    <row r="98" spans="1:5" x14ac:dyDescent="0.25">
      <c r="A98" s="1" t="s">
        <v>183</v>
      </c>
    </row>
    <row r="99" spans="1:5" x14ac:dyDescent="0.25">
      <c r="A99" s="47" t="s">
        <v>184</v>
      </c>
      <c r="B99" s="3" t="s">
        <v>121</v>
      </c>
    </row>
    <row r="100" spans="1:5" x14ac:dyDescent="0.25">
      <c r="A100" t="s">
        <v>185</v>
      </c>
    </row>
    <row r="101" spans="1:5" x14ac:dyDescent="0.25">
      <c r="A101" t="s">
        <v>186</v>
      </c>
      <c r="B101" t="s">
        <v>187</v>
      </c>
      <c r="C101" t="s">
        <v>187</v>
      </c>
    </row>
    <row r="102" spans="1:5" x14ac:dyDescent="0.25">
      <c r="B102" s="48">
        <v>45412</v>
      </c>
      <c r="C102" s="48">
        <v>45443</v>
      </c>
    </row>
    <row r="103" spans="1:5" x14ac:dyDescent="0.25">
      <c r="A103" t="s">
        <v>191</v>
      </c>
      <c r="B103">
        <v>93.295000000000002</v>
      </c>
      <c r="C103">
        <v>96.513000000000005</v>
      </c>
      <c r="E103" s="2"/>
    </row>
    <row r="104" spans="1:5" x14ac:dyDescent="0.25">
      <c r="A104" t="s">
        <v>192</v>
      </c>
      <c r="B104">
        <v>68.028000000000006</v>
      </c>
      <c r="C104">
        <v>70.375</v>
      </c>
      <c r="E104" s="2"/>
    </row>
    <row r="105" spans="1:5" x14ac:dyDescent="0.25">
      <c r="A105" t="s">
        <v>672</v>
      </c>
      <c r="B105">
        <v>81.221999999999994</v>
      </c>
      <c r="C105">
        <v>83.926000000000002</v>
      </c>
      <c r="E105" s="2"/>
    </row>
    <row r="106" spans="1:5" x14ac:dyDescent="0.25">
      <c r="A106" t="s">
        <v>673</v>
      </c>
      <c r="B106">
        <v>46.826999999999998</v>
      </c>
      <c r="C106">
        <v>48.386000000000003</v>
      </c>
      <c r="E106" s="2"/>
    </row>
    <row r="107" spans="1:5" x14ac:dyDescent="0.25">
      <c r="E107" s="2"/>
    </row>
    <row r="108" spans="1:5" x14ac:dyDescent="0.25">
      <c r="A108" t="s">
        <v>202</v>
      </c>
      <c r="B108" s="3" t="s">
        <v>121</v>
      </c>
    </row>
    <row r="109" spans="1:5" x14ac:dyDescent="0.25">
      <c r="A109" t="s">
        <v>203</v>
      </c>
      <c r="B109" s="3" t="s">
        <v>121</v>
      </c>
    </row>
    <row r="110" spans="1:5" ht="29.1" customHeight="1" x14ac:dyDescent="0.25">
      <c r="A110" s="47" t="s">
        <v>204</v>
      </c>
      <c r="B110" s="3" t="s">
        <v>121</v>
      </c>
    </row>
    <row r="111" spans="1:5" ht="29.1" customHeight="1" x14ac:dyDescent="0.25">
      <c r="A111" s="47" t="s">
        <v>205</v>
      </c>
      <c r="B111" s="3" t="s">
        <v>121</v>
      </c>
    </row>
    <row r="112" spans="1:5" x14ac:dyDescent="0.25">
      <c r="A112" t="s">
        <v>1259</v>
      </c>
      <c r="B112" s="49">
        <v>0.53174299999999997</v>
      </c>
    </row>
    <row r="113" spans="1:4" ht="43.5" customHeight="1" x14ac:dyDescent="0.25">
      <c r="A113" s="47" t="s">
        <v>207</v>
      </c>
      <c r="B113" s="3" t="s">
        <v>121</v>
      </c>
    </row>
    <row r="114" spans="1:4" ht="29.1" customHeight="1" x14ac:dyDescent="0.25">
      <c r="A114" s="47" t="s">
        <v>208</v>
      </c>
      <c r="B114" s="3" t="s">
        <v>121</v>
      </c>
    </row>
    <row r="115" spans="1:4" ht="29.1" customHeight="1" x14ac:dyDescent="0.25">
      <c r="A115" s="47" t="s">
        <v>209</v>
      </c>
      <c r="B115" s="3" t="s">
        <v>121</v>
      </c>
    </row>
    <row r="116" spans="1:4" x14ac:dyDescent="0.25">
      <c r="A116" t="s">
        <v>210</v>
      </c>
      <c r="B116" s="3" t="s">
        <v>121</v>
      </c>
    </row>
    <row r="117" spans="1:4" x14ac:dyDescent="0.25">
      <c r="A117" t="s">
        <v>211</v>
      </c>
      <c r="B117" s="3" t="s">
        <v>121</v>
      </c>
    </row>
    <row r="119" spans="1:4" ht="69.95" customHeight="1" x14ac:dyDescent="0.25">
      <c r="A119" s="73" t="s">
        <v>221</v>
      </c>
      <c r="B119" s="73" t="s">
        <v>222</v>
      </c>
      <c r="C119" s="73" t="s">
        <v>5</v>
      </c>
      <c r="D119" s="73" t="s">
        <v>6</v>
      </c>
    </row>
    <row r="120" spans="1:4" ht="69.95" customHeight="1" x14ac:dyDescent="0.25">
      <c r="A120" s="73" t="s">
        <v>2685</v>
      </c>
      <c r="B120" s="73"/>
      <c r="C120" s="73" t="s">
        <v>85</v>
      </c>
      <c r="D12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132"/>
  <sheetViews>
    <sheetView showGridLines="0" workbookViewId="0">
      <pane ySplit="4" topLeftCell="A9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2686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2687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1182</v>
      </c>
      <c r="B8" s="33" t="s">
        <v>1183</v>
      </c>
      <c r="C8" s="33" t="s">
        <v>1184</v>
      </c>
      <c r="D8" s="14">
        <v>316314</v>
      </c>
      <c r="E8" s="15">
        <v>4342.2</v>
      </c>
      <c r="F8" s="16">
        <v>9.11E-2</v>
      </c>
      <c r="G8" s="16"/>
    </row>
    <row r="9" spans="1:8" x14ac:dyDescent="0.25">
      <c r="A9" s="13" t="s">
        <v>1406</v>
      </c>
      <c r="B9" s="33" t="s">
        <v>1407</v>
      </c>
      <c r="C9" s="33" t="s">
        <v>1305</v>
      </c>
      <c r="D9" s="14">
        <v>294690</v>
      </c>
      <c r="E9" s="15">
        <v>4145.99</v>
      </c>
      <c r="F9" s="16">
        <v>8.6999999999999994E-2</v>
      </c>
      <c r="G9" s="16"/>
    </row>
    <row r="10" spans="1:8" x14ac:dyDescent="0.25">
      <c r="A10" s="13" t="s">
        <v>1381</v>
      </c>
      <c r="B10" s="33" t="s">
        <v>1382</v>
      </c>
      <c r="C10" s="33" t="s">
        <v>1305</v>
      </c>
      <c r="D10" s="14">
        <v>178046</v>
      </c>
      <c r="E10" s="15">
        <v>2187.21</v>
      </c>
      <c r="F10" s="16">
        <v>4.5900000000000003E-2</v>
      </c>
      <c r="G10" s="16"/>
    </row>
    <row r="11" spans="1:8" x14ac:dyDescent="0.25">
      <c r="A11" s="13" t="s">
        <v>1355</v>
      </c>
      <c r="B11" s="33" t="s">
        <v>1356</v>
      </c>
      <c r="C11" s="33" t="s">
        <v>1305</v>
      </c>
      <c r="D11" s="14">
        <v>50605</v>
      </c>
      <c r="E11" s="15">
        <v>1857.68</v>
      </c>
      <c r="F11" s="16">
        <v>3.9E-2</v>
      </c>
      <c r="G11" s="16"/>
    </row>
    <row r="12" spans="1:8" x14ac:dyDescent="0.25">
      <c r="A12" s="13" t="s">
        <v>1781</v>
      </c>
      <c r="B12" s="33" t="s">
        <v>1782</v>
      </c>
      <c r="C12" s="33" t="s">
        <v>1434</v>
      </c>
      <c r="D12" s="14">
        <v>1000972</v>
      </c>
      <c r="E12" s="15">
        <v>1793.24</v>
      </c>
      <c r="F12" s="16">
        <v>3.7600000000000001E-2</v>
      </c>
      <c r="G12" s="16"/>
    </row>
    <row r="13" spans="1:8" x14ac:dyDescent="0.25">
      <c r="A13" s="13" t="s">
        <v>1303</v>
      </c>
      <c r="B13" s="33" t="s">
        <v>1304</v>
      </c>
      <c r="C13" s="33" t="s">
        <v>1305</v>
      </c>
      <c r="D13" s="14">
        <v>117199</v>
      </c>
      <c r="E13" s="15">
        <v>1551.83</v>
      </c>
      <c r="F13" s="16">
        <v>3.2500000000000001E-2</v>
      </c>
      <c r="G13" s="16"/>
    </row>
    <row r="14" spans="1:8" x14ac:dyDescent="0.25">
      <c r="A14" s="13" t="s">
        <v>1458</v>
      </c>
      <c r="B14" s="33" t="s">
        <v>1459</v>
      </c>
      <c r="C14" s="33" t="s">
        <v>1305</v>
      </c>
      <c r="D14" s="14">
        <v>38318</v>
      </c>
      <c r="E14" s="15">
        <v>1306.8399999999999</v>
      </c>
      <c r="F14" s="16">
        <v>2.7400000000000001E-2</v>
      </c>
      <c r="G14" s="16"/>
    </row>
    <row r="15" spans="1:8" x14ac:dyDescent="0.25">
      <c r="A15" s="13" t="s">
        <v>1799</v>
      </c>
      <c r="B15" s="33" t="s">
        <v>1800</v>
      </c>
      <c r="C15" s="33" t="s">
        <v>1801</v>
      </c>
      <c r="D15" s="14">
        <v>99990</v>
      </c>
      <c r="E15" s="15">
        <v>1294.27</v>
      </c>
      <c r="F15" s="16">
        <v>2.7099999999999999E-2</v>
      </c>
      <c r="G15" s="16"/>
    </row>
    <row r="16" spans="1:8" x14ac:dyDescent="0.25">
      <c r="A16" s="13" t="s">
        <v>1393</v>
      </c>
      <c r="B16" s="33" t="s">
        <v>1394</v>
      </c>
      <c r="C16" s="33" t="s">
        <v>1305</v>
      </c>
      <c r="D16" s="14">
        <v>23642</v>
      </c>
      <c r="E16" s="15">
        <v>1175.24</v>
      </c>
      <c r="F16" s="16">
        <v>2.46E-2</v>
      </c>
      <c r="G16" s="16"/>
    </row>
    <row r="17" spans="1:7" x14ac:dyDescent="0.25">
      <c r="A17" s="13" t="s">
        <v>1891</v>
      </c>
      <c r="B17" s="33" t="s">
        <v>1892</v>
      </c>
      <c r="C17" s="33" t="s">
        <v>1195</v>
      </c>
      <c r="D17" s="14">
        <v>156049</v>
      </c>
      <c r="E17" s="15">
        <v>956.58</v>
      </c>
      <c r="F17" s="16">
        <v>2.01E-2</v>
      </c>
      <c r="G17" s="16"/>
    </row>
    <row r="18" spans="1:7" x14ac:dyDescent="0.25">
      <c r="A18" s="13" t="s">
        <v>2331</v>
      </c>
      <c r="B18" s="33" t="s">
        <v>2332</v>
      </c>
      <c r="C18" s="33" t="s">
        <v>1967</v>
      </c>
      <c r="D18" s="14">
        <v>54748</v>
      </c>
      <c r="E18" s="15">
        <v>949.74</v>
      </c>
      <c r="F18" s="16">
        <v>1.9900000000000001E-2</v>
      </c>
      <c r="G18" s="16"/>
    </row>
    <row r="19" spans="1:7" x14ac:dyDescent="0.25">
      <c r="A19" s="13" t="s">
        <v>1915</v>
      </c>
      <c r="B19" s="33" t="s">
        <v>1916</v>
      </c>
      <c r="C19" s="33" t="s">
        <v>1305</v>
      </c>
      <c r="D19" s="14">
        <v>155315</v>
      </c>
      <c r="E19" s="15">
        <v>947.58</v>
      </c>
      <c r="F19" s="16">
        <v>1.9900000000000001E-2</v>
      </c>
      <c r="G19" s="16"/>
    </row>
    <row r="20" spans="1:7" x14ac:dyDescent="0.25">
      <c r="A20" s="13" t="s">
        <v>1417</v>
      </c>
      <c r="B20" s="33" t="s">
        <v>1418</v>
      </c>
      <c r="C20" s="33" t="s">
        <v>1305</v>
      </c>
      <c r="D20" s="14">
        <v>40782</v>
      </c>
      <c r="E20" s="15">
        <v>931.5</v>
      </c>
      <c r="F20" s="16">
        <v>1.95E-2</v>
      </c>
      <c r="G20" s="16"/>
    </row>
    <row r="21" spans="1:7" x14ac:dyDescent="0.25">
      <c r="A21" s="13" t="s">
        <v>1551</v>
      </c>
      <c r="B21" s="33" t="s">
        <v>1552</v>
      </c>
      <c r="C21" s="33" t="s">
        <v>1305</v>
      </c>
      <c r="D21" s="14">
        <v>18965</v>
      </c>
      <c r="E21" s="15">
        <v>891.72</v>
      </c>
      <c r="F21" s="16">
        <v>1.8700000000000001E-2</v>
      </c>
      <c r="G21" s="16"/>
    </row>
    <row r="22" spans="1:7" x14ac:dyDescent="0.25">
      <c r="A22" s="13" t="s">
        <v>1524</v>
      </c>
      <c r="B22" s="33" t="s">
        <v>1525</v>
      </c>
      <c r="C22" s="33" t="s">
        <v>1204</v>
      </c>
      <c r="D22" s="14">
        <v>9504</v>
      </c>
      <c r="E22" s="15">
        <v>790.54</v>
      </c>
      <c r="F22" s="16">
        <v>1.66E-2</v>
      </c>
      <c r="G22" s="16"/>
    </row>
    <row r="23" spans="1:7" x14ac:dyDescent="0.25">
      <c r="A23" s="13" t="s">
        <v>1332</v>
      </c>
      <c r="B23" s="33" t="s">
        <v>1333</v>
      </c>
      <c r="C23" s="33" t="s">
        <v>1250</v>
      </c>
      <c r="D23" s="14">
        <v>7932</v>
      </c>
      <c r="E23" s="15">
        <v>745.32</v>
      </c>
      <c r="F23" s="16">
        <v>1.5599999999999999E-2</v>
      </c>
      <c r="G23" s="16"/>
    </row>
    <row r="24" spans="1:7" x14ac:dyDescent="0.25">
      <c r="A24" s="13" t="s">
        <v>1297</v>
      </c>
      <c r="B24" s="33" t="s">
        <v>1298</v>
      </c>
      <c r="C24" s="33" t="s">
        <v>1181</v>
      </c>
      <c r="D24" s="14">
        <v>74746</v>
      </c>
      <c r="E24" s="15">
        <v>689.91</v>
      </c>
      <c r="F24" s="16">
        <v>1.4500000000000001E-2</v>
      </c>
      <c r="G24" s="16"/>
    </row>
    <row r="25" spans="1:7" x14ac:dyDescent="0.25">
      <c r="A25" s="13" t="s">
        <v>1951</v>
      </c>
      <c r="B25" s="33" t="s">
        <v>1952</v>
      </c>
      <c r="C25" s="33" t="s">
        <v>1236</v>
      </c>
      <c r="D25" s="14">
        <v>103564</v>
      </c>
      <c r="E25" s="15">
        <v>674.31</v>
      </c>
      <c r="F25" s="16">
        <v>1.41E-2</v>
      </c>
      <c r="G25" s="16"/>
    </row>
    <row r="26" spans="1:7" x14ac:dyDescent="0.25">
      <c r="A26" s="13" t="s">
        <v>1486</v>
      </c>
      <c r="B26" s="33" t="s">
        <v>1487</v>
      </c>
      <c r="C26" s="33" t="s">
        <v>1305</v>
      </c>
      <c r="D26" s="14">
        <v>110274</v>
      </c>
      <c r="E26" s="15">
        <v>666.77</v>
      </c>
      <c r="F26" s="16">
        <v>1.4E-2</v>
      </c>
      <c r="G26" s="16"/>
    </row>
    <row r="27" spans="1:7" x14ac:dyDescent="0.25">
      <c r="A27" s="13" t="s">
        <v>1985</v>
      </c>
      <c r="B27" s="33" t="s">
        <v>1986</v>
      </c>
      <c r="C27" s="33" t="s">
        <v>1987</v>
      </c>
      <c r="D27" s="14">
        <v>58830</v>
      </c>
      <c r="E27" s="15">
        <v>655.6</v>
      </c>
      <c r="F27" s="16">
        <v>1.38E-2</v>
      </c>
      <c r="G27" s="16"/>
    </row>
    <row r="28" spans="1:7" x14ac:dyDescent="0.25">
      <c r="A28" s="13" t="s">
        <v>2256</v>
      </c>
      <c r="B28" s="33" t="s">
        <v>2257</v>
      </c>
      <c r="C28" s="33" t="s">
        <v>1274</v>
      </c>
      <c r="D28" s="14">
        <v>20449</v>
      </c>
      <c r="E28" s="15">
        <v>605.78</v>
      </c>
      <c r="F28" s="16">
        <v>1.2699999999999999E-2</v>
      </c>
      <c r="G28" s="16"/>
    </row>
    <row r="29" spans="1:7" x14ac:dyDescent="0.25">
      <c r="A29" s="13" t="s">
        <v>2236</v>
      </c>
      <c r="B29" s="33" t="s">
        <v>2237</v>
      </c>
      <c r="C29" s="33" t="s">
        <v>1867</v>
      </c>
      <c r="D29" s="14">
        <v>94573</v>
      </c>
      <c r="E29" s="15">
        <v>595.48</v>
      </c>
      <c r="F29" s="16">
        <v>1.2500000000000001E-2</v>
      </c>
      <c r="G29" s="16"/>
    </row>
    <row r="30" spans="1:7" x14ac:dyDescent="0.25">
      <c r="A30" s="13" t="s">
        <v>1419</v>
      </c>
      <c r="B30" s="33" t="s">
        <v>1420</v>
      </c>
      <c r="C30" s="33" t="s">
        <v>1184</v>
      </c>
      <c r="D30" s="14">
        <v>32449</v>
      </c>
      <c r="E30" s="15">
        <v>577.04</v>
      </c>
      <c r="F30" s="16">
        <v>1.21E-2</v>
      </c>
      <c r="G30" s="16"/>
    </row>
    <row r="31" spans="1:7" x14ac:dyDescent="0.25">
      <c r="A31" s="13" t="s">
        <v>1868</v>
      </c>
      <c r="B31" s="33" t="s">
        <v>1869</v>
      </c>
      <c r="C31" s="33" t="s">
        <v>1305</v>
      </c>
      <c r="D31" s="14">
        <v>38638</v>
      </c>
      <c r="E31" s="15">
        <v>563.04999999999995</v>
      </c>
      <c r="F31" s="16">
        <v>1.18E-2</v>
      </c>
      <c r="G31" s="16"/>
    </row>
    <row r="32" spans="1:7" x14ac:dyDescent="0.25">
      <c r="A32" s="13" t="s">
        <v>1196</v>
      </c>
      <c r="B32" s="33" t="s">
        <v>1197</v>
      </c>
      <c r="C32" s="33" t="s">
        <v>1198</v>
      </c>
      <c r="D32" s="14">
        <v>14895</v>
      </c>
      <c r="E32" s="15">
        <v>546.54</v>
      </c>
      <c r="F32" s="16">
        <v>1.15E-2</v>
      </c>
      <c r="G32" s="16"/>
    </row>
    <row r="33" spans="1:7" x14ac:dyDescent="0.25">
      <c r="A33" s="13" t="s">
        <v>1992</v>
      </c>
      <c r="B33" s="33" t="s">
        <v>1993</v>
      </c>
      <c r="C33" s="33" t="s">
        <v>1994</v>
      </c>
      <c r="D33" s="14">
        <v>18651</v>
      </c>
      <c r="E33" s="15">
        <v>543.66</v>
      </c>
      <c r="F33" s="16">
        <v>1.14E-2</v>
      </c>
      <c r="G33" s="16"/>
    </row>
    <row r="34" spans="1:7" x14ac:dyDescent="0.25">
      <c r="A34" s="13" t="s">
        <v>1934</v>
      </c>
      <c r="B34" s="33" t="s">
        <v>1935</v>
      </c>
      <c r="C34" s="33" t="s">
        <v>1289</v>
      </c>
      <c r="D34" s="14">
        <v>65909</v>
      </c>
      <c r="E34" s="15">
        <v>539.1</v>
      </c>
      <c r="F34" s="16">
        <v>1.1299999999999999E-2</v>
      </c>
      <c r="G34" s="16"/>
    </row>
    <row r="35" spans="1:7" x14ac:dyDescent="0.25">
      <c r="A35" s="13" t="s">
        <v>1415</v>
      </c>
      <c r="B35" s="33" t="s">
        <v>1416</v>
      </c>
      <c r="C35" s="33" t="s">
        <v>1305</v>
      </c>
      <c r="D35" s="14">
        <v>6757</v>
      </c>
      <c r="E35" s="15">
        <v>503.73</v>
      </c>
      <c r="F35" s="16">
        <v>1.06E-2</v>
      </c>
      <c r="G35" s="16"/>
    </row>
    <row r="36" spans="1:7" x14ac:dyDescent="0.25">
      <c r="A36" s="13" t="s">
        <v>2005</v>
      </c>
      <c r="B36" s="33" t="s">
        <v>2006</v>
      </c>
      <c r="C36" s="33" t="s">
        <v>1305</v>
      </c>
      <c r="D36" s="14">
        <v>60845</v>
      </c>
      <c r="E36" s="15">
        <v>425.12</v>
      </c>
      <c r="F36" s="16">
        <v>8.8999999999999999E-3</v>
      </c>
      <c r="G36" s="16"/>
    </row>
    <row r="37" spans="1:7" x14ac:dyDescent="0.25">
      <c r="A37" s="13" t="s">
        <v>1818</v>
      </c>
      <c r="B37" s="33" t="s">
        <v>1819</v>
      </c>
      <c r="C37" s="33" t="s">
        <v>1350</v>
      </c>
      <c r="D37" s="14">
        <v>4171</v>
      </c>
      <c r="E37" s="15">
        <v>58.73</v>
      </c>
      <c r="F37" s="16">
        <v>1.1999999999999999E-3</v>
      </c>
      <c r="G37" s="16"/>
    </row>
    <row r="38" spans="1:7" x14ac:dyDescent="0.25">
      <c r="A38" s="17" t="s">
        <v>124</v>
      </c>
      <c r="B38" s="34"/>
      <c r="C38" s="34"/>
      <c r="D38" s="20"/>
      <c r="E38" s="37">
        <f>SUM(E8:E37)</f>
        <v>33512.30000000001</v>
      </c>
      <c r="F38" s="37">
        <f>SUM(F8:F37)</f>
        <v>0.70289999999999986</v>
      </c>
      <c r="G38" s="23"/>
    </row>
    <row r="39" spans="1:7" x14ac:dyDescent="0.25">
      <c r="A39" s="17" t="s">
        <v>1257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17" t="s">
        <v>2688</v>
      </c>
      <c r="B41" s="33"/>
      <c r="C41" s="33"/>
      <c r="D41" s="14"/>
      <c r="E41" s="52"/>
      <c r="F41" s="53"/>
      <c r="G41" s="16"/>
    </row>
    <row r="42" spans="1:7" x14ac:dyDescent="0.25">
      <c r="A42" s="13" t="s">
        <v>2689</v>
      </c>
      <c r="B42" s="33" t="s">
        <v>2690</v>
      </c>
      <c r="C42" s="33" t="s">
        <v>1305</v>
      </c>
      <c r="D42" s="14">
        <v>8155</v>
      </c>
      <c r="E42" s="15">
        <v>2819.99</v>
      </c>
      <c r="F42" s="16">
        <v>5.91E-2</v>
      </c>
      <c r="G42" s="16"/>
    </row>
    <row r="43" spans="1:7" x14ac:dyDescent="0.25">
      <c r="A43" s="13" t="s">
        <v>2691</v>
      </c>
      <c r="B43" s="33" t="s">
        <v>2692</v>
      </c>
      <c r="C43" s="33" t="s">
        <v>2693</v>
      </c>
      <c r="D43" s="14">
        <v>16958</v>
      </c>
      <c r="E43" s="15">
        <v>2715.69</v>
      </c>
      <c r="F43" s="16">
        <v>5.7000000000000002E-2</v>
      </c>
      <c r="G43" s="16"/>
    </row>
    <row r="44" spans="1:7" x14ac:dyDescent="0.25">
      <c r="A44" s="13" t="s">
        <v>2694</v>
      </c>
      <c r="B44" s="33" t="s">
        <v>2695</v>
      </c>
      <c r="C44" s="33" t="s">
        <v>2693</v>
      </c>
      <c r="D44" s="14">
        <v>2561</v>
      </c>
      <c r="E44" s="15">
        <v>2338.7800000000002</v>
      </c>
      <c r="F44" s="16">
        <v>4.9099999999999998E-2</v>
      </c>
      <c r="G44" s="16"/>
    </row>
    <row r="45" spans="1:7" x14ac:dyDescent="0.25">
      <c r="A45" s="13" t="s">
        <v>2696</v>
      </c>
      <c r="B45" s="33" t="s">
        <v>2697</v>
      </c>
      <c r="C45" s="33" t="s">
        <v>2693</v>
      </c>
      <c r="D45" s="14">
        <v>524</v>
      </c>
      <c r="E45" s="15">
        <v>579.89</v>
      </c>
      <c r="F45" s="16">
        <v>1.2200000000000001E-2</v>
      </c>
      <c r="G45" s="16"/>
    </row>
    <row r="46" spans="1:7" x14ac:dyDescent="0.25">
      <c r="A46" s="13" t="s">
        <v>2698</v>
      </c>
      <c r="B46" s="33" t="s">
        <v>2699</v>
      </c>
      <c r="C46" s="33" t="s">
        <v>2693</v>
      </c>
      <c r="D46" s="14">
        <v>1767</v>
      </c>
      <c r="E46" s="15">
        <v>245.66</v>
      </c>
      <c r="F46" s="16">
        <v>5.1999999999999998E-3</v>
      </c>
      <c r="G46" s="16"/>
    </row>
    <row r="47" spans="1:7" x14ac:dyDescent="0.25">
      <c r="A47" s="13" t="s">
        <v>2700</v>
      </c>
      <c r="B47" s="33" t="s">
        <v>2701</v>
      </c>
      <c r="C47" s="33" t="s">
        <v>1305</v>
      </c>
      <c r="D47" s="14">
        <v>1099</v>
      </c>
      <c r="E47" s="15">
        <v>214.62</v>
      </c>
      <c r="F47" s="16">
        <v>4.4999999999999997E-3</v>
      </c>
      <c r="G47" s="16"/>
    </row>
    <row r="48" spans="1:7" x14ac:dyDescent="0.25">
      <c r="A48" s="13" t="s">
        <v>2702</v>
      </c>
      <c r="B48" s="33" t="s">
        <v>2703</v>
      </c>
      <c r="C48" s="33" t="s">
        <v>2693</v>
      </c>
      <c r="D48" s="14">
        <v>1222</v>
      </c>
      <c r="E48" s="15">
        <v>207.7</v>
      </c>
      <c r="F48" s="16">
        <v>4.4000000000000003E-3</v>
      </c>
      <c r="G48" s="16"/>
    </row>
    <row r="49" spans="1:7" x14ac:dyDescent="0.25">
      <c r="A49" s="13" t="s">
        <v>2704</v>
      </c>
      <c r="B49" s="33" t="s">
        <v>2705</v>
      </c>
      <c r="C49" s="33" t="s">
        <v>1305</v>
      </c>
      <c r="D49" s="14">
        <v>529</v>
      </c>
      <c r="E49" s="15">
        <v>195.98</v>
      </c>
      <c r="F49" s="16">
        <v>4.1000000000000003E-3</v>
      </c>
      <c r="G49" s="16"/>
    </row>
    <row r="50" spans="1:7" x14ac:dyDescent="0.25">
      <c r="A50" s="13" t="s">
        <v>2706</v>
      </c>
      <c r="B50" s="33" t="s">
        <v>2707</v>
      </c>
      <c r="C50" s="33" t="s">
        <v>1305</v>
      </c>
      <c r="D50" s="14">
        <v>1826</v>
      </c>
      <c r="E50" s="15">
        <v>178.25</v>
      </c>
      <c r="F50" s="16">
        <v>3.7000000000000002E-3</v>
      </c>
      <c r="G50" s="16"/>
    </row>
    <row r="51" spans="1:7" x14ac:dyDescent="0.25">
      <c r="A51" s="13" t="s">
        <v>2708</v>
      </c>
      <c r="B51" s="33" t="s">
        <v>2709</v>
      </c>
      <c r="C51" s="33" t="s">
        <v>1305</v>
      </c>
      <c r="D51" s="14">
        <v>755</v>
      </c>
      <c r="E51" s="15">
        <v>177.53</v>
      </c>
      <c r="F51" s="16">
        <v>3.7000000000000002E-3</v>
      </c>
      <c r="G51" s="16"/>
    </row>
    <row r="52" spans="1:7" x14ac:dyDescent="0.25">
      <c r="A52" s="13" t="s">
        <v>2710</v>
      </c>
      <c r="B52" s="33" t="s">
        <v>2711</v>
      </c>
      <c r="C52" s="33" t="s">
        <v>2693</v>
      </c>
      <c r="D52" s="14">
        <v>1017</v>
      </c>
      <c r="E52" s="15">
        <v>165.2</v>
      </c>
      <c r="F52" s="16">
        <v>3.5000000000000001E-3</v>
      </c>
      <c r="G52" s="16"/>
    </row>
    <row r="53" spans="1:7" x14ac:dyDescent="0.25">
      <c r="A53" s="13" t="s">
        <v>2712</v>
      </c>
      <c r="B53" s="33" t="s">
        <v>2713</v>
      </c>
      <c r="C53" s="33" t="s">
        <v>2693</v>
      </c>
      <c r="D53" s="14">
        <v>921</v>
      </c>
      <c r="E53" s="15">
        <v>165.01</v>
      </c>
      <c r="F53" s="16">
        <v>3.5000000000000001E-3</v>
      </c>
      <c r="G53" s="16"/>
    </row>
    <row r="54" spans="1:7" x14ac:dyDescent="0.25">
      <c r="A54" s="13" t="s">
        <v>2714</v>
      </c>
      <c r="B54" s="33" t="s">
        <v>2715</v>
      </c>
      <c r="C54" s="33" t="s">
        <v>1987</v>
      </c>
      <c r="D54" s="14">
        <v>4179</v>
      </c>
      <c r="E54" s="15">
        <v>161.87</v>
      </c>
      <c r="F54" s="16">
        <v>3.3999999999999998E-3</v>
      </c>
      <c r="G54" s="16"/>
    </row>
    <row r="55" spans="1:7" x14ac:dyDescent="0.25">
      <c r="A55" s="13" t="s">
        <v>2716</v>
      </c>
      <c r="B55" s="33" t="s">
        <v>2717</v>
      </c>
      <c r="C55" s="33" t="s">
        <v>1305</v>
      </c>
      <c r="D55" s="14">
        <v>316</v>
      </c>
      <c r="E55" s="15">
        <v>151.72999999999999</v>
      </c>
      <c r="F55" s="16">
        <v>3.2000000000000002E-3</v>
      </c>
      <c r="G55" s="16"/>
    </row>
    <row r="56" spans="1:7" x14ac:dyDescent="0.25">
      <c r="A56" s="13" t="s">
        <v>2718</v>
      </c>
      <c r="B56" s="33" t="s">
        <v>2719</v>
      </c>
      <c r="C56" s="33" t="s">
        <v>1305</v>
      </c>
      <c r="D56" s="14">
        <v>1019</v>
      </c>
      <c r="E56" s="15">
        <v>141.62</v>
      </c>
      <c r="F56" s="16">
        <v>3.0000000000000001E-3</v>
      </c>
      <c r="G56" s="16"/>
    </row>
    <row r="57" spans="1:7" x14ac:dyDescent="0.25">
      <c r="A57" s="13" t="s">
        <v>2720</v>
      </c>
      <c r="B57" s="33" t="s">
        <v>2721</v>
      </c>
      <c r="C57" s="33" t="s">
        <v>1305</v>
      </c>
      <c r="D57" s="14">
        <v>241</v>
      </c>
      <c r="E57" s="15">
        <v>131.88</v>
      </c>
      <c r="F57" s="16">
        <v>2.8E-3</v>
      </c>
      <c r="G57" s="16"/>
    </row>
    <row r="58" spans="1:7" x14ac:dyDescent="0.25">
      <c r="A58" s="13" t="s">
        <v>2722</v>
      </c>
      <c r="B58" s="33" t="s">
        <v>2723</v>
      </c>
      <c r="C58" s="33" t="s">
        <v>2693</v>
      </c>
      <c r="D58" s="14">
        <v>1224</v>
      </c>
      <c r="E58" s="15">
        <v>127.45</v>
      </c>
      <c r="F58" s="16">
        <v>2.7000000000000001E-3</v>
      </c>
      <c r="G58" s="16"/>
    </row>
    <row r="59" spans="1:7" x14ac:dyDescent="0.25">
      <c r="A59" s="13" t="s">
        <v>2724</v>
      </c>
      <c r="B59" s="33" t="s">
        <v>2725</v>
      </c>
      <c r="C59" s="33" t="s">
        <v>2693</v>
      </c>
      <c r="D59" s="14">
        <v>4805</v>
      </c>
      <c r="E59" s="15">
        <v>123.48</v>
      </c>
      <c r="F59" s="16">
        <v>2.5999999999999999E-3</v>
      </c>
      <c r="G59" s="16"/>
    </row>
    <row r="60" spans="1:7" x14ac:dyDescent="0.25">
      <c r="A60" s="13" t="s">
        <v>2726</v>
      </c>
      <c r="B60" s="33" t="s">
        <v>2727</v>
      </c>
      <c r="C60" s="33" t="s">
        <v>2693</v>
      </c>
      <c r="D60" s="14">
        <v>145</v>
      </c>
      <c r="E60" s="15">
        <v>112.62</v>
      </c>
      <c r="F60" s="16">
        <v>2.3999999999999998E-3</v>
      </c>
      <c r="G60" s="16"/>
    </row>
    <row r="61" spans="1:7" x14ac:dyDescent="0.25">
      <c r="A61" s="13" t="s">
        <v>2728</v>
      </c>
      <c r="B61" s="33" t="s">
        <v>2729</v>
      </c>
      <c r="C61" s="33" t="s">
        <v>2693</v>
      </c>
      <c r="D61" s="14">
        <v>557</v>
      </c>
      <c r="E61" s="15">
        <v>108.8</v>
      </c>
      <c r="F61" s="16">
        <v>2.3E-3</v>
      </c>
      <c r="G61" s="16"/>
    </row>
    <row r="62" spans="1:7" x14ac:dyDescent="0.25">
      <c r="A62" s="13" t="s">
        <v>2730</v>
      </c>
      <c r="B62" s="33" t="s">
        <v>2731</v>
      </c>
      <c r="C62" s="33" t="s">
        <v>2693</v>
      </c>
      <c r="D62" s="14">
        <v>152</v>
      </c>
      <c r="E62" s="15">
        <v>96.17</v>
      </c>
      <c r="F62" s="16">
        <v>2E-3</v>
      </c>
      <c r="G62" s="16"/>
    </row>
    <row r="63" spans="1:7" x14ac:dyDescent="0.25">
      <c r="A63" s="13" t="s">
        <v>2732</v>
      </c>
      <c r="B63" s="33" t="s">
        <v>2733</v>
      </c>
      <c r="C63" s="33" t="s">
        <v>1305</v>
      </c>
      <c r="D63" s="14">
        <v>372</v>
      </c>
      <c r="E63" s="15">
        <v>91.38</v>
      </c>
      <c r="F63" s="16">
        <v>1.9E-3</v>
      </c>
      <c r="G63" s="16"/>
    </row>
    <row r="64" spans="1:7" x14ac:dyDescent="0.25">
      <c r="A64" s="13" t="s">
        <v>2734</v>
      </c>
      <c r="B64" s="33" t="s">
        <v>2735</v>
      </c>
      <c r="C64" s="33" t="s">
        <v>1305</v>
      </c>
      <c r="D64" s="14">
        <v>175</v>
      </c>
      <c r="E64" s="15">
        <v>81.75</v>
      </c>
      <c r="F64" s="16">
        <v>1.6999999999999999E-3</v>
      </c>
      <c r="G64" s="16"/>
    </row>
    <row r="65" spans="1:7" x14ac:dyDescent="0.25">
      <c r="A65" s="13" t="s">
        <v>2736</v>
      </c>
      <c r="B65" s="33" t="s">
        <v>2737</v>
      </c>
      <c r="C65" s="33" t="s">
        <v>2693</v>
      </c>
      <c r="D65" s="14">
        <v>680</v>
      </c>
      <c r="E65" s="15">
        <v>74.98</v>
      </c>
      <c r="F65" s="16">
        <v>1.6000000000000001E-3</v>
      </c>
      <c r="G65" s="16"/>
    </row>
    <row r="66" spans="1:7" x14ac:dyDescent="0.25">
      <c r="A66" s="13" t="s">
        <v>2738</v>
      </c>
      <c r="B66" s="33" t="s">
        <v>2739</v>
      </c>
      <c r="C66" s="33" t="s">
        <v>1305</v>
      </c>
      <c r="D66" s="14">
        <v>306</v>
      </c>
      <c r="E66" s="15">
        <v>72.98</v>
      </c>
      <c r="F66" s="16">
        <v>1.5E-3</v>
      </c>
      <c r="G66" s="16"/>
    </row>
    <row r="67" spans="1:7" x14ac:dyDescent="0.25">
      <c r="A67" s="13" t="s">
        <v>2740</v>
      </c>
      <c r="B67" s="33" t="s">
        <v>2741</v>
      </c>
      <c r="C67" s="33" t="s">
        <v>1987</v>
      </c>
      <c r="D67" s="14">
        <v>276</v>
      </c>
      <c r="E67" s="15">
        <v>68.430000000000007</v>
      </c>
      <c r="F67" s="16">
        <v>1.4E-3</v>
      </c>
      <c r="G67" s="16"/>
    </row>
    <row r="68" spans="1:7" x14ac:dyDescent="0.25">
      <c r="A68" s="13" t="s">
        <v>2742</v>
      </c>
      <c r="B68" s="33" t="s">
        <v>2743</v>
      </c>
      <c r="C68" s="33" t="s">
        <v>2693</v>
      </c>
      <c r="D68" s="14">
        <v>285</v>
      </c>
      <c r="E68" s="15">
        <v>64.599999999999994</v>
      </c>
      <c r="F68" s="16">
        <v>1.4E-3</v>
      </c>
      <c r="G68" s="16"/>
    </row>
    <row r="69" spans="1:7" x14ac:dyDescent="0.25">
      <c r="A69" s="13" t="s">
        <v>2744</v>
      </c>
      <c r="B69" s="33" t="s">
        <v>2745</v>
      </c>
      <c r="C69" s="33" t="s">
        <v>1987</v>
      </c>
      <c r="D69" s="14">
        <v>186</v>
      </c>
      <c r="E69" s="15">
        <v>56.54</v>
      </c>
      <c r="F69" s="16">
        <v>1.1999999999999999E-3</v>
      </c>
      <c r="G69" s="16"/>
    </row>
    <row r="70" spans="1:7" x14ac:dyDescent="0.25">
      <c r="A70" s="13" t="s">
        <v>2746</v>
      </c>
      <c r="B70" s="33" t="s">
        <v>2747</v>
      </c>
      <c r="C70" s="33" t="s">
        <v>1305</v>
      </c>
      <c r="D70" s="14">
        <v>121</v>
      </c>
      <c r="E70" s="15">
        <v>53.7</v>
      </c>
      <c r="F70" s="16">
        <v>1.1000000000000001E-3</v>
      </c>
      <c r="G70" s="16"/>
    </row>
    <row r="71" spans="1:7" x14ac:dyDescent="0.25">
      <c r="A71" s="13" t="s">
        <v>2748</v>
      </c>
      <c r="B71" s="33" t="s">
        <v>2749</v>
      </c>
      <c r="C71" s="33" t="s">
        <v>2693</v>
      </c>
      <c r="D71" s="14">
        <v>573</v>
      </c>
      <c r="E71" s="15">
        <v>46.41</v>
      </c>
      <c r="F71" s="16">
        <v>1E-3</v>
      </c>
      <c r="G71" s="16"/>
    </row>
    <row r="72" spans="1:7" x14ac:dyDescent="0.25">
      <c r="A72" s="13" t="s">
        <v>2750</v>
      </c>
      <c r="B72" s="33" t="s">
        <v>2751</v>
      </c>
      <c r="C72" s="33" t="s">
        <v>2693</v>
      </c>
      <c r="D72" s="14">
        <v>351</v>
      </c>
      <c r="E72" s="15">
        <v>43.77</v>
      </c>
      <c r="F72" s="16">
        <v>8.9999999999999998E-4</v>
      </c>
      <c r="G72" s="16"/>
    </row>
    <row r="73" spans="1:7" x14ac:dyDescent="0.25">
      <c r="A73" s="13" t="s">
        <v>2752</v>
      </c>
      <c r="B73" s="33" t="s">
        <v>2753</v>
      </c>
      <c r="C73" s="33" t="s">
        <v>1305</v>
      </c>
      <c r="D73" s="14">
        <v>249</v>
      </c>
      <c r="E73" s="15">
        <v>41.81</v>
      </c>
      <c r="F73" s="16">
        <v>8.9999999999999998E-4</v>
      </c>
      <c r="G73" s="16"/>
    </row>
    <row r="74" spans="1:7" x14ac:dyDescent="0.25">
      <c r="A74" s="13" t="s">
        <v>2754</v>
      </c>
      <c r="B74" s="33" t="s">
        <v>2755</v>
      </c>
      <c r="C74" s="33" t="s">
        <v>1305</v>
      </c>
      <c r="D74" s="14">
        <v>708</v>
      </c>
      <c r="E74" s="15">
        <v>34.979999999999997</v>
      </c>
      <c r="F74" s="16">
        <v>6.9999999999999999E-4</v>
      </c>
      <c r="G74" s="16"/>
    </row>
    <row r="75" spans="1:7" x14ac:dyDescent="0.25">
      <c r="A75" s="13" t="s">
        <v>2756</v>
      </c>
      <c r="B75" s="33" t="s">
        <v>2757</v>
      </c>
      <c r="C75" s="33" t="s">
        <v>1305</v>
      </c>
      <c r="D75" s="14">
        <v>572</v>
      </c>
      <c r="E75" s="15">
        <v>31.52</v>
      </c>
      <c r="F75" s="16">
        <v>6.9999999999999999E-4</v>
      </c>
      <c r="G75" s="16"/>
    </row>
    <row r="76" spans="1:7" x14ac:dyDescent="0.25">
      <c r="A76" s="13" t="s">
        <v>2758</v>
      </c>
      <c r="B76" s="33" t="s">
        <v>2759</v>
      </c>
      <c r="C76" s="33" t="s">
        <v>2693</v>
      </c>
      <c r="D76" s="14">
        <v>1036</v>
      </c>
      <c r="E76" s="15">
        <v>31.5</v>
      </c>
      <c r="F76" s="16">
        <v>6.9999999999999999E-4</v>
      </c>
      <c r="G76" s="16"/>
    </row>
    <row r="77" spans="1:7" x14ac:dyDescent="0.25">
      <c r="A77" s="13" t="s">
        <v>2760</v>
      </c>
      <c r="B77" s="33" t="s">
        <v>2761</v>
      </c>
      <c r="C77" s="33" t="s">
        <v>2693</v>
      </c>
      <c r="D77" s="14">
        <v>51</v>
      </c>
      <c r="E77" s="15">
        <v>31.25</v>
      </c>
      <c r="F77" s="16">
        <v>6.9999999999999999E-4</v>
      </c>
      <c r="G77" s="16"/>
    </row>
    <row r="78" spans="1:7" x14ac:dyDescent="0.25">
      <c r="A78" s="13" t="s">
        <v>2762</v>
      </c>
      <c r="B78" s="33" t="s">
        <v>2763</v>
      </c>
      <c r="C78" s="33" t="s">
        <v>1305</v>
      </c>
      <c r="D78" s="14">
        <v>85</v>
      </c>
      <c r="E78" s="15">
        <v>29.71</v>
      </c>
      <c r="F78" s="16">
        <v>5.9999999999999995E-4</v>
      </c>
      <c r="G78" s="16"/>
    </row>
    <row r="79" spans="1:7" x14ac:dyDescent="0.25">
      <c r="A79" s="13" t="s">
        <v>2764</v>
      </c>
      <c r="B79" s="33" t="s">
        <v>2765</v>
      </c>
      <c r="C79" s="33" t="s">
        <v>1305</v>
      </c>
      <c r="D79" s="14">
        <v>27</v>
      </c>
      <c r="E79" s="15">
        <v>29.01</v>
      </c>
      <c r="F79" s="16">
        <v>5.9999999999999995E-4</v>
      </c>
      <c r="G79" s="16"/>
    </row>
    <row r="80" spans="1:7" x14ac:dyDescent="0.25">
      <c r="A80" s="13" t="s">
        <v>2766</v>
      </c>
      <c r="B80" s="33" t="s">
        <v>2767</v>
      </c>
      <c r="C80" s="33" t="s">
        <v>2693</v>
      </c>
      <c r="D80" s="14">
        <v>474</v>
      </c>
      <c r="E80" s="15">
        <v>28.84</v>
      </c>
      <c r="F80" s="16">
        <v>5.9999999999999995E-4</v>
      </c>
      <c r="G80" s="16"/>
    </row>
    <row r="81" spans="1:9" x14ac:dyDescent="0.25">
      <c r="A81" s="13" t="s">
        <v>2768</v>
      </c>
      <c r="B81" s="33" t="s">
        <v>2769</v>
      </c>
      <c r="C81" s="33" t="s">
        <v>1967</v>
      </c>
      <c r="D81" s="14">
        <v>151</v>
      </c>
      <c r="E81" s="15">
        <v>28.13</v>
      </c>
      <c r="F81" s="16">
        <v>5.9999999999999995E-4</v>
      </c>
      <c r="G81" s="16"/>
    </row>
    <row r="82" spans="1:9" x14ac:dyDescent="0.25">
      <c r="A82" s="13" t="s">
        <v>2770</v>
      </c>
      <c r="B82" s="33" t="s">
        <v>2771</v>
      </c>
      <c r="C82" s="33" t="s">
        <v>2693</v>
      </c>
      <c r="D82" s="14">
        <v>887</v>
      </c>
      <c r="E82" s="15">
        <v>27.53</v>
      </c>
      <c r="F82" s="16">
        <v>5.9999999999999995E-4</v>
      </c>
      <c r="G82" s="16"/>
    </row>
    <row r="83" spans="1:9" x14ac:dyDescent="0.25">
      <c r="A83" s="13" t="s">
        <v>2772</v>
      </c>
      <c r="B83" s="33" t="s">
        <v>2773</v>
      </c>
      <c r="C83" s="33" t="s">
        <v>1305</v>
      </c>
      <c r="D83" s="14">
        <v>99</v>
      </c>
      <c r="E83" s="15">
        <v>26.18</v>
      </c>
      <c r="F83" s="16">
        <v>5.0000000000000001E-4</v>
      </c>
      <c r="G83" s="16"/>
    </row>
    <row r="84" spans="1:9" x14ac:dyDescent="0.25">
      <c r="A84" s="13" t="s">
        <v>2774</v>
      </c>
      <c r="B84" s="33" t="s">
        <v>2775</v>
      </c>
      <c r="C84" s="33" t="s">
        <v>2693</v>
      </c>
      <c r="D84" s="14">
        <v>228</v>
      </c>
      <c r="E84" s="15">
        <v>22.87</v>
      </c>
      <c r="F84" s="16">
        <v>5.0000000000000001E-4</v>
      </c>
      <c r="G84" s="16"/>
    </row>
    <row r="85" spans="1:9" x14ac:dyDescent="0.25">
      <c r="A85" s="13" t="s">
        <v>2776</v>
      </c>
      <c r="B85" s="33" t="s">
        <v>2777</v>
      </c>
      <c r="C85" s="33" t="s">
        <v>2693</v>
      </c>
      <c r="D85" s="14">
        <v>363</v>
      </c>
      <c r="E85" s="15">
        <v>22.77</v>
      </c>
      <c r="F85" s="16">
        <v>5.0000000000000001E-4</v>
      </c>
      <c r="G85" s="16"/>
    </row>
    <row r="86" spans="1:9" x14ac:dyDescent="0.25">
      <c r="A86" s="13" t="s">
        <v>2778</v>
      </c>
      <c r="B86" s="33" t="s">
        <v>2779</v>
      </c>
      <c r="C86" s="33" t="s">
        <v>2693</v>
      </c>
      <c r="D86" s="14">
        <v>196</v>
      </c>
      <c r="E86" s="15">
        <v>22.61</v>
      </c>
      <c r="F86" s="16">
        <v>5.0000000000000001E-4</v>
      </c>
      <c r="G86" s="16"/>
    </row>
    <row r="87" spans="1:9" x14ac:dyDescent="0.25">
      <c r="A87" s="13" t="s">
        <v>2780</v>
      </c>
      <c r="B87" s="33" t="s">
        <v>2781</v>
      </c>
      <c r="C87" s="33" t="s">
        <v>2693</v>
      </c>
      <c r="D87" s="14">
        <v>1338</v>
      </c>
      <c r="E87" s="15">
        <v>19.670000000000002</v>
      </c>
      <c r="F87" s="16">
        <v>4.0000000000000002E-4</v>
      </c>
      <c r="G87" s="16"/>
    </row>
    <row r="88" spans="1:9" x14ac:dyDescent="0.25">
      <c r="A88" s="13" t="s">
        <v>2782</v>
      </c>
      <c r="B88" s="33" t="s">
        <v>2783</v>
      </c>
      <c r="C88" s="33" t="s">
        <v>1305</v>
      </c>
      <c r="D88" s="14">
        <v>129</v>
      </c>
      <c r="E88" s="15">
        <v>18.940000000000001</v>
      </c>
      <c r="F88" s="16">
        <v>4.0000000000000002E-4</v>
      </c>
      <c r="G88" s="16"/>
    </row>
    <row r="89" spans="1:9" x14ac:dyDescent="0.25">
      <c r="A89" s="13" t="s">
        <v>2784</v>
      </c>
      <c r="B89" s="33" t="s">
        <v>2785</v>
      </c>
      <c r="C89" s="33" t="s">
        <v>2693</v>
      </c>
      <c r="D89" s="14">
        <v>235</v>
      </c>
      <c r="E89" s="15">
        <v>18.25</v>
      </c>
      <c r="F89" s="16">
        <v>4.0000000000000002E-4</v>
      </c>
      <c r="G89" s="16"/>
    </row>
    <row r="90" spans="1:9" x14ac:dyDescent="0.25">
      <c r="A90" s="13" t="s">
        <v>2786</v>
      </c>
      <c r="B90" s="33" t="s">
        <v>2787</v>
      </c>
      <c r="C90" s="33" t="s">
        <v>2693</v>
      </c>
      <c r="D90" s="14">
        <v>53</v>
      </c>
      <c r="E90" s="15">
        <v>17.52</v>
      </c>
      <c r="F90" s="16">
        <v>4.0000000000000002E-4</v>
      </c>
      <c r="G90" s="16"/>
    </row>
    <row r="91" spans="1:9" x14ac:dyDescent="0.25">
      <c r="A91" s="13" t="s">
        <v>2788</v>
      </c>
      <c r="B91" s="33" t="s">
        <v>2789</v>
      </c>
      <c r="C91" s="33" t="s">
        <v>1967</v>
      </c>
      <c r="D91" s="14">
        <v>99</v>
      </c>
      <c r="E91" s="15">
        <v>14.38</v>
      </c>
      <c r="F91" s="16">
        <v>2.9999999999999997E-4</v>
      </c>
      <c r="G91" s="16"/>
    </row>
    <row r="92" spans="1:9" x14ac:dyDescent="0.25">
      <c r="A92" s="17" t="s">
        <v>124</v>
      </c>
      <c r="B92" s="34"/>
      <c r="C92" s="34"/>
      <c r="D92" s="20"/>
      <c r="E92" s="37">
        <f>SUM(E42:E91)</f>
        <v>12311.930000000006</v>
      </c>
      <c r="F92" s="38">
        <f>SUM(F42:F91)</f>
        <v>0.25870000000000004</v>
      </c>
      <c r="G92" s="16"/>
    </row>
    <row r="93" spans="1:9" x14ac:dyDescent="0.25">
      <c r="A93" s="17"/>
      <c r="B93" s="33"/>
      <c r="C93" s="33"/>
      <c r="D93" s="14"/>
      <c r="E93" s="52"/>
      <c r="F93" s="53"/>
      <c r="G93" s="16"/>
    </row>
    <row r="94" spans="1:9" x14ac:dyDescent="0.25">
      <c r="A94" s="24" t="s">
        <v>131</v>
      </c>
      <c r="B94" s="35"/>
      <c r="C94" s="35"/>
      <c r="D94" s="25"/>
      <c r="E94" s="30">
        <v>45824.23</v>
      </c>
      <c r="F94" s="31">
        <v>0.96160000000000001</v>
      </c>
      <c r="G94" s="23"/>
      <c r="I94" s="54"/>
    </row>
    <row r="95" spans="1:9" x14ac:dyDescent="0.25">
      <c r="A95" s="13"/>
      <c r="B95" s="33"/>
      <c r="C95" s="33"/>
      <c r="D95" s="14"/>
      <c r="E95" s="15"/>
      <c r="F95" s="16"/>
      <c r="G95" s="16"/>
    </row>
    <row r="96" spans="1:9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176</v>
      </c>
      <c r="B97" s="33"/>
      <c r="C97" s="33"/>
      <c r="D97" s="14"/>
      <c r="E97" s="15"/>
      <c r="F97" s="16"/>
      <c r="G97" s="16"/>
    </row>
    <row r="98" spans="1:7" x14ac:dyDescent="0.25">
      <c r="A98" s="13" t="s">
        <v>177</v>
      </c>
      <c r="B98" s="33"/>
      <c r="C98" s="33"/>
      <c r="D98" s="14"/>
      <c r="E98" s="15">
        <v>1748.04</v>
      </c>
      <c r="F98" s="16">
        <v>3.6700000000000003E-2</v>
      </c>
      <c r="G98" s="16">
        <v>6.6588999999999995E-2</v>
      </c>
    </row>
    <row r="99" spans="1:7" x14ac:dyDescent="0.25">
      <c r="A99" s="17" t="s">
        <v>124</v>
      </c>
      <c r="B99" s="34"/>
      <c r="C99" s="34"/>
      <c r="D99" s="20"/>
      <c r="E99" s="37">
        <v>1748.04</v>
      </c>
      <c r="F99" s="38">
        <v>3.6700000000000003E-2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131</v>
      </c>
      <c r="B101" s="35"/>
      <c r="C101" s="35"/>
      <c r="D101" s="25"/>
      <c r="E101" s="21">
        <v>1748.04</v>
      </c>
      <c r="F101" s="22">
        <v>3.6700000000000003E-2</v>
      </c>
      <c r="G101" s="23"/>
    </row>
    <row r="102" spans="1:7" x14ac:dyDescent="0.25">
      <c r="A102" s="13" t="s">
        <v>178</v>
      </c>
      <c r="B102" s="33"/>
      <c r="C102" s="33"/>
      <c r="D102" s="14"/>
      <c r="E102" s="15">
        <v>0.31890540000000001</v>
      </c>
      <c r="F102" s="16">
        <v>6.0000000000000002E-6</v>
      </c>
      <c r="G102" s="16"/>
    </row>
    <row r="103" spans="1:7" x14ac:dyDescent="0.25">
      <c r="A103" s="13" t="s">
        <v>179</v>
      </c>
      <c r="B103" s="33"/>
      <c r="C103" s="33"/>
      <c r="D103" s="14"/>
      <c r="E103" s="15">
        <v>105.1610946</v>
      </c>
      <c r="F103" s="16">
        <v>1.694E-3</v>
      </c>
      <c r="G103" s="16">
        <v>6.6588999999999995E-2</v>
      </c>
    </row>
    <row r="104" spans="1:7" x14ac:dyDescent="0.25">
      <c r="A104" s="28" t="s">
        <v>180</v>
      </c>
      <c r="B104" s="36"/>
      <c r="C104" s="36"/>
      <c r="D104" s="29"/>
      <c r="E104" s="30">
        <v>47677.75</v>
      </c>
      <c r="F104" s="31">
        <v>1</v>
      </c>
      <c r="G104" s="31"/>
    </row>
    <row r="109" spans="1:7" x14ac:dyDescent="0.25">
      <c r="A109" s="1" t="s">
        <v>183</v>
      </c>
    </row>
    <row r="110" spans="1:7" x14ac:dyDescent="0.25">
      <c r="A110" s="47" t="s">
        <v>184</v>
      </c>
      <c r="B110" s="3" t="s">
        <v>121</v>
      </c>
    </row>
    <row r="111" spans="1:7" x14ac:dyDescent="0.25">
      <c r="A111" t="s">
        <v>185</v>
      </c>
    </row>
    <row r="112" spans="1:7" x14ac:dyDescent="0.25">
      <c r="A112" t="s">
        <v>186</v>
      </c>
      <c r="B112" t="s">
        <v>187</v>
      </c>
      <c r="C112" t="s">
        <v>187</v>
      </c>
    </row>
    <row r="113" spans="1:3" x14ac:dyDescent="0.25">
      <c r="B113" s="48">
        <v>45412</v>
      </c>
      <c r="C113" s="48">
        <v>45443</v>
      </c>
    </row>
    <row r="114" spans="1:3" x14ac:dyDescent="0.25">
      <c r="B114" s="60"/>
      <c r="C114" s="60"/>
    </row>
    <row r="115" spans="1:3" x14ac:dyDescent="0.25">
      <c r="A115" t="s">
        <v>192</v>
      </c>
      <c r="B115" s="60">
        <v>9.7301000000000002</v>
      </c>
      <c r="C115" s="70">
        <v>9.9222999999999999</v>
      </c>
    </row>
    <row r="116" spans="1:3" x14ac:dyDescent="0.25">
      <c r="A116" t="s">
        <v>706</v>
      </c>
      <c r="B116" s="60">
        <v>9.7301000000000002</v>
      </c>
      <c r="C116" s="70">
        <v>9.9222999999999999</v>
      </c>
    </row>
    <row r="117" spans="1:3" x14ac:dyDescent="0.25">
      <c r="A117" t="s">
        <v>673</v>
      </c>
      <c r="B117" s="60">
        <v>9.7027000000000001</v>
      </c>
      <c r="C117" s="70">
        <v>9.8793000000000006</v>
      </c>
    </row>
    <row r="118" spans="1:3" x14ac:dyDescent="0.25">
      <c r="A118" t="s">
        <v>707</v>
      </c>
      <c r="B118" s="60">
        <v>9.7027000000000001</v>
      </c>
      <c r="C118" s="70">
        <v>9.8793000000000006</v>
      </c>
    </row>
    <row r="120" spans="1:3" x14ac:dyDescent="0.25">
      <c r="A120" t="s">
        <v>202</v>
      </c>
      <c r="B120" s="3" t="s">
        <v>121</v>
      </c>
    </row>
    <row r="121" spans="1:3" x14ac:dyDescent="0.25">
      <c r="A121" t="s">
        <v>203</v>
      </c>
      <c r="B121" s="3" t="s">
        <v>121</v>
      </c>
    </row>
    <row r="122" spans="1:3" ht="29.1" customHeight="1" x14ac:dyDescent="0.25">
      <c r="A122" s="47" t="s">
        <v>204</v>
      </c>
      <c r="B122" s="3" t="s">
        <v>121</v>
      </c>
    </row>
    <row r="123" spans="1:3" ht="29.1" customHeight="1" x14ac:dyDescent="0.25">
      <c r="A123" s="47" t="s">
        <v>205</v>
      </c>
      <c r="B123" s="49">
        <f>+E92</f>
        <v>12311.930000000006</v>
      </c>
    </row>
    <row r="124" spans="1:3" ht="43.5" customHeight="1" x14ac:dyDescent="0.25">
      <c r="A124" s="47" t="s">
        <v>855</v>
      </c>
      <c r="B124" s="3" t="s">
        <v>121</v>
      </c>
    </row>
    <row r="125" spans="1:3" ht="29.1" customHeight="1" x14ac:dyDescent="0.25">
      <c r="A125" s="47" t="s">
        <v>856</v>
      </c>
      <c r="B125" s="3" t="s">
        <v>121</v>
      </c>
    </row>
    <row r="126" spans="1:3" ht="29.1" customHeight="1" x14ac:dyDescent="0.25">
      <c r="A126" s="47" t="s">
        <v>857</v>
      </c>
      <c r="B126" s="3" t="s">
        <v>121</v>
      </c>
    </row>
    <row r="127" spans="1:3" ht="29.1" customHeight="1" x14ac:dyDescent="0.25">
      <c r="A127" s="47" t="s">
        <v>209</v>
      </c>
      <c r="B127" s="3" t="s">
        <v>121</v>
      </c>
    </row>
    <row r="128" spans="1:3" x14ac:dyDescent="0.25">
      <c r="A128" t="s">
        <v>210</v>
      </c>
      <c r="B128" s="3" t="s">
        <v>121</v>
      </c>
    </row>
    <row r="129" spans="1:4" x14ac:dyDescent="0.25">
      <c r="A129" t="s">
        <v>211</v>
      </c>
      <c r="B129" s="3" t="s">
        <v>121</v>
      </c>
    </row>
    <row r="131" spans="1:4" ht="69.95" customHeight="1" x14ac:dyDescent="0.25">
      <c r="A131" s="73" t="s">
        <v>221</v>
      </c>
      <c r="B131" s="73" t="s">
        <v>222</v>
      </c>
      <c r="C131" s="73" t="s">
        <v>5</v>
      </c>
      <c r="D131" s="73" t="s">
        <v>6</v>
      </c>
    </row>
    <row r="132" spans="1:4" ht="69.95" customHeight="1" x14ac:dyDescent="0.25">
      <c r="A132" s="73" t="s">
        <v>2790</v>
      </c>
      <c r="B132" s="73"/>
      <c r="C132" s="73" t="s">
        <v>87</v>
      </c>
      <c r="D13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5" activePane="bottomLeft" state="frozen"/>
      <selection pane="bottomLeft" activeCell="B31" sqref="B31:C3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2791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2792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64" t="s">
        <v>131</v>
      </c>
      <c r="B8" s="65"/>
      <c r="C8" s="65"/>
      <c r="D8" s="66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2224</v>
      </c>
      <c r="B10" s="34"/>
      <c r="C10" s="34"/>
      <c r="D10" s="20"/>
      <c r="E10" s="46"/>
      <c r="F10" s="23"/>
      <c r="G10" s="16"/>
    </row>
    <row r="11" spans="1:8" x14ac:dyDescent="0.25">
      <c r="A11" s="17" t="s">
        <v>2793</v>
      </c>
      <c r="B11" s="34"/>
      <c r="C11" s="34"/>
      <c r="D11" s="20"/>
      <c r="E11" s="46"/>
      <c r="F11" s="23"/>
      <c r="G11" s="16"/>
    </row>
    <row r="12" spans="1:8" x14ac:dyDescent="0.25">
      <c r="A12" s="13" t="s">
        <v>2794</v>
      </c>
      <c r="B12" s="33" t="s">
        <v>2795</v>
      </c>
      <c r="C12" s="34"/>
      <c r="D12" s="15">
        <v>66</v>
      </c>
      <c r="E12" s="15">
        <v>4760.3819999999996</v>
      </c>
      <c r="F12" s="16">
        <f>+E12/$E$22</f>
        <v>0.97020368566292603</v>
      </c>
      <c r="G12" s="16"/>
    </row>
    <row r="13" spans="1:8" x14ac:dyDescent="0.25">
      <c r="A13" s="64" t="s">
        <v>131</v>
      </c>
      <c r="B13" s="65"/>
      <c r="C13" s="65"/>
      <c r="D13" s="66"/>
      <c r="E13" s="37">
        <f>SUM(E12)</f>
        <v>4760.3819999999996</v>
      </c>
      <c r="F13" s="38">
        <f>SUM(F12)</f>
        <v>0.97020368566292603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176</v>
      </c>
      <c r="B15" s="33"/>
      <c r="C15" s="33"/>
      <c r="D15" s="14"/>
      <c r="E15" s="15"/>
      <c r="F15" s="16"/>
      <c r="G15" s="16"/>
    </row>
    <row r="16" spans="1:8" x14ac:dyDescent="0.25">
      <c r="A16" s="13" t="s">
        <v>177</v>
      </c>
      <c r="B16" s="33"/>
      <c r="C16" s="33"/>
      <c r="D16" s="14"/>
      <c r="E16" s="15">
        <v>21.99</v>
      </c>
      <c r="F16" s="16">
        <v>4.4809999999999997E-3</v>
      </c>
      <c r="G16" s="16">
        <v>6.6588999999999995E-2</v>
      </c>
    </row>
    <row r="17" spans="1:7" x14ac:dyDescent="0.25">
      <c r="A17" s="17" t="s">
        <v>124</v>
      </c>
      <c r="B17" s="34"/>
      <c r="C17" s="34"/>
      <c r="D17" s="20"/>
      <c r="E17" s="21">
        <v>21.99</v>
      </c>
      <c r="F17" s="22">
        <v>4.4809999999999997E-3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131</v>
      </c>
      <c r="B19" s="35"/>
      <c r="C19" s="35"/>
      <c r="D19" s="25"/>
      <c r="E19" s="21">
        <v>21.99</v>
      </c>
      <c r="F19" s="22">
        <v>4.4809999999999997E-3</v>
      </c>
      <c r="G19" s="23"/>
    </row>
    <row r="20" spans="1:7" x14ac:dyDescent="0.25">
      <c r="A20" s="13" t="s">
        <v>178</v>
      </c>
      <c r="B20" s="33"/>
      <c r="C20" s="33"/>
      <c r="D20" s="14"/>
      <c r="E20" s="15">
        <v>4.0114E-3</v>
      </c>
      <c r="F20" s="16">
        <v>0</v>
      </c>
      <c r="G20" s="16"/>
    </row>
    <row r="21" spans="1:7" x14ac:dyDescent="0.25">
      <c r="A21" s="13" t="s">
        <v>179</v>
      </c>
      <c r="B21" s="33"/>
      <c r="C21" s="33"/>
      <c r="D21" s="14"/>
      <c r="E21" s="15">
        <v>124.2059886</v>
      </c>
      <c r="F21" s="16">
        <v>2.53E-2</v>
      </c>
      <c r="G21" s="16">
        <v>6.6588999999999995E-2</v>
      </c>
    </row>
    <row r="22" spans="1:7" x14ac:dyDescent="0.25">
      <c r="A22" s="28" t="s">
        <v>180</v>
      </c>
      <c r="B22" s="36"/>
      <c r="C22" s="36"/>
      <c r="D22" s="29"/>
      <c r="E22" s="30">
        <v>4906.58</v>
      </c>
      <c r="F22" s="31">
        <v>1</v>
      </c>
      <c r="G22" s="31"/>
    </row>
    <row r="27" spans="1:7" x14ac:dyDescent="0.25">
      <c r="A27" s="1" t="s">
        <v>183</v>
      </c>
    </row>
    <row r="28" spans="1:7" x14ac:dyDescent="0.25">
      <c r="A28" s="47" t="s">
        <v>184</v>
      </c>
      <c r="B28" s="3" t="s">
        <v>121</v>
      </c>
    </row>
    <row r="29" spans="1:7" x14ac:dyDescent="0.25">
      <c r="A29" t="s">
        <v>185</v>
      </c>
    </row>
    <row r="30" spans="1:7" x14ac:dyDescent="0.25">
      <c r="A30" t="s">
        <v>186</v>
      </c>
      <c r="B30" t="s">
        <v>187</v>
      </c>
      <c r="C30" t="s">
        <v>187</v>
      </c>
    </row>
    <row r="31" spans="1:7" x14ac:dyDescent="0.25">
      <c r="B31" s="48">
        <v>45412</v>
      </c>
      <c r="C31" s="48">
        <v>45443</v>
      </c>
    </row>
    <row r="32" spans="1:7" x14ac:dyDescent="0.25">
      <c r="A32" t="s">
        <v>707</v>
      </c>
      <c r="B32" s="60">
        <v>73.235600000000005</v>
      </c>
      <c r="C32" s="60">
        <v>73.809200000000004</v>
      </c>
    </row>
    <row r="34" spans="1:4" x14ac:dyDescent="0.25">
      <c r="A34" t="s">
        <v>202</v>
      </c>
      <c r="B34" s="3" t="s">
        <v>121</v>
      </c>
    </row>
    <row r="35" spans="1:4" x14ac:dyDescent="0.25">
      <c r="A35" t="s">
        <v>203</v>
      </c>
      <c r="B35" s="3" t="s">
        <v>121</v>
      </c>
    </row>
    <row r="36" spans="1:4" ht="29.1" customHeight="1" x14ac:dyDescent="0.25">
      <c r="A36" s="47" t="s">
        <v>204</v>
      </c>
      <c r="B36" s="3" t="s">
        <v>121</v>
      </c>
    </row>
    <row r="37" spans="1:4" ht="29.1" customHeight="1" x14ac:dyDescent="0.25">
      <c r="A37" s="47" t="s">
        <v>205</v>
      </c>
      <c r="B37" s="3" t="s">
        <v>121</v>
      </c>
    </row>
    <row r="38" spans="1:4" ht="43.5" customHeight="1" x14ac:dyDescent="0.25">
      <c r="A38" s="47" t="s">
        <v>207</v>
      </c>
      <c r="B38" s="3" t="s">
        <v>121</v>
      </c>
    </row>
    <row r="39" spans="1:4" ht="29.1" customHeight="1" x14ac:dyDescent="0.25">
      <c r="A39" s="47" t="s">
        <v>208</v>
      </c>
      <c r="B39" s="3" t="s">
        <v>121</v>
      </c>
    </row>
    <row r="40" spans="1:4" ht="29.1" customHeight="1" x14ac:dyDescent="0.25">
      <c r="A40" s="47" t="s">
        <v>209</v>
      </c>
      <c r="B40" s="49">
        <v>4794.9858060000006</v>
      </c>
    </row>
    <row r="41" spans="1:4" x14ac:dyDescent="0.25">
      <c r="A41" t="s">
        <v>210</v>
      </c>
      <c r="B41" s="3" t="s">
        <v>121</v>
      </c>
    </row>
    <row r="42" spans="1:4" x14ac:dyDescent="0.25">
      <c r="A42" t="s">
        <v>211</v>
      </c>
      <c r="B42" s="3" t="s">
        <v>121</v>
      </c>
    </row>
    <row r="44" spans="1:4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4" ht="69.95" customHeight="1" x14ac:dyDescent="0.25">
      <c r="A45" s="73" t="s">
        <v>2796</v>
      </c>
      <c r="B45" s="73"/>
      <c r="C45" s="73" t="s">
        <v>89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9"/>
  <sheetViews>
    <sheetView showGridLines="0" workbookViewId="0">
      <pane ySplit="4" topLeftCell="A17" activePane="bottomLeft" state="frozen"/>
      <selection pane="bottomLeft" activeCell="B31" sqref="B31:C3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2797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2798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173</v>
      </c>
      <c r="B8" s="33"/>
      <c r="C8" s="33"/>
      <c r="D8" s="14"/>
      <c r="E8" s="15"/>
      <c r="F8" s="16"/>
      <c r="G8" s="16"/>
    </row>
    <row r="9" spans="1:8" x14ac:dyDescent="0.25">
      <c r="A9" s="13" t="s">
        <v>2799</v>
      </c>
      <c r="B9" s="33" t="s">
        <v>2800</v>
      </c>
      <c r="C9" s="33"/>
      <c r="D9" s="14">
        <v>5091270</v>
      </c>
      <c r="E9" s="15">
        <v>4801.07</v>
      </c>
      <c r="F9" s="16">
        <v>0.50019999999999998</v>
      </c>
      <c r="G9" s="16"/>
    </row>
    <row r="10" spans="1:8" x14ac:dyDescent="0.25">
      <c r="A10" s="13" t="s">
        <v>2801</v>
      </c>
      <c r="B10" s="33" t="s">
        <v>2802</v>
      </c>
      <c r="C10" s="33"/>
      <c r="D10" s="14">
        <v>6470966</v>
      </c>
      <c r="E10" s="15">
        <v>4794.99</v>
      </c>
      <c r="F10" s="16">
        <v>0.49959999999999999</v>
      </c>
      <c r="G10" s="16"/>
    </row>
    <row r="11" spans="1:8" x14ac:dyDescent="0.25">
      <c r="A11" s="17" t="s">
        <v>124</v>
      </c>
      <c r="B11" s="34"/>
      <c r="C11" s="34"/>
      <c r="D11" s="20"/>
      <c r="E11" s="21">
        <v>9596.06</v>
      </c>
      <c r="F11" s="22">
        <v>0.99980000000000002</v>
      </c>
      <c r="G11" s="23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131</v>
      </c>
      <c r="B13" s="35"/>
      <c r="C13" s="35"/>
      <c r="D13" s="25"/>
      <c r="E13" s="21">
        <v>9596.06</v>
      </c>
      <c r="F13" s="22">
        <v>0.99980000000000002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176</v>
      </c>
      <c r="B15" s="33"/>
      <c r="C15" s="33"/>
      <c r="D15" s="14"/>
      <c r="E15" s="15"/>
      <c r="F15" s="16"/>
      <c r="G15" s="16"/>
    </row>
    <row r="16" spans="1:8" x14ac:dyDescent="0.25">
      <c r="A16" s="13" t="s">
        <v>177</v>
      </c>
      <c r="B16" s="33"/>
      <c r="C16" s="33"/>
      <c r="D16" s="14"/>
      <c r="E16" s="15">
        <v>36.979999999999997</v>
      </c>
      <c r="F16" s="16">
        <v>3.8999999999999998E-3</v>
      </c>
      <c r="G16" s="16">
        <v>6.6588999999999995E-2</v>
      </c>
    </row>
    <row r="17" spans="1:7" x14ac:dyDescent="0.25">
      <c r="A17" s="17" t="s">
        <v>124</v>
      </c>
      <c r="B17" s="34"/>
      <c r="C17" s="34"/>
      <c r="D17" s="20"/>
      <c r="E17" s="21">
        <v>36.979999999999997</v>
      </c>
      <c r="F17" s="22">
        <v>3.8999999999999998E-3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131</v>
      </c>
      <c r="B19" s="35"/>
      <c r="C19" s="35"/>
      <c r="D19" s="25"/>
      <c r="E19" s="21">
        <v>36.979999999999997</v>
      </c>
      <c r="F19" s="22">
        <v>3.8999999999999998E-3</v>
      </c>
      <c r="G19" s="23"/>
    </row>
    <row r="20" spans="1:7" x14ac:dyDescent="0.25">
      <c r="A20" s="13" t="s">
        <v>178</v>
      </c>
      <c r="B20" s="33"/>
      <c r="C20" s="33"/>
      <c r="D20" s="14"/>
      <c r="E20" s="15">
        <v>6.7463999999999996E-3</v>
      </c>
      <c r="F20" s="16">
        <v>0</v>
      </c>
      <c r="G20" s="16"/>
    </row>
    <row r="21" spans="1:7" x14ac:dyDescent="0.25">
      <c r="A21" s="13" t="s">
        <v>179</v>
      </c>
      <c r="B21" s="33"/>
      <c r="C21" s="33"/>
      <c r="D21" s="14"/>
      <c r="E21" s="26">
        <v>-34.696746400000002</v>
      </c>
      <c r="F21" s="27">
        <v>-3.7000000000000002E-3</v>
      </c>
      <c r="G21" s="16">
        <v>6.6588999999999995E-2</v>
      </c>
    </row>
    <row r="22" spans="1:7" x14ac:dyDescent="0.25">
      <c r="A22" s="28" t="s">
        <v>180</v>
      </c>
      <c r="B22" s="36"/>
      <c r="C22" s="36"/>
      <c r="D22" s="29"/>
      <c r="E22" s="30">
        <v>9598.35</v>
      </c>
      <c r="F22" s="31">
        <v>1</v>
      </c>
      <c r="G22" s="31"/>
    </row>
    <row r="27" spans="1:7" x14ac:dyDescent="0.25">
      <c r="A27" s="1" t="s">
        <v>183</v>
      </c>
    </row>
    <row r="28" spans="1:7" x14ac:dyDescent="0.25">
      <c r="A28" s="47" t="s">
        <v>184</v>
      </c>
      <c r="B28" s="3" t="s">
        <v>121</v>
      </c>
    </row>
    <row r="29" spans="1:7" x14ac:dyDescent="0.25">
      <c r="A29" t="s">
        <v>185</v>
      </c>
    </row>
    <row r="30" spans="1:7" x14ac:dyDescent="0.25">
      <c r="A30" t="s">
        <v>186</v>
      </c>
      <c r="B30" t="s">
        <v>187</v>
      </c>
      <c r="C30" t="s">
        <v>187</v>
      </c>
    </row>
    <row r="31" spans="1:7" x14ac:dyDescent="0.25">
      <c r="B31" s="48">
        <v>45412</v>
      </c>
      <c r="C31" s="48">
        <v>45443</v>
      </c>
    </row>
    <row r="32" spans="1:7" x14ac:dyDescent="0.25">
      <c r="A32" t="s">
        <v>191</v>
      </c>
      <c r="B32">
        <v>13.929</v>
      </c>
      <c r="C32">
        <v>15.028</v>
      </c>
      <c r="E32" s="2"/>
    </row>
    <row r="33" spans="1:5" x14ac:dyDescent="0.25">
      <c r="A33" t="s">
        <v>192</v>
      </c>
      <c r="B33">
        <v>13.93</v>
      </c>
      <c r="C33">
        <v>15.029</v>
      </c>
      <c r="E33" s="2"/>
    </row>
    <row r="34" spans="1:5" x14ac:dyDescent="0.25">
      <c r="A34" t="s">
        <v>672</v>
      </c>
      <c r="B34">
        <v>13.837999999999999</v>
      </c>
      <c r="C34">
        <v>14.926</v>
      </c>
      <c r="E34" s="2"/>
    </row>
    <row r="35" spans="1:5" x14ac:dyDescent="0.25">
      <c r="A35" t="s">
        <v>673</v>
      </c>
      <c r="B35">
        <v>13.837999999999999</v>
      </c>
      <c r="C35">
        <v>14.926</v>
      </c>
      <c r="E35" s="2"/>
    </row>
    <row r="36" spans="1:5" x14ac:dyDescent="0.25">
      <c r="E36" s="2"/>
    </row>
    <row r="37" spans="1:5" x14ac:dyDescent="0.25">
      <c r="A37" t="s">
        <v>202</v>
      </c>
      <c r="B37" s="3" t="s">
        <v>121</v>
      </c>
    </row>
    <row r="38" spans="1:5" x14ac:dyDescent="0.25">
      <c r="A38" t="s">
        <v>203</v>
      </c>
      <c r="B38" s="3" t="s">
        <v>121</v>
      </c>
    </row>
    <row r="39" spans="1:5" ht="29.1" customHeight="1" x14ac:dyDescent="0.25">
      <c r="A39" s="47" t="s">
        <v>204</v>
      </c>
      <c r="B39" s="3" t="s">
        <v>121</v>
      </c>
    </row>
    <row r="40" spans="1:5" ht="29.1" customHeight="1" x14ac:dyDescent="0.25">
      <c r="A40" s="47" t="s">
        <v>205</v>
      </c>
      <c r="B40" s="3" t="s">
        <v>121</v>
      </c>
    </row>
    <row r="41" spans="1:5" ht="43.5" customHeight="1" x14ac:dyDescent="0.25">
      <c r="A41" s="47" t="s">
        <v>855</v>
      </c>
      <c r="B41" s="3" t="s">
        <v>121</v>
      </c>
    </row>
    <row r="42" spans="1:5" ht="29.1" customHeight="1" x14ac:dyDescent="0.25">
      <c r="A42" s="47" t="s">
        <v>856</v>
      </c>
      <c r="B42" s="3" t="s">
        <v>121</v>
      </c>
    </row>
    <row r="43" spans="1:5" ht="29.1" customHeight="1" x14ac:dyDescent="0.25">
      <c r="A43" s="47" t="s">
        <v>857</v>
      </c>
      <c r="B43" s="3" t="s">
        <v>121</v>
      </c>
    </row>
    <row r="44" spans="1:5" ht="29.1" customHeight="1" x14ac:dyDescent="0.25">
      <c r="A44" s="47" t="s">
        <v>209</v>
      </c>
      <c r="B44" s="3" t="s">
        <v>121</v>
      </c>
    </row>
    <row r="45" spans="1:5" x14ac:dyDescent="0.25">
      <c r="A45" t="s">
        <v>210</v>
      </c>
      <c r="B45" s="3" t="s">
        <v>121</v>
      </c>
    </row>
    <row r="46" spans="1:5" x14ac:dyDescent="0.25">
      <c r="A46" t="s">
        <v>211</v>
      </c>
      <c r="B46" s="3" t="s">
        <v>121</v>
      </c>
    </row>
    <row r="48" spans="1:5" ht="69.95" customHeight="1" x14ac:dyDescent="0.25">
      <c r="A48" s="73" t="s">
        <v>221</v>
      </c>
      <c r="B48" s="73" t="s">
        <v>222</v>
      </c>
      <c r="C48" s="73" t="s">
        <v>5</v>
      </c>
      <c r="D48" s="73" t="s">
        <v>6</v>
      </c>
    </row>
    <row r="49" spans="1:4" ht="69.95" customHeight="1" x14ac:dyDescent="0.25">
      <c r="A49" s="73" t="s">
        <v>2803</v>
      </c>
      <c r="B49" s="73"/>
      <c r="C49" s="73" t="s">
        <v>91</v>
      </c>
      <c r="D4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54"/>
  <sheetViews>
    <sheetView showGridLines="0" workbookViewId="0">
      <pane ySplit="4" topLeftCell="A64" activePane="bottomLeft" state="frozen"/>
      <selection pane="bottomLeft" activeCell="G72" sqref="G7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2804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2805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132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133</v>
      </c>
      <c r="B11" s="33"/>
      <c r="C11" s="33"/>
      <c r="D11" s="14"/>
      <c r="E11" s="15"/>
      <c r="F11" s="16"/>
      <c r="G11" s="16"/>
    </row>
    <row r="12" spans="1:8" x14ac:dyDescent="0.25">
      <c r="A12" s="13" t="s">
        <v>2806</v>
      </c>
      <c r="B12" s="33" t="s">
        <v>2807</v>
      </c>
      <c r="C12" s="33" t="s">
        <v>128</v>
      </c>
      <c r="D12" s="14">
        <v>20000000</v>
      </c>
      <c r="E12" s="15">
        <v>19768.3</v>
      </c>
      <c r="F12" s="16">
        <v>3.8800000000000001E-2</v>
      </c>
      <c r="G12" s="16">
        <v>6.9001000000000007E-2</v>
      </c>
    </row>
    <row r="13" spans="1:8" x14ac:dyDescent="0.25">
      <c r="A13" s="13" t="s">
        <v>2808</v>
      </c>
      <c r="B13" s="33" t="s">
        <v>2809</v>
      </c>
      <c r="C13" s="33" t="s">
        <v>128</v>
      </c>
      <c r="D13" s="14">
        <v>17500000</v>
      </c>
      <c r="E13" s="15">
        <v>17324.810000000001</v>
      </c>
      <c r="F13" s="16">
        <v>3.4000000000000002E-2</v>
      </c>
      <c r="G13" s="16">
        <v>6.8350999999999995E-2</v>
      </c>
    </row>
    <row r="14" spans="1:8" x14ac:dyDescent="0.25">
      <c r="A14" s="13" t="s">
        <v>2810</v>
      </c>
      <c r="B14" s="33" t="s">
        <v>2811</v>
      </c>
      <c r="C14" s="33" t="s">
        <v>128</v>
      </c>
      <c r="D14" s="14">
        <v>17500000</v>
      </c>
      <c r="E14" s="15">
        <v>17277.89</v>
      </c>
      <c r="F14" s="16">
        <v>3.39E-2</v>
      </c>
      <c r="G14" s="16">
        <v>6.9001999999999994E-2</v>
      </c>
    </row>
    <row r="15" spans="1:8" x14ac:dyDescent="0.25">
      <c r="A15" s="13" t="s">
        <v>2812</v>
      </c>
      <c r="B15" s="33" t="s">
        <v>2813</v>
      </c>
      <c r="C15" s="33" t="s">
        <v>128</v>
      </c>
      <c r="D15" s="14">
        <v>10000000</v>
      </c>
      <c r="E15" s="15">
        <v>9925.41</v>
      </c>
      <c r="F15" s="16">
        <v>1.95E-2</v>
      </c>
      <c r="G15" s="16">
        <v>6.8574999999999997E-2</v>
      </c>
    </row>
    <row r="16" spans="1:8" x14ac:dyDescent="0.25">
      <c r="A16" s="13" t="s">
        <v>2814</v>
      </c>
      <c r="B16" s="33" t="s">
        <v>2815</v>
      </c>
      <c r="C16" s="33" t="s">
        <v>128</v>
      </c>
      <c r="D16" s="14">
        <v>10000000</v>
      </c>
      <c r="E16" s="15">
        <v>9910.92</v>
      </c>
      <c r="F16" s="16">
        <v>1.9400000000000001E-2</v>
      </c>
      <c r="G16" s="16">
        <v>6.8350999999999995E-2</v>
      </c>
    </row>
    <row r="17" spans="1:7" x14ac:dyDescent="0.25">
      <c r="A17" s="13" t="s">
        <v>2816</v>
      </c>
      <c r="B17" s="33" t="s">
        <v>2817</v>
      </c>
      <c r="C17" s="33" t="s">
        <v>128</v>
      </c>
      <c r="D17" s="14">
        <v>10000000</v>
      </c>
      <c r="E17" s="15">
        <v>9886</v>
      </c>
      <c r="F17" s="16">
        <v>1.9400000000000001E-2</v>
      </c>
      <c r="G17" s="16">
        <v>6.9000000000000006E-2</v>
      </c>
    </row>
    <row r="18" spans="1:7" x14ac:dyDescent="0.25">
      <c r="A18" s="13" t="s">
        <v>2818</v>
      </c>
      <c r="B18" s="33" t="s">
        <v>2819</v>
      </c>
      <c r="C18" s="33" t="s">
        <v>128</v>
      </c>
      <c r="D18" s="14">
        <v>7500000</v>
      </c>
      <c r="E18" s="15">
        <v>7434.66</v>
      </c>
      <c r="F18" s="16">
        <v>1.46E-2</v>
      </c>
      <c r="G18" s="16">
        <v>6.8251999999999993E-2</v>
      </c>
    </row>
    <row r="19" spans="1:7" x14ac:dyDescent="0.25">
      <c r="A19" s="13" t="s">
        <v>2820</v>
      </c>
      <c r="B19" s="33" t="s">
        <v>2821</v>
      </c>
      <c r="C19" s="33" t="s">
        <v>128</v>
      </c>
      <c r="D19" s="14">
        <v>5000000</v>
      </c>
      <c r="E19" s="15">
        <v>4962.71</v>
      </c>
      <c r="F19" s="16">
        <v>9.7000000000000003E-3</v>
      </c>
      <c r="G19" s="16">
        <v>6.8574999999999997E-2</v>
      </c>
    </row>
    <row r="20" spans="1:7" x14ac:dyDescent="0.25">
      <c r="A20" s="13" t="s">
        <v>2822</v>
      </c>
      <c r="B20" s="33" t="s">
        <v>2823</v>
      </c>
      <c r="C20" s="33" t="s">
        <v>128</v>
      </c>
      <c r="D20" s="14">
        <v>5000000</v>
      </c>
      <c r="E20" s="15">
        <v>4956.4399999999996</v>
      </c>
      <c r="F20" s="16">
        <v>9.7000000000000003E-3</v>
      </c>
      <c r="G20" s="16">
        <v>6.8251999999999993E-2</v>
      </c>
    </row>
    <row r="21" spans="1:7" x14ac:dyDescent="0.25">
      <c r="A21" s="17" t="s">
        <v>124</v>
      </c>
      <c r="B21" s="34"/>
      <c r="C21" s="34"/>
      <c r="D21" s="20"/>
      <c r="E21" s="21">
        <v>101447.14</v>
      </c>
      <c r="F21" s="22">
        <v>0.19900000000000001</v>
      </c>
      <c r="G21" s="23"/>
    </row>
    <row r="22" spans="1:7" x14ac:dyDescent="0.25">
      <c r="A22" s="17" t="s">
        <v>136</v>
      </c>
      <c r="B22" s="33"/>
      <c r="C22" s="33"/>
      <c r="D22" s="14"/>
      <c r="E22" s="15"/>
      <c r="F22" s="16"/>
      <c r="G22" s="16"/>
    </row>
    <row r="23" spans="1:7" x14ac:dyDescent="0.25">
      <c r="A23" s="13" t="s">
        <v>2824</v>
      </c>
      <c r="B23" s="33" t="s">
        <v>2825</v>
      </c>
      <c r="C23" s="33" t="s">
        <v>157</v>
      </c>
      <c r="D23" s="14">
        <v>25000000</v>
      </c>
      <c r="E23" s="15">
        <v>24947.38</v>
      </c>
      <c r="F23" s="16">
        <v>4.9000000000000002E-2</v>
      </c>
      <c r="G23" s="16">
        <v>6.9995000000000002E-2</v>
      </c>
    </row>
    <row r="24" spans="1:7" x14ac:dyDescent="0.25">
      <c r="A24" s="13" t="s">
        <v>2826</v>
      </c>
      <c r="B24" s="33" t="s">
        <v>2827</v>
      </c>
      <c r="C24" s="33" t="s">
        <v>139</v>
      </c>
      <c r="D24" s="14">
        <v>20000000</v>
      </c>
      <c r="E24" s="15">
        <v>19745.439999999999</v>
      </c>
      <c r="F24" s="16">
        <v>3.8699999999999998E-2</v>
      </c>
      <c r="G24" s="16">
        <v>7.1296999999999999E-2</v>
      </c>
    </row>
    <row r="25" spans="1:7" x14ac:dyDescent="0.25">
      <c r="A25" s="13" t="s">
        <v>2828</v>
      </c>
      <c r="B25" s="33" t="s">
        <v>2829</v>
      </c>
      <c r="C25" s="33" t="s">
        <v>154</v>
      </c>
      <c r="D25" s="14">
        <v>20000000</v>
      </c>
      <c r="E25" s="15">
        <v>19714.62</v>
      </c>
      <c r="F25" s="16">
        <v>3.8699999999999998E-2</v>
      </c>
      <c r="G25" s="16">
        <v>7.1400000000000005E-2</v>
      </c>
    </row>
    <row r="26" spans="1:7" x14ac:dyDescent="0.25">
      <c r="A26" s="13" t="s">
        <v>2830</v>
      </c>
      <c r="B26" s="33" t="s">
        <v>2831</v>
      </c>
      <c r="C26" s="33" t="s">
        <v>157</v>
      </c>
      <c r="D26" s="14">
        <v>20000000</v>
      </c>
      <c r="E26" s="15">
        <v>19680.68</v>
      </c>
      <c r="F26" s="16">
        <v>3.8600000000000002E-2</v>
      </c>
      <c r="G26" s="16">
        <v>7.1350999999999998E-2</v>
      </c>
    </row>
    <row r="27" spans="1:7" x14ac:dyDescent="0.25">
      <c r="A27" s="13" t="s">
        <v>2832</v>
      </c>
      <c r="B27" s="33" t="s">
        <v>2833</v>
      </c>
      <c r="C27" s="33" t="s">
        <v>154</v>
      </c>
      <c r="D27" s="14">
        <v>17500000</v>
      </c>
      <c r="E27" s="15">
        <v>17456.36</v>
      </c>
      <c r="F27" s="16">
        <v>3.4299999999999997E-2</v>
      </c>
      <c r="G27" s="16">
        <v>7.0198999999999998E-2</v>
      </c>
    </row>
    <row r="28" spans="1:7" x14ac:dyDescent="0.25">
      <c r="A28" s="13" t="s">
        <v>2834</v>
      </c>
      <c r="B28" s="33" t="s">
        <v>2835</v>
      </c>
      <c r="C28" s="33" t="s">
        <v>139</v>
      </c>
      <c r="D28" s="14">
        <v>15000000</v>
      </c>
      <c r="E28" s="15">
        <v>14752.17</v>
      </c>
      <c r="F28" s="16">
        <v>2.9000000000000001E-2</v>
      </c>
      <c r="G28" s="16">
        <v>7.1300000000000002E-2</v>
      </c>
    </row>
    <row r="29" spans="1:7" x14ac:dyDescent="0.25">
      <c r="A29" s="13" t="s">
        <v>2836</v>
      </c>
      <c r="B29" s="33" t="s">
        <v>2837</v>
      </c>
      <c r="C29" s="33" t="s">
        <v>139</v>
      </c>
      <c r="D29" s="14">
        <v>10000000</v>
      </c>
      <c r="E29" s="15">
        <v>9941.86</v>
      </c>
      <c r="F29" s="16">
        <v>1.95E-2</v>
      </c>
      <c r="G29" s="16">
        <v>7.1151000000000006E-2</v>
      </c>
    </row>
    <row r="30" spans="1:7" x14ac:dyDescent="0.25">
      <c r="A30" s="13" t="s">
        <v>2838</v>
      </c>
      <c r="B30" s="33" t="s">
        <v>2839</v>
      </c>
      <c r="C30" s="33" t="s">
        <v>139</v>
      </c>
      <c r="D30" s="14">
        <v>10000000</v>
      </c>
      <c r="E30" s="15">
        <v>9868.36</v>
      </c>
      <c r="F30" s="16">
        <v>1.9400000000000001E-2</v>
      </c>
      <c r="G30" s="16">
        <v>7.1601999999999999E-2</v>
      </c>
    </row>
    <row r="31" spans="1:7" x14ac:dyDescent="0.25">
      <c r="A31" s="13" t="s">
        <v>2840</v>
      </c>
      <c r="B31" s="33" t="s">
        <v>2841</v>
      </c>
      <c r="C31" s="33" t="s">
        <v>157</v>
      </c>
      <c r="D31" s="14">
        <v>10000000</v>
      </c>
      <c r="E31" s="15">
        <v>9854.1200000000008</v>
      </c>
      <c r="F31" s="16">
        <v>1.9300000000000001E-2</v>
      </c>
      <c r="G31" s="16">
        <v>7.1097999999999995E-2</v>
      </c>
    </row>
    <row r="32" spans="1:7" x14ac:dyDescent="0.25">
      <c r="A32" s="13" t="s">
        <v>2842</v>
      </c>
      <c r="B32" s="33" t="s">
        <v>2843</v>
      </c>
      <c r="C32" s="33" t="s">
        <v>157</v>
      </c>
      <c r="D32" s="14">
        <v>10000000</v>
      </c>
      <c r="E32" s="15">
        <v>9846.56</v>
      </c>
      <c r="F32" s="16">
        <v>1.9300000000000001E-2</v>
      </c>
      <c r="G32" s="16">
        <v>7.1097999999999995E-2</v>
      </c>
    </row>
    <row r="33" spans="1:7" x14ac:dyDescent="0.25">
      <c r="A33" s="13" t="s">
        <v>2844</v>
      </c>
      <c r="B33" s="33" t="s">
        <v>2845</v>
      </c>
      <c r="C33" s="33" t="s">
        <v>2846</v>
      </c>
      <c r="D33" s="14">
        <v>10000000</v>
      </c>
      <c r="E33" s="15">
        <v>9845.92</v>
      </c>
      <c r="F33" s="16">
        <v>1.9300000000000001E-2</v>
      </c>
      <c r="G33" s="16">
        <v>7.1399000000000004E-2</v>
      </c>
    </row>
    <row r="34" spans="1:7" x14ac:dyDescent="0.25">
      <c r="A34" s="13" t="s">
        <v>2847</v>
      </c>
      <c r="B34" s="33" t="s">
        <v>2848</v>
      </c>
      <c r="C34" s="33" t="s">
        <v>157</v>
      </c>
      <c r="D34" s="14">
        <v>10000000</v>
      </c>
      <c r="E34" s="15">
        <v>9840.89</v>
      </c>
      <c r="F34" s="16">
        <v>1.9300000000000001E-2</v>
      </c>
      <c r="G34" s="16">
        <v>7.1100999999999998E-2</v>
      </c>
    </row>
    <row r="35" spans="1:7" x14ac:dyDescent="0.25">
      <c r="A35" s="13" t="s">
        <v>2849</v>
      </c>
      <c r="B35" s="33" t="s">
        <v>2850</v>
      </c>
      <c r="C35" s="33" t="s">
        <v>157</v>
      </c>
      <c r="D35" s="14">
        <v>10000000</v>
      </c>
      <c r="E35" s="15">
        <v>9832.7800000000007</v>
      </c>
      <c r="F35" s="16">
        <v>1.9300000000000001E-2</v>
      </c>
      <c r="G35" s="16">
        <v>7.1350999999999998E-2</v>
      </c>
    </row>
    <row r="36" spans="1:7" x14ac:dyDescent="0.25">
      <c r="A36" s="13" t="s">
        <v>2851</v>
      </c>
      <c r="B36" s="33" t="s">
        <v>2852</v>
      </c>
      <c r="C36" s="33" t="s">
        <v>157</v>
      </c>
      <c r="D36" s="14">
        <v>10000000</v>
      </c>
      <c r="E36" s="15">
        <v>9831.4699999999993</v>
      </c>
      <c r="F36" s="16">
        <v>1.9300000000000001E-2</v>
      </c>
      <c r="G36" s="16">
        <v>7.1099999999999997E-2</v>
      </c>
    </row>
    <row r="37" spans="1:7" x14ac:dyDescent="0.25">
      <c r="A37" s="13" t="s">
        <v>2853</v>
      </c>
      <c r="B37" s="33" t="s">
        <v>2854</v>
      </c>
      <c r="C37" s="33" t="s">
        <v>139</v>
      </c>
      <c r="D37" s="14">
        <v>7500000</v>
      </c>
      <c r="E37" s="15">
        <v>7422.88</v>
      </c>
      <c r="F37" s="16">
        <v>1.46E-2</v>
      </c>
      <c r="G37" s="16">
        <v>7.1553000000000005E-2</v>
      </c>
    </row>
    <row r="38" spans="1:7" x14ac:dyDescent="0.25">
      <c r="A38" s="13" t="s">
        <v>2855</v>
      </c>
      <c r="B38" s="33" t="s">
        <v>2856</v>
      </c>
      <c r="C38" s="33" t="s">
        <v>139</v>
      </c>
      <c r="D38" s="14">
        <v>5000000</v>
      </c>
      <c r="E38" s="15">
        <v>4990.43</v>
      </c>
      <c r="F38" s="16">
        <v>9.7999999999999997E-3</v>
      </c>
      <c r="G38" s="16">
        <v>6.9995000000000002E-2</v>
      </c>
    </row>
    <row r="39" spans="1:7" x14ac:dyDescent="0.25">
      <c r="A39" s="17" t="s">
        <v>124</v>
      </c>
      <c r="B39" s="34"/>
      <c r="C39" s="34"/>
      <c r="D39" s="20"/>
      <c r="E39" s="21">
        <v>207571.92</v>
      </c>
      <c r="F39" s="22">
        <v>0.40739999999999998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7" t="s">
        <v>160</v>
      </c>
      <c r="B41" s="33"/>
      <c r="C41" s="33"/>
      <c r="D41" s="14"/>
      <c r="E41" s="15"/>
      <c r="F41" s="16"/>
      <c r="G41" s="16"/>
    </row>
    <row r="42" spans="1:7" x14ac:dyDescent="0.25">
      <c r="A42" s="13" t="s">
        <v>2857</v>
      </c>
      <c r="B42" s="33" t="s">
        <v>2858</v>
      </c>
      <c r="C42" s="33" t="s">
        <v>139</v>
      </c>
      <c r="D42" s="14">
        <v>20000000</v>
      </c>
      <c r="E42" s="15">
        <v>19652.080000000002</v>
      </c>
      <c r="F42" s="16">
        <v>3.8600000000000002E-2</v>
      </c>
      <c r="G42" s="16">
        <v>7.1799000000000002E-2</v>
      </c>
    </row>
    <row r="43" spans="1:7" x14ac:dyDescent="0.25">
      <c r="A43" s="13" t="s">
        <v>2859</v>
      </c>
      <c r="B43" s="33" t="s">
        <v>2860</v>
      </c>
      <c r="C43" s="33" t="s">
        <v>139</v>
      </c>
      <c r="D43" s="14">
        <v>12500000</v>
      </c>
      <c r="E43" s="15">
        <v>12320.78</v>
      </c>
      <c r="F43" s="16">
        <v>2.4199999999999999E-2</v>
      </c>
      <c r="G43" s="16">
        <v>7.1749999999999994E-2</v>
      </c>
    </row>
    <row r="44" spans="1:7" x14ac:dyDescent="0.25">
      <c r="A44" s="13" t="s">
        <v>2861</v>
      </c>
      <c r="B44" s="33" t="s">
        <v>2862</v>
      </c>
      <c r="C44" s="33" t="s">
        <v>139</v>
      </c>
      <c r="D44" s="14">
        <v>10000000</v>
      </c>
      <c r="E44" s="15">
        <v>9996.09</v>
      </c>
      <c r="F44" s="16">
        <v>1.9599999999999999E-2</v>
      </c>
      <c r="G44" s="16">
        <v>7.1476999999999999E-2</v>
      </c>
    </row>
    <row r="45" spans="1:7" x14ac:dyDescent="0.25">
      <c r="A45" s="13" t="s">
        <v>2863</v>
      </c>
      <c r="B45" s="33" t="s">
        <v>2864</v>
      </c>
      <c r="C45" s="33" t="s">
        <v>139</v>
      </c>
      <c r="D45" s="14">
        <v>10000000</v>
      </c>
      <c r="E45" s="15">
        <v>9988.9</v>
      </c>
      <c r="F45" s="16">
        <v>1.9599999999999999E-2</v>
      </c>
      <c r="G45" s="16">
        <v>8.1157000000000007E-2</v>
      </c>
    </row>
    <row r="46" spans="1:7" x14ac:dyDescent="0.25">
      <c r="A46" s="13" t="s">
        <v>2865</v>
      </c>
      <c r="B46" s="33" t="s">
        <v>2866</v>
      </c>
      <c r="C46" s="33" t="s">
        <v>139</v>
      </c>
      <c r="D46" s="14">
        <v>10000000</v>
      </c>
      <c r="E46" s="15">
        <v>9955.8700000000008</v>
      </c>
      <c r="F46" s="16">
        <v>1.95E-2</v>
      </c>
      <c r="G46" s="16">
        <v>7.0350999999999997E-2</v>
      </c>
    </row>
    <row r="47" spans="1:7" x14ac:dyDescent="0.25">
      <c r="A47" s="13" t="s">
        <v>2867</v>
      </c>
      <c r="B47" s="33" t="s">
        <v>2868</v>
      </c>
      <c r="C47" s="33" t="s">
        <v>139</v>
      </c>
      <c r="D47" s="14">
        <v>10000000</v>
      </c>
      <c r="E47" s="15">
        <v>9888.44</v>
      </c>
      <c r="F47" s="16">
        <v>1.9400000000000001E-2</v>
      </c>
      <c r="G47" s="16">
        <v>7.0998000000000006E-2</v>
      </c>
    </row>
    <row r="48" spans="1:7" x14ac:dyDescent="0.25">
      <c r="A48" s="13" t="s">
        <v>2869</v>
      </c>
      <c r="B48" s="33" t="s">
        <v>2870</v>
      </c>
      <c r="C48" s="33" t="s">
        <v>139</v>
      </c>
      <c r="D48" s="14">
        <v>10000000</v>
      </c>
      <c r="E48" s="15">
        <v>9873.84</v>
      </c>
      <c r="F48" s="16">
        <v>1.9400000000000001E-2</v>
      </c>
      <c r="G48" s="16">
        <v>7.1751999999999996E-2</v>
      </c>
    </row>
    <row r="49" spans="1:7" x14ac:dyDescent="0.25">
      <c r="A49" s="13" t="s">
        <v>2871</v>
      </c>
      <c r="B49" s="33" t="s">
        <v>2872</v>
      </c>
      <c r="C49" s="33" t="s">
        <v>139</v>
      </c>
      <c r="D49" s="14">
        <v>10000000</v>
      </c>
      <c r="E49" s="15">
        <v>9860.64</v>
      </c>
      <c r="F49" s="16">
        <v>1.9400000000000001E-2</v>
      </c>
      <c r="G49" s="16">
        <v>7.1649000000000004E-2</v>
      </c>
    </row>
    <row r="50" spans="1:7" x14ac:dyDescent="0.25">
      <c r="A50" s="13" t="s">
        <v>2873</v>
      </c>
      <c r="B50" s="33" t="s">
        <v>2874</v>
      </c>
      <c r="C50" s="33" t="s">
        <v>139</v>
      </c>
      <c r="D50" s="14">
        <v>10000000</v>
      </c>
      <c r="E50" s="15">
        <v>9852.7000000000007</v>
      </c>
      <c r="F50" s="16">
        <v>1.9300000000000001E-2</v>
      </c>
      <c r="G50" s="16">
        <v>7.1800000000000003E-2</v>
      </c>
    </row>
    <row r="51" spans="1:7" x14ac:dyDescent="0.25">
      <c r="A51" s="13" t="s">
        <v>2875</v>
      </c>
      <c r="B51" s="33" t="s">
        <v>2876</v>
      </c>
      <c r="C51" s="33" t="s">
        <v>139</v>
      </c>
      <c r="D51" s="14">
        <v>10000000</v>
      </c>
      <c r="E51" s="15">
        <v>9843.15</v>
      </c>
      <c r="F51" s="16">
        <v>1.9300000000000001E-2</v>
      </c>
      <c r="G51" s="16">
        <v>7.8598000000000001E-2</v>
      </c>
    </row>
    <row r="52" spans="1:7" x14ac:dyDescent="0.25">
      <c r="A52" s="13" t="s">
        <v>2877</v>
      </c>
      <c r="B52" s="33" t="s">
        <v>2878</v>
      </c>
      <c r="C52" s="33" t="s">
        <v>139</v>
      </c>
      <c r="D52" s="14">
        <v>10000000</v>
      </c>
      <c r="E52" s="15">
        <v>9839.35</v>
      </c>
      <c r="F52" s="16">
        <v>1.9300000000000001E-2</v>
      </c>
      <c r="G52" s="16">
        <v>7.1801000000000004E-2</v>
      </c>
    </row>
    <row r="53" spans="1:7" x14ac:dyDescent="0.25">
      <c r="A53" s="13" t="s">
        <v>2879</v>
      </c>
      <c r="B53" s="33" t="s">
        <v>2880</v>
      </c>
      <c r="C53" s="33" t="s">
        <v>139</v>
      </c>
      <c r="D53" s="14">
        <v>10000000</v>
      </c>
      <c r="E53" s="15">
        <v>9815.64</v>
      </c>
      <c r="F53" s="16">
        <v>1.9300000000000001E-2</v>
      </c>
      <c r="G53" s="16">
        <v>7.8798999999999994E-2</v>
      </c>
    </row>
    <row r="54" spans="1:7" x14ac:dyDescent="0.25">
      <c r="A54" s="13" t="s">
        <v>2881</v>
      </c>
      <c r="B54" s="33" t="s">
        <v>2882</v>
      </c>
      <c r="C54" s="33" t="s">
        <v>139</v>
      </c>
      <c r="D54" s="14">
        <v>7500000</v>
      </c>
      <c r="E54" s="15">
        <v>7497.09</v>
      </c>
      <c r="F54" s="16">
        <v>1.47E-2</v>
      </c>
      <c r="G54" s="16">
        <v>7.0836999999999997E-2</v>
      </c>
    </row>
    <row r="55" spans="1:7" x14ac:dyDescent="0.25">
      <c r="A55" s="13" t="s">
        <v>2883</v>
      </c>
      <c r="B55" s="33" t="s">
        <v>2884</v>
      </c>
      <c r="C55" s="33" t="s">
        <v>139</v>
      </c>
      <c r="D55" s="14">
        <v>7500000</v>
      </c>
      <c r="E55" s="15">
        <v>7482.78</v>
      </c>
      <c r="F55" s="16">
        <v>1.47E-2</v>
      </c>
      <c r="G55" s="16">
        <v>6.9997000000000004E-2</v>
      </c>
    </row>
    <row r="56" spans="1:7" x14ac:dyDescent="0.25">
      <c r="A56" s="13" t="s">
        <v>2885</v>
      </c>
      <c r="B56" s="33" t="s">
        <v>2886</v>
      </c>
      <c r="C56" s="33" t="s">
        <v>139</v>
      </c>
      <c r="D56" s="14">
        <v>7500000</v>
      </c>
      <c r="E56" s="15">
        <v>7366.85</v>
      </c>
      <c r="F56" s="16">
        <v>1.4500000000000001E-2</v>
      </c>
      <c r="G56" s="16">
        <v>7.3301000000000005E-2</v>
      </c>
    </row>
    <row r="57" spans="1:7" x14ac:dyDescent="0.25">
      <c r="A57" s="13" t="s">
        <v>2887</v>
      </c>
      <c r="B57" s="33" t="s">
        <v>2888</v>
      </c>
      <c r="C57" s="33" t="s">
        <v>139</v>
      </c>
      <c r="D57" s="14">
        <v>7500000</v>
      </c>
      <c r="E57" s="15">
        <v>7357.32</v>
      </c>
      <c r="F57" s="16">
        <v>1.44E-2</v>
      </c>
      <c r="G57" s="16">
        <v>7.8650999999999999E-2</v>
      </c>
    </row>
    <row r="58" spans="1:7" x14ac:dyDescent="0.25">
      <c r="A58" s="13" t="s">
        <v>2889</v>
      </c>
      <c r="B58" s="33" t="s">
        <v>2890</v>
      </c>
      <c r="C58" s="33" t="s">
        <v>157</v>
      </c>
      <c r="D58" s="14">
        <v>5000000</v>
      </c>
      <c r="E58" s="15">
        <v>4927.3500000000004</v>
      </c>
      <c r="F58" s="16">
        <v>9.7000000000000003E-3</v>
      </c>
      <c r="G58" s="16">
        <v>7.8E-2</v>
      </c>
    </row>
    <row r="59" spans="1:7" x14ac:dyDescent="0.25">
      <c r="A59" s="13" t="s">
        <v>2891</v>
      </c>
      <c r="B59" s="33" t="s">
        <v>2892</v>
      </c>
      <c r="C59" s="33" t="s">
        <v>139</v>
      </c>
      <c r="D59" s="14">
        <v>5000000</v>
      </c>
      <c r="E59" s="15">
        <v>4921.53</v>
      </c>
      <c r="F59" s="16">
        <v>9.7000000000000003E-3</v>
      </c>
      <c r="G59" s="16">
        <v>7.8648999999999997E-2</v>
      </c>
    </row>
    <row r="60" spans="1:7" x14ac:dyDescent="0.25">
      <c r="A60" s="13" t="s">
        <v>2893</v>
      </c>
      <c r="B60" s="33" t="s">
        <v>2894</v>
      </c>
      <c r="C60" s="33" t="s">
        <v>139</v>
      </c>
      <c r="D60" s="14">
        <v>5000000</v>
      </c>
      <c r="E60" s="15">
        <v>4914.3900000000003</v>
      </c>
      <c r="F60" s="16">
        <v>9.5999999999999992E-3</v>
      </c>
      <c r="G60" s="16">
        <v>7.8498999999999999E-2</v>
      </c>
    </row>
    <row r="61" spans="1:7" x14ac:dyDescent="0.25">
      <c r="A61" s="13" t="s">
        <v>2895</v>
      </c>
      <c r="B61" s="33" t="s">
        <v>2896</v>
      </c>
      <c r="C61" s="33" t="s">
        <v>139</v>
      </c>
      <c r="D61" s="14">
        <v>5000000</v>
      </c>
      <c r="E61" s="15">
        <v>4914.2299999999996</v>
      </c>
      <c r="F61" s="16">
        <v>9.5999999999999992E-3</v>
      </c>
      <c r="G61" s="16">
        <v>7.8649999999999998E-2</v>
      </c>
    </row>
    <row r="62" spans="1:7" x14ac:dyDescent="0.25">
      <c r="A62" s="13" t="s">
        <v>2897</v>
      </c>
      <c r="B62" s="33" t="s">
        <v>2898</v>
      </c>
      <c r="C62" s="33" t="s">
        <v>139</v>
      </c>
      <c r="D62" s="14">
        <v>2500000</v>
      </c>
      <c r="E62" s="15">
        <v>2493.34</v>
      </c>
      <c r="F62" s="16">
        <v>4.8999999999999998E-3</v>
      </c>
      <c r="G62" s="16">
        <v>7.4996999999999994E-2</v>
      </c>
    </row>
    <row r="63" spans="1:7" x14ac:dyDescent="0.25">
      <c r="A63" s="17" t="s">
        <v>124</v>
      </c>
      <c r="B63" s="34"/>
      <c r="C63" s="34"/>
      <c r="D63" s="20"/>
      <c r="E63" s="21">
        <v>182762.36</v>
      </c>
      <c r="F63" s="22">
        <v>0.35870000000000002</v>
      </c>
      <c r="G63" s="23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24" t="s">
        <v>131</v>
      </c>
      <c r="B65" s="35"/>
      <c r="C65" s="35"/>
      <c r="D65" s="25"/>
      <c r="E65" s="21">
        <v>491781.42</v>
      </c>
      <c r="F65" s="22">
        <v>0.96509999999999996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173</v>
      </c>
      <c r="B68" s="33"/>
      <c r="C68" s="33"/>
      <c r="D68" s="14"/>
      <c r="E68" s="15"/>
      <c r="F68" s="16"/>
      <c r="G68" s="16"/>
    </row>
    <row r="69" spans="1:7" x14ac:dyDescent="0.25">
      <c r="A69" s="13" t="s">
        <v>174</v>
      </c>
      <c r="B69" s="33" t="s">
        <v>175</v>
      </c>
      <c r="C69" s="33"/>
      <c r="D69" s="14">
        <v>13229.966</v>
      </c>
      <c r="E69" s="15">
        <v>1356.17</v>
      </c>
      <c r="F69" s="16">
        <v>2.7000000000000001E-3</v>
      </c>
      <c r="G69" s="16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24" t="s">
        <v>131</v>
      </c>
      <c r="B71" s="35"/>
      <c r="C71" s="35"/>
      <c r="D71" s="25"/>
      <c r="E71" s="21">
        <v>1356.17</v>
      </c>
      <c r="F71" s="22">
        <v>2.7000000000000001E-3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7" t="s">
        <v>176</v>
      </c>
      <c r="B73" s="33"/>
      <c r="C73" s="33"/>
      <c r="D73" s="14"/>
      <c r="E73" s="15"/>
      <c r="F73" s="16"/>
      <c r="G73" s="16"/>
    </row>
    <row r="74" spans="1:7" x14ac:dyDescent="0.25">
      <c r="A74" s="13" t="s">
        <v>177</v>
      </c>
      <c r="B74" s="33"/>
      <c r="C74" s="33"/>
      <c r="D74" s="14"/>
      <c r="E74" s="15">
        <v>19586.28</v>
      </c>
      <c r="F74" s="16">
        <v>3.8399999999999997E-2</v>
      </c>
      <c r="G74" s="16">
        <v>6.6588999999999995E-2</v>
      </c>
    </row>
    <row r="75" spans="1:7" x14ac:dyDescent="0.25">
      <c r="A75" s="17" t="s">
        <v>124</v>
      </c>
      <c r="B75" s="34"/>
      <c r="C75" s="34"/>
      <c r="D75" s="20"/>
      <c r="E75" s="21">
        <v>19586.28</v>
      </c>
      <c r="F75" s="22">
        <v>3.8399999999999997E-2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24" t="s">
        <v>131</v>
      </c>
      <c r="B77" s="35"/>
      <c r="C77" s="35"/>
      <c r="D77" s="25"/>
      <c r="E77" s="21">
        <v>19586.28</v>
      </c>
      <c r="F77" s="22">
        <v>3.8399999999999997E-2</v>
      </c>
      <c r="G77" s="23"/>
    </row>
    <row r="78" spans="1:7" x14ac:dyDescent="0.25">
      <c r="A78" s="13" t="s">
        <v>178</v>
      </c>
      <c r="B78" s="33"/>
      <c r="C78" s="33"/>
      <c r="D78" s="14"/>
      <c r="E78" s="15">
        <v>3.5732351000000002</v>
      </c>
      <c r="F78" s="16">
        <v>6.9999999999999999E-6</v>
      </c>
      <c r="G78" s="16"/>
    </row>
    <row r="79" spans="1:7" x14ac:dyDescent="0.25">
      <c r="A79" s="13" t="s">
        <v>179</v>
      </c>
      <c r="B79" s="33"/>
      <c r="C79" s="33"/>
      <c r="D79" s="14"/>
      <c r="E79" s="26">
        <v>-3161.2732351</v>
      </c>
      <c r="F79" s="27">
        <v>-6.2069999999999998E-3</v>
      </c>
      <c r="G79" s="16">
        <v>6.6588999999999995E-2</v>
      </c>
    </row>
    <row r="80" spans="1:7" x14ac:dyDescent="0.25">
      <c r="A80" s="28" t="s">
        <v>180</v>
      </c>
      <c r="B80" s="36"/>
      <c r="C80" s="36"/>
      <c r="D80" s="29"/>
      <c r="E80" s="30">
        <v>509566.17</v>
      </c>
      <c r="F80" s="31">
        <v>1</v>
      </c>
      <c r="G80" s="31"/>
    </row>
    <row r="82" spans="1:5" x14ac:dyDescent="0.25">
      <c r="A82" s="1" t="s">
        <v>181</v>
      </c>
    </row>
    <row r="83" spans="1:5" x14ac:dyDescent="0.25">
      <c r="A83" s="1" t="s">
        <v>182</v>
      </c>
    </row>
    <row r="85" spans="1:5" x14ac:dyDescent="0.25">
      <c r="A85" s="1" t="s">
        <v>183</v>
      </c>
    </row>
    <row r="86" spans="1:5" x14ac:dyDescent="0.25">
      <c r="A86" s="47" t="s">
        <v>184</v>
      </c>
      <c r="B86" s="3" t="s">
        <v>121</v>
      </c>
    </row>
    <row r="87" spans="1:5" x14ac:dyDescent="0.25">
      <c r="A87" t="s">
        <v>185</v>
      </c>
    </row>
    <row r="88" spans="1:5" x14ac:dyDescent="0.25">
      <c r="A88" t="s">
        <v>309</v>
      </c>
      <c r="B88" t="s">
        <v>187</v>
      </c>
      <c r="C88" t="s">
        <v>187</v>
      </c>
    </row>
    <row r="89" spans="1:5" x14ac:dyDescent="0.25">
      <c r="B89" s="48">
        <v>45412</v>
      </c>
      <c r="C89" s="48">
        <v>45443</v>
      </c>
    </row>
    <row r="90" spans="1:5" x14ac:dyDescent="0.25">
      <c r="A90" t="s">
        <v>188</v>
      </c>
      <c r="B90">
        <v>3138.0799000000002</v>
      </c>
      <c r="C90">
        <v>3157.4668999999999</v>
      </c>
      <c r="E90" s="2"/>
    </row>
    <row r="91" spans="1:5" x14ac:dyDescent="0.25">
      <c r="A91" t="s">
        <v>189</v>
      </c>
      <c r="B91">
        <v>1825.6909000000001</v>
      </c>
      <c r="C91">
        <v>1836.9695999999999</v>
      </c>
      <c r="E91" s="2"/>
    </row>
    <row r="92" spans="1:5" x14ac:dyDescent="0.25">
      <c r="A92" t="s">
        <v>1160</v>
      </c>
      <c r="B92">
        <v>1072.8798999999999</v>
      </c>
      <c r="C92">
        <v>1079.5081</v>
      </c>
      <c r="E92" s="2"/>
    </row>
    <row r="93" spans="1:5" x14ac:dyDescent="0.25">
      <c r="A93" t="s">
        <v>668</v>
      </c>
      <c r="B93">
        <v>2473.8209000000002</v>
      </c>
      <c r="C93">
        <v>2474.4376999999999</v>
      </c>
      <c r="E93" s="2"/>
    </row>
    <row r="94" spans="1:5" x14ac:dyDescent="0.25">
      <c r="A94" t="s">
        <v>191</v>
      </c>
      <c r="B94">
        <v>3138.1007</v>
      </c>
      <c r="C94">
        <v>3157.4879000000001</v>
      </c>
      <c r="E94" s="2"/>
    </row>
    <row r="95" spans="1:5" x14ac:dyDescent="0.25">
      <c r="A95" t="s">
        <v>192</v>
      </c>
      <c r="B95">
        <v>3138.1051000000002</v>
      </c>
      <c r="C95">
        <v>3157.4922000000001</v>
      </c>
      <c r="E95" s="2"/>
    </row>
    <row r="96" spans="1:5" x14ac:dyDescent="0.25">
      <c r="A96" t="s">
        <v>669</v>
      </c>
      <c r="B96">
        <v>1005.1508</v>
      </c>
      <c r="C96">
        <v>1005.4267</v>
      </c>
      <c r="E96" s="2"/>
    </row>
    <row r="97" spans="1:5" x14ac:dyDescent="0.25">
      <c r="A97" t="s">
        <v>670</v>
      </c>
      <c r="B97">
        <v>2173.0515999999998</v>
      </c>
      <c r="C97">
        <v>2174.328</v>
      </c>
      <c r="E97" s="2"/>
    </row>
    <row r="98" spans="1:5" x14ac:dyDescent="0.25">
      <c r="A98" t="s">
        <v>2899</v>
      </c>
      <c r="B98">
        <v>2130.7973999999999</v>
      </c>
      <c r="C98">
        <v>2143.6559999999999</v>
      </c>
      <c r="E98" s="2"/>
    </row>
    <row r="99" spans="1:5" x14ac:dyDescent="0.25">
      <c r="A99" t="s">
        <v>200</v>
      </c>
      <c r="B99">
        <v>1793.7669000000001</v>
      </c>
      <c r="C99">
        <v>1804.6045999999999</v>
      </c>
      <c r="E99" s="2"/>
    </row>
    <row r="100" spans="1:5" x14ac:dyDescent="0.25">
      <c r="A100" t="s">
        <v>2900</v>
      </c>
      <c r="B100">
        <v>1140.2801999999999</v>
      </c>
      <c r="C100">
        <v>1147.1592000000001</v>
      </c>
      <c r="E100" s="2"/>
    </row>
    <row r="101" spans="1:5" x14ac:dyDescent="0.25">
      <c r="A101" t="s">
        <v>684</v>
      </c>
      <c r="B101">
        <v>2153.3966</v>
      </c>
      <c r="C101">
        <v>2153.9158000000002</v>
      </c>
      <c r="E101" s="2"/>
    </row>
    <row r="102" spans="1:5" x14ac:dyDescent="0.25">
      <c r="A102" t="s">
        <v>2901</v>
      </c>
      <c r="B102">
        <v>3079.5817999999999</v>
      </c>
      <c r="C102">
        <v>3098.16</v>
      </c>
      <c r="E102" s="2"/>
    </row>
    <row r="103" spans="1:5" x14ac:dyDescent="0.25">
      <c r="A103" t="s">
        <v>2323</v>
      </c>
      <c r="B103">
        <v>3079.5837999999999</v>
      </c>
      <c r="C103">
        <v>3098.1622000000002</v>
      </c>
      <c r="E103" s="2"/>
    </row>
    <row r="104" spans="1:5" x14ac:dyDescent="0.25">
      <c r="A104" t="s">
        <v>685</v>
      </c>
      <c r="B104">
        <v>1077.1395</v>
      </c>
      <c r="C104">
        <v>1083.6378999999999</v>
      </c>
      <c r="E104" s="2"/>
    </row>
    <row r="105" spans="1:5" x14ac:dyDescent="0.25">
      <c r="A105" t="s">
        <v>686</v>
      </c>
      <c r="B105">
        <v>1155.7715000000001</v>
      </c>
      <c r="C105">
        <v>1160.4274</v>
      </c>
      <c r="E105" s="2"/>
    </row>
    <row r="106" spans="1:5" x14ac:dyDescent="0.25">
      <c r="A106" t="s">
        <v>2902</v>
      </c>
      <c r="B106" t="s">
        <v>190</v>
      </c>
      <c r="C106" t="s">
        <v>190</v>
      </c>
      <c r="E106" s="2"/>
    </row>
    <row r="107" spans="1:5" x14ac:dyDescent="0.25">
      <c r="A107" t="s">
        <v>2903</v>
      </c>
      <c r="B107" t="s">
        <v>190</v>
      </c>
      <c r="C107" t="s">
        <v>190</v>
      </c>
      <c r="E107" s="2"/>
    </row>
    <row r="108" spans="1:5" x14ac:dyDescent="0.25">
      <c r="A108" t="s">
        <v>2904</v>
      </c>
      <c r="B108">
        <v>1057.9812999999999</v>
      </c>
      <c r="C108">
        <v>1057.9812999999999</v>
      </c>
      <c r="E108" s="2"/>
    </row>
    <row r="109" spans="1:5" x14ac:dyDescent="0.25">
      <c r="A109" t="s">
        <v>2905</v>
      </c>
      <c r="B109" t="s">
        <v>190</v>
      </c>
      <c r="C109" t="s">
        <v>190</v>
      </c>
      <c r="E109" s="2"/>
    </row>
    <row r="110" spans="1:5" x14ac:dyDescent="0.25">
      <c r="A110" t="s">
        <v>2906</v>
      </c>
      <c r="B110">
        <v>2800.6244999999999</v>
      </c>
      <c r="C110">
        <v>2817.5203000000001</v>
      </c>
      <c r="E110" s="2"/>
    </row>
    <row r="111" spans="1:5" x14ac:dyDescent="0.25">
      <c r="A111" t="s">
        <v>2907</v>
      </c>
      <c r="B111" t="s">
        <v>190</v>
      </c>
      <c r="C111" t="s">
        <v>190</v>
      </c>
      <c r="E111" s="2"/>
    </row>
    <row r="112" spans="1:5" x14ac:dyDescent="0.25">
      <c r="A112" t="s">
        <v>2908</v>
      </c>
      <c r="B112">
        <v>1244.6361999999999</v>
      </c>
      <c r="C112">
        <v>1244.972</v>
      </c>
      <c r="E112" s="2"/>
    </row>
    <row r="113" spans="1:5" x14ac:dyDescent="0.25">
      <c r="A113" t="s">
        <v>2909</v>
      </c>
      <c r="B113">
        <v>1230.9637</v>
      </c>
      <c r="C113">
        <v>1231.6695999999999</v>
      </c>
      <c r="E113" s="2"/>
    </row>
    <row r="114" spans="1:5" x14ac:dyDescent="0.25">
      <c r="A114" t="s">
        <v>1163</v>
      </c>
      <c r="B114" t="s">
        <v>190</v>
      </c>
      <c r="C114" t="s">
        <v>190</v>
      </c>
      <c r="E114" s="2"/>
    </row>
    <row r="115" spans="1:5" x14ac:dyDescent="0.25">
      <c r="A115" t="s">
        <v>1164</v>
      </c>
      <c r="B115" t="s">
        <v>190</v>
      </c>
      <c r="C115" t="s">
        <v>190</v>
      </c>
      <c r="E115" s="2"/>
    </row>
    <row r="116" spans="1:5" x14ac:dyDescent="0.25">
      <c r="A116" t="s">
        <v>1165</v>
      </c>
      <c r="B116" t="s">
        <v>190</v>
      </c>
      <c r="C116" t="s">
        <v>190</v>
      </c>
      <c r="E116" s="2"/>
    </row>
    <row r="117" spans="1:5" x14ac:dyDescent="0.25">
      <c r="A117" t="s">
        <v>1166</v>
      </c>
      <c r="B117" t="s">
        <v>190</v>
      </c>
      <c r="C117" t="s">
        <v>190</v>
      </c>
      <c r="E117" s="2"/>
    </row>
    <row r="118" spans="1:5" x14ac:dyDescent="0.25">
      <c r="A118" t="s">
        <v>201</v>
      </c>
      <c r="E118" s="2"/>
    </row>
    <row r="120" spans="1:5" x14ac:dyDescent="0.25">
      <c r="A120" t="s">
        <v>676</v>
      </c>
    </row>
    <row r="122" spans="1:5" x14ac:dyDescent="0.25">
      <c r="A122" s="50" t="s">
        <v>677</v>
      </c>
      <c r="B122" s="50" t="s">
        <v>678</v>
      </c>
      <c r="C122" s="50" t="s">
        <v>679</v>
      </c>
      <c r="D122" s="50" t="s">
        <v>680</v>
      </c>
    </row>
    <row r="123" spans="1:5" x14ac:dyDescent="0.25">
      <c r="A123" s="50" t="s">
        <v>681</v>
      </c>
      <c r="B123" s="50"/>
      <c r="C123" s="50">
        <v>14.6364695</v>
      </c>
      <c r="D123" s="50">
        <v>14.6364695</v>
      </c>
    </row>
    <row r="124" spans="1:5" x14ac:dyDescent="0.25">
      <c r="A124" s="50" t="s">
        <v>682</v>
      </c>
      <c r="B124" s="50"/>
      <c r="C124" s="50">
        <v>5.9270855999999998</v>
      </c>
      <c r="D124" s="50">
        <v>5.9270855999999998</v>
      </c>
    </row>
    <row r="125" spans="1:5" x14ac:dyDescent="0.25">
      <c r="A125" s="50" t="s">
        <v>683</v>
      </c>
      <c r="B125" s="50"/>
      <c r="C125" s="50">
        <v>12.118519600000001</v>
      </c>
      <c r="D125" s="50">
        <v>12.118519600000001</v>
      </c>
    </row>
    <row r="126" spans="1:5" x14ac:dyDescent="0.25">
      <c r="A126" s="50" t="s">
        <v>684</v>
      </c>
      <c r="B126" s="50"/>
      <c r="C126" s="50">
        <v>12.452439800000001</v>
      </c>
      <c r="D126" s="50">
        <v>12.452439800000001</v>
      </c>
    </row>
    <row r="127" spans="1:5" x14ac:dyDescent="0.25">
      <c r="A127" s="50" t="s">
        <v>686</v>
      </c>
      <c r="B127" s="50"/>
      <c r="C127" s="50">
        <v>2.3150438000000002</v>
      </c>
      <c r="D127" s="50">
        <v>2.3150438000000002</v>
      </c>
    </row>
    <row r="128" spans="1:5" x14ac:dyDescent="0.25">
      <c r="A128" s="50" t="s">
        <v>2910</v>
      </c>
      <c r="B128" s="50"/>
      <c r="C128" s="50">
        <v>6.3639834000000004</v>
      </c>
      <c r="D128" s="50">
        <v>6.3639834000000004</v>
      </c>
    </row>
    <row r="129" spans="1:4" x14ac:dyDescent="0.25">
      <c r="A129" s="50" t="s">
        <v>2911</v>
      </c>
      <c r="B129" s="50"/>
      <c r="C129" s="50">
        <v>7.1629474999999996</v>
      </c>
      <c r="D129" s="50">
        <v>7.1629474999999996</v>
      </c>
    </row>
    <row r="130" spans="1:4" x14ac:dyDescent="0.25">
      <c r="A130" s="50" t="s">
        <v>2912</v>
      </c>
      <c r="B130" s="50"/>
      <c r="C130" s="50">
        <v>6.7033278000000003</v>
      </c>
      <c r="D130" s="50">
        <v>6.7033278000000003</v>
      </c>
    </row>
    <row r="132" spans="1:4" x14ac:dyDescent="0.25">
      <c r="A132" t="s">
        <v>203</v>
      </c>
      <c r="B132" s="3" t="s">
        <v>121</v>
      </c>
    </row>
    <row r="133" spans="1:4" ht="29.1" customHeight="1" x14ac:dyDescent="0.25">
      <c r="A133" s="47" t="s">
        <v>204</v>
      </c>
      <c r="B133" s="3" t="s">
        <v>121</v>
      </c>
    </row>
    <row r="134" spans="1:4" ht="29.1" customHeight="1" x14ac:dyDescent="0.25">
      <c r="A134" s="47" t="s">
        <v>205</v>
      </c>
      <c r="B134" s="3" t="s">
        <v>121</v>
      </c>
    </row>
    <row r="135" spans="1:4" x14ac:dyDescent="0.25">
      <c r="A135" t="s">
        <v>206</v>
      </c>
      <c r="B135" s="49">
        <f>+B149</f>
        <v>0.15673318315932361</v>
      </c>
    </row>
    <row r="136" spans="1:4" ht="43.5" customHeight="1" x14ac:dyDescent="0.25">
      <c r="A136" s="47" t="s">
        <v>207</v>
      </c>
      <c r="B136" s="3" t="s">
        <v>121</v>
      </c>
    </row>
    <row r="137" spans="1:4" ht="29.1" customHeight="1" x14ac:dyDescent="0.25">
      <c r="A137" s="47" t="s">
        <v>208</v>
      </c>
      <c r="B137" s="3" t="s">
        <v>121</v>
      </c>
    </row>
    <row r="138" spans="1:4" ht="29.1" customHeight="1" x14ac:dyDescent="0.25">
      <c r="A138" s="47" t="s">
        <v>209</v>
      </c>
      <c r="B138" s="49">
        <v>92297.798882299991</v>
      </c>
    </row>
    <row r="139" spans="1:4" x14ac:dyDescent="0.25">
      <c r="A139" t="s">
        <v>210</v>
      </c>
      <c r="B139" s="3" t="s">
        <v>121</v>
      </c>
    </row>
    <row r="140" spans="1:4" x14ac:dyDescent="0.25">
      <c r="A140" t="s">
        <v>211</v>
      </c>
      <c r="B140" s="3" t="s">
        <v>121</v>
      </c>
    </row>
    <row r="142" spans="1:4" x14ac:dyDescent="0.25">
      <c r="A142" t="s">
        <v>212</v>
      </c>
    </row>
    <row r="143" spans="1:4" ht="29.1" customHeight="1" x14ac:dyDescent="0.25">
      <c r="A143" s="55" t="s">
        <v>213</v>
      </c>
      <c r="B143" s="56" t="s">
        <v>2913</v>
      </c>
    </row>
    <row r="144" spans="1:4" x14ac:dyDescent="0.25">
      <c r="A144" s="55" t="s">
        <v>215</v>
      </c>
      <c r="B144" s="55" t="s">
        <v>2914</v>
      </c>
    </row>
    <row r="145" spans="1:6" x14ac:dyDescent="0.25">
      <c r="A145" s="55"/>
      <c r="B145" s="55"/>
    </row>
    <row r="146" spans="1:6" x14ac:dyDescent="0.25">
      <c r="A146" s="55" t="s">
        <v>217</v>
      </c>
      <c r="B146" s="57">
        <v>7.1259358667381481</v>
      </c>
    </row>
    <row r="147" spans="1:6" x14ac:dyDescent="0.25">
      <c r="A147" s="55"/>
      <c r="B147" s="55"/>
    </row>
    <row r="148" spans="1:6" x14ac:dyDescent="0.25">
      <c r="A148" s="55" t="s">
        <v>218</v>
      </c>
      <c r="B148" s="58">
        <v>0.1595</v>
      </c>
    </row>
    <row r="149" spans="1:6" x14ac:dyDescent="0.25">
      <c r="A149" s="55" t="s">
        <v>219</v>
      </c>
      <c r="B149" s="58">
        <v>0.15673318315932361</v>
      </c>
    </row>
    <row r="150" spans="1:6" x14ac:dyDescent="0.25">
      <c r="A150" s="55"/>
      <c r="B150" s="55"/>
    </row>
    <row r="151" spans="1:6" x14ac:dyDescent="0.25">
      <c r="A151" s="55" t="s">
        <v>220</v>
      </c>
      <c r="B151" s="59">
        <v>45443</v>
      </c>
    </row>
    <row r="153" spans="1:6" ht="69.95" customHeight="1" x14ac:dyDescent="0.25">
      <c r="A153" s="73" t="s">
        <v>221</v>
      </c>
      <c r="B153" s="73" t="s">
        <v>222</v>
      </c>
      <c r="C153" s="73" t="s">
        <v>5</v>
      </c>
      <c r="D153" s="73" t="s">
        <v>6</v>
      </c>
      <c r="E153" s="73" t="s">
        <v>5</v>
      </c>
      <c r="F153" s="73" t="s">
        <v>6</v>
      </c>
    </row>
    <row r="154" spans="1:6" ht="69.95" customHeight="1" x14ac:dyDescent="0.25">
      <c r="A154" s="73" t="s">
        <v>2913</v>
      </c>
      <c r="B154" s="73"/>
      <c r="C154" s="73" t="s">
        <v>93</v>
      </c>
      <c r="D154" s="73"/>
      <c r="E154" s="73" t="s">
        <v>94</v>
      </c>
      <c r="F15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34" activePane="bottomLeft" state="frozen"/>
      <selection pane="bottomLeft" activeCell="H42" sqref="H4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2915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2916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2919</v>
      </c>
      <c r="B9" s="33" t="s">
        <v>2920</v>
      </c>
      <c r="C9" s="33"/>
      <c r="D9" s="14">
        <v>42362.741999999998</v>
      </c>
      <c r="E9" s="15">
        <v>5887.75</v>
      </c>
      <c r="F9" s="16">
        <v>0.97489999999999999</v>
      </c>
      <c r="G9" s="16"/>
    </row>
    <row r="10" spans="1:8" x14ac:dyDescent="0.25">
      <c r="A10" s="17" t="s">
        <v>124</v>
      </c>
      <c r="B10" s="34"/>
      <c r="C10" s="34"/>
      <c r="D10" s="20"/>
      <c r="E10" s="21">
        <v>5887.75</v>
      </c>
      <c r="F10" s="22">
        <v>0.97489999999999999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5887.75</v>
      </c>
      <c r="F12" s="22">
        <v>0.97489999999999999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160.91</v>
      </c>
      <c r="F15" s="16">
        <v>2.6599999999999999E-2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160.91</v>
      </c>
      <c r="F16" s="22">
        <v>2.6599999999999999E-2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160.91</v>
      </c>
      <c r="F18" s="22">
        <v>2.6599999999999999E-2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2.93561E-2</v>
      </c>
      <c r="F19" s="16">
        <v>3.9999999999999998E-6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-9.4793561000000004</v>
      </c>
      <c r="F20" s="27">
        <v>-1.5039999999999999E-3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6039.21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26.792000000000002</v>
      </c>
      <c r="C31">
        <v>26.693000000000001</v>
      </c>
      <c r="E31" s="2"/>
    </row>
    <row r="32" spans="1:7" x14ac:dyDescent="0.25">
      <c r="A32" t="s">
        <v>672</v>
      </c>
      <c r="B32">
        <v>24.21</v>
      </c>
      <c r="C32">
        <v>24.106000000000002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5887.7453568000001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2923</v>
      </c>
      <c r="B45" s="73"/>
      <c r="C45" s="73" t="s">
        <v>96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34" activePane="bottomLeft" state="frozen"/>
      <selection pane="bottomLeft" activeCell="H42" sqref="H4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2924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2925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2926</v>
      </c>
      <c r="B9" s="33" t="s">
        <v>2927</v>
      </c>
      <c r="C9" s="33"/>
      <c r="D9" s="14">
        <v>1103275.1340000001</v>
      </c>
      <c r="E9" s="15">
        <v>125978.57</v>
      </c>
      <c r="F9" s="16">
        <v>0.98960000000000004</v>
      </c>
      <c r="G9" s="16"/>
    </row>
    <row r="10" spans="1:8" x14ac:dyDescent="0.25">
      <c r="A10" s="17" t="s">
        <v>124</v>
      </c>
      <c r="B10" s="34"/>
      <c r="C10" s="34"/>
      <c r="D10" s="20"/>
      <c r="E10" s="21">
        <v>125978.57</v>
      </c>
      <c r="F10" s="22">
        <v>0.98960000000000004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125978.57</v>
      </c>
      <c r="F12" s="22">
        <v>0.98960000000000004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2210.79</v>
      </c>
      <c r="F15" s="16">
        <v>1.7399999999999999E-2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2210.79</v>
      </c>
      <c r="F16" s="22">
        <v>1.7399999999999999E-2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2210.79</v>
      </c>
      <c r="F18" s="22">
        <v>1.7399999999999999E-2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0.40332679999999999</v>
      </c>
      <c r="F19" s="16">
        <v>3.0000000000000001E-6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-882.06332680000003</v>
      </c>
      <c r="F20" s="27">
        <v>-7.0029999999999997E-3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127307.7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38.012999999999998</v>
      </c>
      <c r="C31">
        <v>38.406999999999996</v>
      </c>
      <c r="E31" s="2"/>
    </row>
    <row r="32" spans="1:7" x14ac:dyDescent="0.25">
      <c r="A32" t="s">
        <v>672</v>
      </c>
      <c r="B32">
        <v>34.201000000000001</v>
      </c>
      <c r="C32">
        <v>34.527999999999999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125978.56897969999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2928</v>
      </c>
      <c r="B45" s="73"/>
      <c r="C45" s="73" t="s">
        <v>98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101" activePane="bottomLeft" state="frozen"/>
      <selection pane="bottomLeft" activeCell="B101" sqref="B10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463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464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465</v>
      </c>
      <c r="B11" s="33" t="s">
        <v>466</v>
      </c>
      <c r="C11" s="33" t="s">
        <v>231</v>
      </c>
      <c r="D11" s="14">
        <v>102000000</v>
      </c>
      <c r="E11" s="15">
        <v>96356.95</v>
      </c>
      <c r="F11" s="16">
        <v>7.1199999999999999E-2</v>
      </c>
      <c r="G11" s="16">
        <v>7.4649999999999994E-2</v>
      </c>
    </row>
    <row r="12" spans="1:8" x14ac:dyDescent="0.25">
      <c r="A12" s="13" t="s">
        <v>467</v>
      </c>
      <c r="B12" s="33" t="s">
        <v>468</v>
      </c>
      <c r="C12" s="33" t="s">
        <v>231</v>
      </c>
      <c r="D12" s="14">
        <v>97500000</v>
      </c>
      <c r="E12" s="15">
        <v>94295.18</v>
      </c>
      <c r="F12" s="16">
        <v>6.9699999999999998E-2</v>
      </c>
      <c r="G12" s="16">
        <v>7.5330999999999995E-2</v>
      </c>
    </row>
    <row r="13" spans="1:8" x14ac:dyDescent="0.25">
      <c r="A13" s="13" t="s">
        <v>469</v>
      </c>
      <c r="B13" s="33" t="s">
        <v>470</v>
      </c>
      <c r="C13" s="33" t="s">
        <v>242</v>
      </c>
      <c r="D13" s="14">
        <v>100000000</v>
      </c>
      <c r="E13" s="15">
        <v>94270.5</v>
      </c>
      <c r="F13" s="16">
        <v>6.9599999999999995E-2</v>
      </c>
      <c r="G13" s="16">
        <v>7.5450000000000003E-2</v>
      </c>
    </row>
    <row r="14" spans="1:8" x14ac:dyDescent="0.25">
      <c r="A14" s="13" t="s">
        <v>471</v>
      </c>
      <c r="B14" s="33" t="s">
        <v>472</v>
      </c>
      <c r="C14" s="33" t="s">
        <v>231</v>
      </c>
      <c r="D14" s="14">
        <v>98500000</v>
      </c>
      <c r="E14" s="15">
        <v>93509.2</v>
      </c>
      <c r="F14" s="16">
        <v>6.9099999999999995E-2</v>
      </c>
      <c r="G14" s="16">
        <v>7.4700000000000003E-2</v>
      </c>
    </row>
    <row r="15" spans="1:8" x14ac:dyDescent="0.25">
      <c r="A15" s="13" t="s">
        <v>473</v>
      </c>
      <c r="B15" s="33" t="s">
        <v>474</v>
      </c>
      <c r="C15" s="33" t="s">
        <v>242</v>
      </c>
      <c r="D15" s="14">
        <v>96000000</v>
      </c>
      <c r="E15" s="15">
        <v>92577.79</v>
      </c>
      <c r="F15" s="16">
        <v>6.8400000000000002E-2</v>
      </c>
      <c r="G15" s="16">
        <v>7.4804999999999996E-2</v>
      </c>
    </row>
    <row r="16" spans="1:8" x14ac:dyDescent="0.25">
      <c r="A16" s="13" t="s">
        <v>475</v>
      </c>
      <c r="B16" s="33" t="s">
        <v>476</v>
      </c>
      <c r="C16" s="33" t="s">
        <v>231</v>
      </c>
      <c r="D16" s="14">
        <v>95500000</v>
      </c>
      <c r="E16" s="15">
        <v>92214.13</v>
      </c>
      <c r="F16" s="16">
        <v>6.8099999999999994E-2</v>
      </c>
      <c r="G16" s="16">
        <v>7.5405E-2</v>
      </c>
    </row>
    <row r="17" spans="1:7" x14ac:dyDescent="0.25">
      <c r="A17" s="13" t="s">
        <v>477</v>
      </c>
      <c r="B17" s="33" t="s">
        <v>478</v>
      </c>
      <c r="C17" s="33" t="s">
        <v>242</v>
      </c>
      <c r="D17" s="14">
        <v>82000000</v>
      </c>
      <c r="E17" s="15">
        <v>77664.58</v>
      </c>
      <c r="F17" s="16">
        <v>5.74E-2</v>
      </c>
      <c r="G17" s="16">
        <v>7.4098999999999998E-2</v>
      </c>
    </row>
    <row r="18" spans="1:7" x14ac:dyDescent="0.25">
      <c r="A18" s="13" t="s">
        <v>479</v>
      </c>
      <c r="B18" s="33" t="s">
        <v>480</v>
      </c>
      <c r="C18" s="33" t="s">
        <v>231</v>
      </c>
      <c r="D18" s="14">
        <v>80000000</v>
      </c>
      <c r="E18" s="15">
        <v>76650.320000000007</v>
      </c>
      <c r="F18" s="16">
        <v>5.6599999999999998E-2</v>
      </c>
      <c r="G18" s="16">
        <v>7.4300000000000005E-2</v>
      </c>
    </row>
    <row r="19" spans="1:7" x14ac:dyDescent="0.25">
      <c r="A19" s="13" t="s">
        <v>481</v>
      </c>
      <c r="B19" s="33" t="s">
        <v>482</v>
      </c>
      <c r="C19" s="33" t="s">
        <v>231</v>
      </c>
      <c r="D19" s="14">
        <v>80000000</v>
      </c>
      <c r="E19" s="15">
        <v>75311.92</v>
      </c>
      <c r="F19" s="16">
        <v>5.5599999999999997E-2</v>
      </c>
      <c r="G19" s="16">
        <v>7.4099999999999999E-2</v>
      </c>
    </row>
    <row r="20" spans="1:7" x14ac:dyDescent="0.25">
      <c r="A20" s="13" t="s">
        <v>483</v>
      </c>
      <c r="B20" s="33" t="s">
        <v>484</v>
      </c>
      <c r="C20" s="33" t="s">
        <v>485</v>
      </c>
      <c r="D20" s="14">
        <v>66500000</v>
      </c>
      <c r="E20" s="15">
        <v>63321.03</v>
      </c>
      <c r="F20" s="16">
        <v>4.6800000000000001E-2</v>
      </c>
      <c r="G20" s="16">
        <v>7.6100000000000001E-2</v>
      </c>
    </row>
    <row r="21" spans="1:7" x14ac:dyDescent="0.25">
      <c r="A21" s="13" t="s">
        <v>486</v>
      </c>
      <c r="B21" s="33" t="s">
        <v>487</v>
      </c>
      <c r="C21" s="33" t="s">
        <v>231</v>
      </c>
      <c r="D21" s="14">
        <v>56500000</v>
      </c>
      <c r="E21" s="15">
        <v>56779.73</v>
      </c>
      <c r="F21" s="16">
        <v>4.19E-2</v>
      </c>
      <c r="G21" s="16">
        <v>7.46E-2</v>
      </c>
    </row>
    <row r="22" spans="1:7" x14ac:dyDescent="0.25">
      <c r="A22" s="13" t="s">
        <v>488</v>
      </c>
      <c r="B22" s="33" t="s">
        <v>489</v>
      </c>
      <c r="C22" s="33" t="s">
        <v>228</v>
      </c>
      <c r="D22" s="14">
        <v>50000000</v>
      </c>
      <c r="E22" s="15">
        <v>50123.199999999997</v>
      </c>
      <c r="F22" s="16">
        <v>3.6999999999999998E-2</v>
      </c>
      <c r="G22" s="16">
        <v>7.46E-2</v>
      </c>
    </row>
    <row r="23" spans="1:7" x14ac:dyDescent="0.25">
      <c r="A23" s="13" t="s">
        <v>490</v>
      </c>
      <c r="B23" s="33" t="s">
        <v>491</v>
      </c>
      <c r="C23" s="33" t="s">
        <v>231</v>
      </c>
      <c r="D23" s="14">
        <v>38500000</v>
      </c>
      <c r="E23" s="15">
        <v>36174.83</v>
      </c>
      <c r="F23" s="16">
        <v>2.6700000000000002E-2</v>
      </c>
      <c r="G23" s="16">
        <v>7.4349999999999999E-2</v>
      </c>
    </row>
    <row r="24" spans="1:7" x14ac:dyDescent="0.25">
      <c r="A24" s="13" t="s">
        <v>492</v>
      </c>
      <c r="B24" s="33" t="s">
        <v>493</v>
      </c>
      <c r="C24" s="33" t="s">
        <v>231</v>
      </c>
      <c r="D24" s="14">
        <v>33500000</v>
      </c>
      <c r="E24" s="15">
        <v>33521.57</v>
      </c>
      <c r="F24" s="16">
        <v>2.4799999999999999E-2</v>
      </c>
      <c r="G24" s="16">
        <v>7.5330999999999995E-2</v>
      </c>
    </row>
    <row r="25" spans="1:7" x14ac:dyDescent="0.25">
      <c r="A25" s="13" t="s">
        <v>494</v>
      </c>
      <c r="B25" s="33" t="s">
        <v>495</v>
      </c>
      <c r="C25" s="33" t="s">
        <v>231</v>
      </c>
      <c r="D25" s="14">
        <v>27000000</v>
      </c>
      <c r="E25" s="15">
        <v>27376.52</v>
      </c>
      <c r="F25" s="16">
        <v>2.0199999999999999E-2</v>
      </c>
      <c r="G25" s="16">
        <v>7.5405E-2</v>
      </c>
    </row>
    <row r="26" spans="1:7" x14ac:dyDescent="0.25">
      <c r="A26" s="13" t="s">
        <v>496</v>
      </c>
      <c r="B26" s="33" t="s">
        <v>497</v>
      </c>
      <c r="C26" s="33" t="s">
        <v>231</v>
      </c>
      <c r="D26" s="14">
        <v>28000000</v>
      </c>
      <c r="E26" s="15">
        <v>27329.15</v>
      </c>
      <c r="F26" s="16">
        <v>2.0199999999999999E-2</v>
      </c>
      <c r="G26" s="16">
        <v>7.5403999999999999E-2</v>
      </c>
    </row>
    <row r="27" spans="1:7" x14ac:dyDescent="0.25">
      <c r="A27" s="13" t="s">
        <v>498</v>
      </c>
      <c r="B27" s="33" t="s">
        <v>499</v>
      </c>
      <c r="C27" s="33" t="s">
        <v>231</v>
      </c>
      <c r="D27" s="14">
        <v>27500000</v>
      </c>
      <c r="E27" s="15">
        <v>26469.88</v>
      </c>
      <c r="F27" s="16">
        <v>1.9599999999999999E-2</v>
      </c>
      <c r="G27" s="16">
        <v>7.5330999999999995E-2</v>
      </c>
    </row>
    <row r="28" spans="1:7" x14ac:dyDescent="0.25">
      <c r="A28" s="13" t="s">
        <v>315</v>
      </c>
      <c r="B28" s="33" t="s">
        <v>316</v>
      </c>
      <c r="C28" s="33" t="s">
        <v>231</v>
      </c>
      <c r="D28" s="14">
        <v>13500000</v>
      </c>
      <c r="E28" s="15">
        <v>13715.38</v>
      </c>
      <c r="F28" s="16">
        <v>1.01E-2</v>
      </c>
      <c r="G28" s="16">
        <v>7.5330999999999995E-2</v>
      </c>
    </row>
    <row r="29" spans="1:7" x14ac:dyDescent="0.25">
      <c r="A29" s="13" t="s">
        <v>500</v>
      </c>
      <c r="B29" s="33" t="s">
        <v>501</v>
      </c>
      <c r="C29" s="33" t="s">
        <v>231</v>
      </c>
      <c r="D29" s="14">
        <v>12500000</v>
      </c>
      <c r="E29" s="15">
        <v>12427.81</v>
      </c>
      <c r="F29" s="16">
        <v>9.1999999999999998E-3</v>
      </c>
      <c r="G29" s="16">
        <v>7.4700000000000003E-2</v>
      </c>
    </row>
    <row r="30" spans="1:7" x14ac:dyDescent="0.25">
      <c r="A30" s="13" t="s">
        <v>502</v>
      </c>
      <c r="B30" s="33" t="s">
        <v>503</v>
      </c>
      <c r="C30" s="33" t="s">
        <v>231</v>
      </c>
      <c r="D30" s="14">
        <v>12500000</v>
      </c>
      <c r="E30" s="15">
        <v>12183.53</v>
      </c>
      <c r="F30" s="16">
        <v>8.9999999999999993E-3</v>
      </c>
      <c r="G30" s="16">
        <v>7.5405E-2</v>
      </c>
    </row>
    <row r="31" spans="1:7" x14ac:dyDescent="0.25">
      <c r="A31" s="13" t="s">
        <v>504</v>
      </c>
      <c r="B31" s="33" t="s">
        <v>505</v>
      </c>
      <c r="C31" s="33" t="s">
        <v>231</v>
      </c>
      <c r="D31" s="14">
        <v>11500000</v>
      </c>
      <c r="E31" s="15">
        <v>11122.69</v>
      </c>
      <c r="F31" s="16">
        <v>8.2000000000000007E-3</v>
      </c>
      <c r="G31" s="16">
        <v>7.5330999999999995E-2</v>
      </c>
    </row>
    <row r="32" spans="1:7" x14ac:dyDescent="0.25">
      <c r="A32" s="13" t="s">
        <v>435</v>
      </c>
      <c r="B32" s="33" t="s">
        <v>436</v>
      </c>
      <c r="C32" s="33" t="s">
        <v>231</v>
      </c>
      <c r="D32" s="14">
        <v>9500000</v>
      </c>
      <c r="E32" s="15">
        <v>9808.16</v>
      </c>
      <c r="F32" s="16">
        <v>7.1999999999999998E-3</v>
      </c>
      <c r="G32" s="16">
        <v>7.46E-2</v>
      </c>
    </row>
    <row r="33" spans="1:7" x14ac:dyDescent="0.25">
      <c r="A33" s="13" t="s">
        <v>506</v>
      </c>
      <c r="B33" s="33" t="s">
        <v>507</v>
      </c>
      <c r="C33" s="33" t="s">
        <v>231</v>
      </c>
      <c r="D33" s="14">
        <v>6000000</v>
      </c>
      <c r="E33" s="15">
        <v>6369.5</v>
      </c>
      <c r="F33" s="16">
        <v>4.7000000000000002E-3</v>
      </c>
      <c r="G33" s="16">
        <v>7.5405E-2</v>
      </c>
    </row>
    <row r="34" spans="1:7" x14ac:dyDescent="0.25">
      <c r="A34" s="13" t="s">
        <v>508</v>
      </c>
      <c r="B34" s="33" t="s">
        <v>509</v>
      </c>
      <c r="C34" s="33" t="s">
        <v>231</v>
      </c>
      <c r="D34" s="14">
        <v>6000000</v>
      </c>
      <c r="E34" s="15">
        <v>6071.5</v>
      </c>
      <c r="F34" s="16">
        <v>4.4999999999999997E-3</v>
      </c>
      <c r="G34" s="16">
        <v>7.5330999999999995E-2</v>
      </c>
    </row>
    <row r="35" spans="1:7" x14ac:dyDescent="0.25">
      <c r="A35" s="13" t="s">
        <v>510</v>
      </c>
      <c r="B35" s="33" t="s">
        <v>511</v>
      </c>
      <c r="C35" s="33" t="s">
        <v>231</v>
      </c>
      <c r="D35" s="14">
        <v>6000000</v>
      </c>
      <c r="E35" s="15">
        <v>6058.7</v>
      </c>
      <c r="F35" s="16">
        <v>4.4999999999999997E-3</v>
      </c>
      <c r="G35" s="16">
        <v>7.5405E-2</v>
      </c>
    </row>
    <row r="36" spans="1:7" x14ac:dyDescent="0.25">
      <c r="A36" s="13" t="s">
        <v>512</v>
      </c>
      <c r="B36" s="33" t="s">
        <v>513</v>
      </c>
      <c r="C36" s="33" t="s">
        <v>231</v>
      </c>
      <c r="D36" s="14">
        <v>3300000</v>
      </c>
      <c r="E36" s="15">
        <v>3440.71</v>
      </c>
      <c r="F36" s="16">
        <v>2.5000000000000001E-3</v>
      </c>
      <c r="G36" s="16">
        <v>7.4598999999999999E-2</v>
      </c>
    </row>
    <row r="37" spans="1:7" x14ac:dyDescent="0.25">
      <c r="A37" s="13" t="s">
        <v>514</v>
      </c>
      <c r="B37" s="33" t="s">
        <v>515</v>
      </c>
      <c r="C37" s="33" t="s">
        <v>231</v>
      </c>
      <c r="D37" s="14">
        <v>3500000</v>
      </c>
      <c r="E37" s="15">
        <v>3322.95</v>
      </c>
      <c r="F37" s="16">
        <v>2.5000000000000001E-3</v>
      </c>
      <c r="G37" s="16">
        <v>7.4099999999999999E-2</v>
      </c>
    </row>
    <row r="38" spans="1:7" x14ac:dyDescent="0.25">
      <c r="A38" s="13" t="s">
        <v>516</v>
      </c>
      <c r="B38" s="33" t="s">
        <v>517</v>
      </c>
      <c r="C38" s="33" t="s">
        <v>231</v>
      </c>
      <c r="D38" s="14">
        <v>3000000</v>
      </c>
      <c r="E38" s="15">
        <v>3123.48</v>
      </c>
      <c r="F38" s="16">
        <v>2.3E-3</v>
      </c>
      <c r="G38" s="16">
        <v>7.4838000000000002E-2</v>
      </c>
    </row>
    <row r="39" spans="1:7" x14ac:dyDescent="0.25">
      <c r="A39" s="13" t="s">
        <v>518</v>
      </c>
      <c r="B39" s="33" t="s">
        <v>519</v>
      </c>
      <c r="C39" s="33" t="s">
        <v>231</v>
      </c>
      <c r="D39" s="14">
        <v>2500000</v>
      </c>
      <c r="E39" s="15">
        <v>2577</v>
      </c>
      <c r="F39" s="16">
        <v>1.9E-3</v>
      </c>
      <c r="G39" s="16">
        <v>7.4598999999999999E-2</v>
      </c>
    </row>
    <row r="40" spans="1:7" x14ac:dyDescent="0.25">
      <c r="A40" s="13" t="s">
        <v>317</v>
      </c>
      <c r="B40" s="33" t="s">
        <v>318</v>
      </c>
      <c r="C40" s="33" t="s">
        <v>231</v>
      </c>
      <c r="D40" s="14">
        <v>2500000</v>
      </c>
      <c r="E40" s="15">
        <v>2535.9299999999998</v>
      </c>
      <c r="F40" s="16">
        <v>1.9E-3</v>
      </c>
      <c r="G40" s="16">
        <v>7.5405E-2</v>
      </c>
    </row>
    <row r="41" spans="1:7" x14ac:dyDescent="0.25">
      <c r="A41" s="13" t="s">
        <v>520</v>
      </c>
      <c r="B41" s="33" t="s">
        <v>521</v>
      </c>
      <c r="C41" s="33" t="s">
        <v>231</v>
      </c>
      <c r="D41" s="14">
        <v>2500000</v>
      </c>
      <c r="E41" s="15">
        <v>2516.9299999999998</v>
      </c>
      <c r="F41" s="16">
        <v>1.9E-3</v>
      </c>
      <c r="G41" s="16">
        <v>7.5405E-2</v>
      </c>
    </row>
    <row r="42" spans="1:7" x14ac:dyDescent="0.25">
      <c r="A42" s="13" t="s">
        <v>522</v>
      </c>
      <c r="B42" s="33" t="s">
        <v>523</v>
      </c>
      <c r="C42" s="33" t="s">
        <v>231</v>
      </c>
      <c r="D42" s="14">
        <v>2000000</v>
      </c>
      <c r="E42" s="15">
        <v>1986.62</v>
      </c>
      <c r="F42" s="16">
        <v>1.5E-3</v>
      </c>
      <c r="G42" s="16">
        <v>7.5403999999999999E-2</v>
      </c>
    </row>
    <row r="43" spans="1:7" x14ac:dyDescent="0.25">
      <c r="A43" s="13" t="s">
        <v>524</v>
      </c>
      <c r="B43" s="33" t="s">
        <v>525</v>
      </c>
      <c r="C43" s="33" t="s">
        <v>231</v>
      </c>
      <c r="D43" s="14">
        <v>1500000</v>
      </c>
      <c r="E43" s="15">
        <v>1615.22</v>
      </c>
      <c r="F43" s="16">
        <v>1.1999999999999999E-3</v>
      </c>
      <c r="G43" s="16">
        <v>7.5092000000000006E-2</v>
      </c>
    </row>
    <row r="44" spans="1:7" x14ac:dyDescent="0.25">
      <c r="A44" s="13" t="s">
        <v>526</v>
      </c>
      <c r="B44" s="33" t="s">
        <v>527</v>
      </c>
      <c r="C44" s="33" t="s">
        <v>231</v>
      </c>
      <c r="D44" s="14">
        <v>1500000</v>
      </c>
      <c r="E44" s="15">
        <v>1518.14</v>
      </c>
      <c r="F44" s="16">
        <v>1.1000000000000001E-3</v>
      </c>
      <c r="G44" s="16">
        <v>7.5405E-2</v>
      </c>
    </row>
    <row r="45" spans="1:7" x14ac:dyDescent="0.25">
      <c r="A45" s="13" t="s">
        <v>425</v>
      </c>
      <c r="B45" s="33" t="s">
        <v>426</v>
      </c>
      <c r="C45" s="33" t="s">
        <v>231</v>
      </c>
      <c r="D45" s="14">
        <v>1000000</v>
      </c>
      <c r="E45" s="15">
        <v>1074.8800000000001</v>
      </c>
      <c r="F45" s="16">
        <v>8.0000000000000004E-4</v>
      </c>
      <c r="G45" s="16">
        <v>7.5091000000000005E-2</v>
      </c>
    </row>
    <row r="46" spans="1:7" x14ac:dyDescent="0.25">
      <c r="A46" s="13" t="s">
        <v>528</v>
      </c>
      <c r="B46" s="33" t="s">
        <v>529</v>
      </c>
      <c r="C46" s="33" t="s">
        <v>231</v>
      </c>
      <c r="D46" s="14">
        <v>1000000</v>
      </c>
      <c r="E46" s="15">
        <v>1044.06</v>
      </c>
      <c r="F46" s="16">
        <v>8.0000000000000004E-4</v>
      </c>
      <c r="G46" s="16">
        <v>7.4598999999999999E-2</v>
      </c>
    </row>
    <row r="47" spans="1:7" x14ac:dyDescent="0.25">
      <c r="A47" s="13" t="s">
        <v>423</v>
      </c>
      <c r="B47" s="33" t="s">
        <v>424</v>
      </c>
      <c r="C47" s="33" t="s">
        <v>231</v>
      </c>
      <c r="D47" s="14">
        <v>1000000</v>
      </c>
      <c r="E47" s="15">
        <v>1030.9100000000001</v>
      </c>
      <c r="F47" s="16">
        <v>8.0000000000000004E-4</v>
      </c>
      <c r="G47" s="16">
        <v>7.46E-2</v>
      </c>
    </row>
    <row r="48" spans="1:7" x14ac:dyDescent="0.25">
      <c r="A48" s="13" t="s">
        <v>530</v>
      </c>
      <c r="B48" s="33" t="s">
        <v>531</v>
      </c>
      <c r="C48" s="33" t="s">
        <v>231</v>
      </c>
      <c r="D48" s="14">
        <v>1000000</v>
      </c>
      <c r="E48" s="15">
        <v>1027.17</v>
      </c>
      <c r="F48" s="16">
        <v>8.0000000000000004E-4</v>
      </c>
      <c r="G48" s="16">
        <v>7.5833999999999999E-2</v>
      </c>
    </row>
    <row r="49" spans="1:7" x14ac:dyDescent="0.25">
      <c r="A49" s="13" t="s">
        <v>532</v>
      </c>
      <c r="B49" s="33" t="s">
        <v>533</v>
      </c>
      <c r="C49" s="33" t="s">
        <v>231</v>
      </c>
      <c r="D49" s="14">
        <v>1000000</v>
      </c>
      <c r="E49" s="15">
        <v>995.82</v>
      </c>
      <c r="F49" s="16">
        <v>6.9999999999999999E-4</v>
      </c>
      <c r="G49" s="16">
        <v>7.4649999999999994E-2</v>
      </c>
    </row>
    <row r="50" spans="1:7" x14ac:dyDescent="0.25">
      <c r="A50" s="13" t="s">
        <v>534</v>
      </c>
      <c r="B50" s="33" t="s">
        <v>535</v>
      </c>
      <c r="C50" s="33" t="s">
        <v>231</v>
      </c>
      <c r="D50" s="14">
        <v>1000000</v>
      </c>
      <c r="E50" s="15">
        <v>971.97</v>
      </c>
      <c r="F50" s="16">
        <v>6.9999999999999999E-4</v>
      </c>
      <c r="G50" s="16">
        <v>7.5405E-2</v>
      </c>
    </row>
    <row r="51" spans="1:7" x14ac:dyDescent="0.25">
      <c r="A51" s="13" t="s">
        <v>536</v>
      </c>
      <c r="B51" s="33" t="s">
        <v>537</v>
      </c>
      <c r="C51" s="33" t="s">
        <v>231</v>
      </c>
      <c r="D51" s="14">
        <v>500000</v>
      </c>
      <c r="E51" s="15">
        <v>545.53</v>
      </c>
      <c r="F51" s="16">
        <v>4.0000000000000002E-4</v>
      </c>
      <c r="G51" s="16">
        <v>7.46E-2</v>
      </c>
    </row>
    <row r="52" spans="1:7" x14ac:dyDescent="0.25">
      <c r="A52" s="13" t="s">
        <v>538</v>
      </c>
      <c r="B52" s="33" t="s">
        <v>539</v>
      </c>
      <c r="C52" s="33" t="s">
        <v>337</v>
      </c>
      <c r="D52" s="14">
        <v>500000</v>
      </c>
      <c r="E52" s="15">
        <v>524.41</v>
      </c>
      <c r="F52" s="16">
        <v>4.0000000000000002E-4</v>
      </c>
      <c r="G52" s="16">
        <v>7.4700000000000003E-2</v>
      </c>
    </row>
    <row r="53" spans="1:7" x14ac:dyDescent="0.25">
      <c r="A53" s="13" t="s">
        <v>540</v>
      </c>
      <c r="B53" s="33" t="s">
        <v>541</v>
      </c>
      <c r="C53" s="33" t="s">
        <v>242</v>
      </c>
      <c r="D53" s="14">
        <v>500000</v>
      </c>
      <c r="E53" s="15">
        <v>520.13</v>
      </c>
      <c r="F53" s="16">
        <v>4.0000000000000002E-4</v>
      </c>
      <c r="G53" s="16">
        <v>7.4870999999999993E-2</v>
      </c>
    </row>
    <row r="54" spans="1:7" x14ac:dyDescent="0.25">
      <c r="A54" s="13" t="s">
        <v>419</v>
      </c>
      <c r="B54" s="33" t="s">
        <v>420</v>
      </c>
      <c r="C54" s="33" t="s">
        <v>231</v>
      </c>
      <c r="D54" s="14">
        <v>500000</v>
      </c>
      <c r="E54" s="15">
        <v>518.83000000000004</v>
      </c>
      <c r="F54" s="16">
        <v>4.0000000000000002E-4</v>
      </c>
      <c r="G54" s="16">
        <v>7.4649999999999994E-2</v>
      </c>
    </row>
    <row r="55" spans="1:7" x14ac:dyDescent="0.25">
      <c r="A55" s="13" t="s">
        <v>391</v>
      </c>
      <c r="B55" s="33" t="s">
        <v>392</v>
      </c>
      <c r="C55" s="33" t="s">
        <v>231</v>
      </c>
      <c r="D55" s="14">
        <v>500000</v>
      </c>
      <c r="E55" s="15">
        <v>515.32000000000005</v>
      </c>
      <c r="F55" s="16">
        <v>4.0000000000000002E-4</v>
      </c>
      <c r="G55" s="16">
        <v>7.4732999999999994E-2</v>
      </c>
    </row>
    <row r="56" spans="1:7" x14ac:dyDescent="0.25">
      <c r="A56" s="13" t="s">
        <v>453</v>
      </c>
      <c r="B56" s="33" t="s">
        <v>454</v>
      </c>
      <c r="C56" s="33" t="s">
        <v>231</v>
      </c>
      <c r="D56" s="14">
        <v>500000</v>
      </c>
      <c r="E56" s="15">
        <v>512.21</v>
      </c>
      <c r="F56" s="16">
        <v>4.0000000000000002E-4</v>
      </c>
      <c r="G56" s="16">
        <v>7.5092000000000006E-2</v>
      </c>
    </row>
    <row r="57" spans="1:7" x14ac:dyDescent="0.25">
      <c r="A57" s="13" t="s">
        <v>542</v>
      </c>
      <c r="B57" s="33" t="s">
        <v>543</v>
      </c>
      <c r="C57" s="33" t="s">
        <v>231</v>
      </c>
      <c r="D57" s="14">
        <v>500000</v>
      </c>
      <c r="E57" s="15">
        <v>511.02</v>
      </c>
      <c r="F57" s="16">
        <v>4.0000000000000002E-4</v>
      </c>
      <c r="G57" s="16">
        <v>7.5906000000000001E-2</v>
      </c>
    </row>
    <row r="58" spans="1:7" x14ac:dyDescent="0.25">
      <c r="A58" s="13" t="s">
        <v>544</v>
      </c>
      <c r="B58" s="33" t="s">
        <v>545</v>
      </c>
      <c r="C58" s="33" t="s">
        <v>228</v>
      </c>
      <c r="D58" s="14">
        <v>500000</v>
      </c>
      <c r="E58" s="15">
        <v>484.37</v>
      </c>
      <c r="F58" s="16">
        <v>4.0000000000000002E-4</v>
      </c>
      <c r="G58" s="16">
        <v>7.4700000000000003E-2</v>
      </c>
    </row>
    <row r="59" spans="1:7" x14ac:dyDescent="0.25">
      <c r="A59" s="13" t="s">
        <v>546</v>
      </c>
      <c r="B59" s="33" t="s">
        <v>547</v>
      </c>
      <c r="C59" s="33" t="s">
        <v>242</v>
      </c>
      <c r="D59" s="14">
        <v>500000</v>
      </c>
      <c r="E59" s="15">
        <v>481.57</v>
      </c>
      <c r="F59" s="16">
        <v>4.0000000000000002E-4</v>
      </c>
      <c r="G59" s="16">
        <v>7.5367000000000003E-2</v>
      </c>
    </row>
    <row r="60" spans="1:7" x14ac:dyDescent="0.25">
      <c r="A60" s="17" t="s">
        <v>124</v>
      </c>
      <c r="B60" s="34"/>
      <c r="C60" s="34"/>
      <c r="D60" s="20"/>
      <c r="E60" s="21">
        <v>1225098.93</v>
      </c>
      <c r="F60" s="22">
        <v>0.90529999999999999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459</v>
      </c>
      <c r="B62" s="33"/>
      <c r="C62" s="33"/>
      <c r="D62" s="14"/>
      <c r="E62" s="15"/>
      <c r="F62" s="16"/>
      <c r="G62" s="16"/>
    </row>
    <row r="63" spans="1:7" x14ac:dyDescent="0.25">
      <c r="A63" s="13" t="s">
        <v>548</v>
      </c>
      <c r="B63" s="33" t="s">
        <v>549</v>
      </c>
      <c r="C63" s="33" t="s">
        <v>128</v>
      </c>
      <c r="D63" s="14">
        <v>55500000</v>
      </c>
      <c r="E63" s="15">
        <v>56248.75</v>
      </c>
      <c r="F63" s="16">
        <v>4.1500000000000002E-2</v>
      </c>
      <c r="G63" s="16">
        <v>7.1793290349999997E-2</v>
      </c>
    </row>
    <row r="64" spans="1:7" x14ac:dyDescent="0.25">
      <c r="A64" s="13" t="s">
        <v>550</v>
      </c>
      <c r="B64" s="33" t="s">
        <v>551</v>
      </c>
      <c r="C64" s="33" t="s">
        <v>128</v>
      </c>
      <c r="D64" s="14">
        <v>25000000</v>
      </c>
      <c r="E64" s="15">
        <v>25644.3</v>
      </c>
      <c r="F64" s="16">
        <v>1.89E-2</v>
      </c>
      <c r="G64" s="16">
        <v>7.1945481103999995E-2</v>
      </c>
    </row>
    <row r="65" spans="1:7" x14ac:dyDescent="0.25">
      <c r="A65" s="13" t="s">
        <v>552</v>
      </c>
      <c r="B65" s="33" t="s">
        <v>553</v>
      </c>
      <c r="C65" s="33" t="s">
        <v>128</v>
      </c>
      <c r="D65" s="14">
        <v>5000000</v>
      </c>
      <c r="E65" s="15">
        <v>5026.66</v>
      </c>
      <c r="F65" s="16">
        <v>3.7000000000000002E-3</v>
      </c>
      <c r="G65" s="16">
        <v>7.1796396176000005E-2</v>
      </c>
    </row>
    <row r="66" spans="1:7" x14ac:dyDescent="0.25">
      <c r="A66" s="17" t="s">
        <v>124</v>
      </c>
      <c r="B66" s="34"/>
      <c r="C66" s="34"/>
      <c r="D66" s="20"/>
      <c r="E66" s="21">
        <v>86919.71</v>
      </c>
      <c r="F66" s="22">
        <v>6.4100000000000004E-2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129</v>
      </c>
      <c r="B68" s="33"/>
      <c r="C68" s="33"/>
      <c r="D68" s="14"/>
      <c r="E68" s="15"/>
      <c r="F68" s="16"/>
      <c r="G68" s="16"/>
    </row>
    <row r="69" spans="1:7" x14ac:dyDescent="0.25">
      <c r="A69" s="17" t="s">
        <v>124</v>
      </c>
      <c r="B69" s="33"/>
      <c r="C69" s="33"/>
      <c r="D69" s="14"/>
      <c r="E69" s="18" t="s">
        <v>121</v>
      </c>
      <c r="F69" s="19" t="s">
        <v>121</v>
      </c>
      <c r="G69" s="16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7" t="s">
        <v>130</v>
      </c>
      <c r="B71" s="33"/>
      <c r="C71" s="33"/>
      <c r="D71" s="14"/>
      <c r="E71" s="15"/>
      <c r="F71" s="16"/>
      <c r="G71" s="16"/>
    </row>
    <row r="72" spans="1:7" x14ac:dyDescent="0.25">
      <c r="A72" s="17" t="s">
        <v>124</v>
      </c>
      <c r="B72" s="33"/>
      <c r="C72" s="33"/>
      <c r="D72" s="14"/>
      <c r="E72" s="18" t="s">
        <v>121</v>
      </c>
      <c r="F72" s="19" t="s">
        <v>121</v>
      </c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131</v>
      </c>
      <c r="B74" s="35"/>
      <c r="C74" s="35"/>
      <c r="D74" s="25"/>
      <c r="E74" s="21">
        <v>1312018.6399999999</v>
      </c>
      <c r="F74" s="22">
        <v>0.96940000000000004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176</v>
      </c>
      <c r="B77" s="33"/>
      <c r="C77" s="33"/>
      <c r="D77" s="14"/>
      <c r="E77" s="15"/>
      <c r="F77" s="16"/>
      <c r="G77" s="16"/>
    </row>
    <row r="78" spans="1:7" x14ac:dyDescent="0.25">
      <c r="A78" s="13" t="s">
        <v>177</v>
      </c>
      <c r="B78" s="33"/>
      <c r="C78" s="33"/>
      <c r="D78" s="14"/>
      <c r="E78" s="15">
        <v>1690.08</v>
      </c>
      <c r="F78" s="16">
        <v>1.1999999999999999E-3</v>
      </c>
      <c r="G78" s="16">
        <v>6.6588999999999995E-2</v>
      </c>
    </row>
    <row r="79" spans="1:7" x14ac:dyDescent="0.25">
      <c r="A79" s="17" t="s">
        <v>124</v>
      </c>
      <c r="B79" s="34"/>
      <c r="C79" s="34"/>
      <c r="D79" s="20"/>
      <c r="E79" s="21">
        <v>1690.08</v>
      </c>
      <c r="F79" s="22">
        <v>1.1999999999999999E-3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24" t="s">
        <v>131</v>
      </c>
      <c r="B81" s="35"/>
      <c r="C81" s="35"/>
      <c r="D81" s="25"/>
      <c r="E81" s="21">
        <v>1690.08</v>
      </c>
      <c r="F81" s="22">
        <v>1.1999999999999999E-3</v>
      </c>
      <c r="G81" s="23"/>
    </row>
    <row r="82" spans="1:7" x14ac:dyDescent="0.25">
      <c r="A82" s="13" t="s">
        <v>178</v>
      </c>
      <c r="B82" s="33"/>
      <c r="C82" s="33"/>
      <c r="D82" s="14"/>
      <c r="E82" s="15">
        <v>41498.234020999997</v>
      </c>
      <c r="F82" s="16">
        <v>3.0651999999999999E-2</v>
      </c>
      <c r="G82" s="16"/>
    </row>
    <row r="83" spans="1:7" x14ac:dyDescent="0.25">
      <c r="A83" s="13" t="s">
        <v>179</v>
      </c>
      <c r="B83" s="33"/>
      <c r="C83" s="33"/>
      <c r="D83" s="14"/>
      <c r="E83" s="26">
        <v>-1398.8140209999999</v>
      </c>
      <c r="F83" s="27">
        <v>-1.2520000000000001E-3</v>
      </c>
      <c r="G83" s="16">
        <v>6.6588999999999995E-2</v>
      </c>
    </row>
    <row r="84" spans="1:7" x14ac:dyDescent="0.25">
      <c r="A84" s="28" t="s">
        <v>180</v>
      </c>
      <c r="B84" s="36"/>
      <c r="C84" s="36"/>
      <c r="D84" s="29"/>
      <c r="E84" s="30">
        <v>1353808.14</v>
      </c>
      <c r="F84" s="31">
        <v>1</v>
      </c>
      <c r="G84" s="31"/>
    </row>
    <row r="86" spans="1:7" x14ac:dyDescent="0.25">
      <c r="A86" s="1" t="s">
        <v>182</v>
      </c>
    </row>
    <row r="89" spans="1:7" x14ac:dyDescent="0.25">
      <c r="A89" s="1" t="s">
        <v>183</v>
      </c>
    </row>
    <row r="90" spans="1:7" x14ac:dyDescent="0.25">
      <c r="A90" s="47" t="s">
        <v>184</v>
      </c>
      <c r="B90" s="3" t="s">
        <v>121</v>
      </c>
    </row>
    <row r="91" spans="1:7" x14ac:dyDescent="0.25">
      <c r="A91" t="s">
        <v>185</v>
      </c>
    </row>
    <row r="92" spans="1:7" x14ac:dyDescent="0.25">
      <c r="A92" t="s">
        <v>309</v>
      </c>
      <c r="B92" t="s">
        <v>187</v>
      </c>
      <c r="C92" t="s">
        <v>187</v>
      </c>
    </row>
    <row r="93" spans="1:7" x14ac:dyDescent="0.25">
      <c r="B93" s="48">
        <v>45412</v>
      </c>
      <c r="C93" s="48">
        <v>45443</v>
      </c>
    </row>
    <row r="94" spans="1:7" x14ac:dyDescent="0.25">
      <c r="A94" t="s">
        <v>310</v>
      </c>
      <c r="B94">
        <v>1213.0551</v>
      </c>
      <c r="C94">
        <v>1224.2216000000001</v>
      </c>
      <c r="E94" s="2"/>
    </row>
    <row r="95" spans="1:7" x14ac:dyDescent="0.25">
      <c r="E95" s="2"/>
    </row>
    <row r="96" spans="1:7" x14ac:dyDescent="0.25">
      <c r="A96" t="s">
        <v>202</v>
      </c>
      <c r="B96" s="3" t="s">
        <v>121</v>
      </c>
    </row>
    <row r="97" spans="1:2" x14ac:dyDescent="0.25">
      <c r="A97" t="s">
        <v>203</v>
      </c>
      <c r="B97" s="3" t="s">
        <v>121</v>
      </c>
    </row>
    <row r="98" spans="1:2" ht="29.1" customHeight="1" x14ac:dyDescent="0.25">
      <c r="A98" s="47" t="s">
        <v>204</v>
      </c>
      <c r="B98" s="3" t="s">
        <v>121</v>
      </c>
    </row>
    <row r="99" spans="1:2" ht="29.1" customHeight="1" x14ac:dyDescent="0.25">
      <c r="A99" s="47" t="s">
        <v>205</v>
      </c>
      <c r="B99" s="3" t="s">
        <v>121</v>
      </c>
    </row>
    <row r="100" spans="1:2" x14ac:dyDescent="0.25">
      <c r="A100" t="s">
        <v>206</v>
      </c>
      <c r="B100" s="49">
        <f>+B114</f>
        <v>6.6715415445332464</v>
      </c>
    </row>
    <row r="101" spans="1:2" ht="43.5" customHeight="1" x14ac:dyDescent="0.25">
      <c r="A101" s="47" t="s">
        <v>207</v>
      </c>
      <c r="B101" s="3" t="s">
        <v>121</v>
      </c>
    </row>
    <row r="102" spans="1:2" ht="29.1" customHeight="1" x14ac:dyDescent="0.25">
      <c r="A102" s="47" t="s">
        <v>208</v>
      </c>
      <c r="B102" s="3" t="s">
        <v>121</v>
      </c>
    </row>
    <row r="103" spans="1:2" ht="29.1" customHeight="1" x14ac:dyDescent="0.25">
      <c r="A103" s="47" t="s">
        <v>209</v>
      </c>
      <c r="B103" s="49">
        <v>455306.63516519999</v>
      </c>
    </row>
    <row r="104" spans="1:2" x14ac:dyDescent="0.25">
      <c r="A104" t="s">
        <v>210</v>
      </c>
      <c r="B104" s="3" t="s">
        <v>121</v>
      </c>
    </row>
    <row r="105" spans="1:2" x14ac:dyDescent="0.25">
      <c r="A105" t="s">
        <v>211</v>
      </c>
      <c r="B105" s="3" t="s">
        <v>121</v>
      </c>
    </row>
    <row r="107" spans="1:2" x14ac:dyDescent="0.25">
      <c r="A107" t="s">
        <v>212</v>
      </c>
    </row>
    <row r="108" spans="1:2" ht="29.1" customHeight="1" x14ac:dyDescent="0.25">
      <c r="A108" s="55" t="s">
        <v>213</v>
      </c>
      <c r="B108" s="56" t="s">
        <v>554</v>
      </c>
    </row>
    <row r="109" spans="1:2" x14ac:dyDescent="0.25">
      <c r="A109" s="55" t="s">
        <v>215</v>
      </c>
      <c r="B109" s="55" t="s">
        <v>312</v>
      </c>
    </row>
    <row r="110" spans="1:2" x14ac:dyDescent="0.25">
      <c r="A110" s="55"/>
      <c r="B110" s="55"/>
    </row>
    <row r="111" spans="1:2" x14ac:dyDescent="0.25">
      <c r="A111" s="55" t="s">
        <v>217</v>
      </c>
      <c r="B111" s="57">
        <v>7.4714317880062371</v>
      </c>
    </row>
    <row r="112" spans="1:2" x14ac:dyDescent="0.25">
      <c r="A112" s="55"/>
      <c r="B112" s="55"/>
    </row>
    <row r="113" spans="1:4" x14ac:dyDescent="0.25">
      <c r="A113" s="55" t="s">
        <v>218</v>
      </c>
      <c r="B113" s="58">
        <v>5.3757000000000001</v>
      </c>
    </row>
    <row r="114" spans="1:4" x14ac:dyDescent="0.25">
      <c r="A114" s="55" t="s">
        <v>219</v>
      </c>
      <c r="B114" s="58">
        <v>6.6715415445332464</v>
      </c>
    </row>
    <row r="115" spans="1:4" x14ac:dyDescent="0.25">
      <c r="A115" s="55"/>
      <c r="B115" s="55"/>
    </row>
    <row r="116" spans="1:4" x14ac:dyDescent="0.25">
      <c r="A116" s="55" t="s">
        <v>220</v>
      </c>
      <c r="B116" s="59">
        <v>45443</v>
      </c>
    </row>
    <row r="118" spans="1:4" ht="69.95" customHeight="1" x14ac:dyDescent="0.25">
      <c r="A118" s="73" t="s">
        <v>221</v>
      </c>
      <c r="B118" s="73" t="s">
        <v>222</v>
      </c>
      <c r="C118" s="73" t="s">
        <v>5</v>
      </c>
      <c r="D118" s="73" t="s">
        <v>6</v>
      </c>
    </row>
    <row r="119" spans="1:4" ht="69.95" customHeight="1" x14ac:dyDescent="0.25">
      <c r="A119" s="73" t="s">
        <v>554</v>
      </c>
      <c r="B119" s="73"/>
      <c r="C119" s="73" t="s">
        <v>16</v>
      </c>
      <c r="D11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96"/>
  <sheetViews>
    <sheetView showGridLines="0" workbookViewId="0">
      <pane ySplit="4" topLeftCell="A83" activePane="bottomLeft" state="frozen"/>
      <selection pane="bottomLeft" activeCell="B88" sqref="B8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2929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2930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1178</v>
      </c>
      <c r="B7" s="33"/>
      <c r="C7" s="33"/>
      <c r="D7" s="14"/>
      <c r="E7" s="15"/>
      <c r="F7" s="16"/>
      <c r="G7" s="16"/>
    </row>
    <row r="8" spans="1:8" x14ac:dyDescent="0.25">
      <c r="A8" s="13" t="s">
        <v>1187</v>
      </c>
      <c r="B8" s="33" t="s">
        <v>1188</v>
      </c>
      <c r="C8" s="33" t="s">
        <v>1189</v>
      </c>
      <c r="D8" s="14">
        <v>126004</v>
      </c>
      <c r="E8" s="15">
        <v>1839.41</v>
      </c>
      <c r="F8" s="16">
        <v>0.13289999999999999</v>
      </c>
      <c r="G8" s="16"/>
    </row>
    <row r="9" spans="1:8" x14ac:dyDescent="0.25">
      <c r="A9" s="13" t="s">
        <v>1301</v>
      </c>
      <c r="B9" s="33" t="s">
        <v>1302</v>
      </c>
      <c r="C9" s="33" t="s">
        <v>1189</v>
      </c>
      <c r="D9" s="14">
        <v>69228</v>
      </c>
      <c r="E9" s="15">
        <v>1001.87</v>
      </c>
      <c r="F9" s="16">
        <v>7.2400000000000006E-2</v>
      </c>
      <c r="G9" s="16"/>
    </row>
    <row r="10" spans="1:8" x14ac:dyDescent="0.25">
      <c r="A10" s="13" t="s">
        <v>1222</v>
      </c>
      <c r="B10" s="33" t="s">
        <v>1223</v>
      </c>
      <c r="C10" s="33" t="s">
        <v>1189</v>
      </c>
      <c r="D10" s="14">
        <v>15484</v>
      </c>
      <c r="E10" s="15">
        <v>896.81</v>
      </c>
      <c r="F10" s="16">
        <v>6.4799999999999996E-2</v>
      </c>
      <c r="G10" s="16"/>
    </row>
    <row r="11" spans="1:8" x14ac:dyDescent="0.25">
      <c r="A11" s="13" t="s">
        <v>1443</v>
      </c>
      <c r="B11" s="33" t="s">
        <v>1444</v>
      </c>
      <c r="C11" s="33" t="s">
        <v>1365</v>
      </c>
      <c r="D11" s="14">
        <v>13411</v>
      </c>
      <c r="E11" s="15">
        <v>783.1</v>
      </c>
      <c r="F11" s="16">
        <v>5.6599999999999998E-2</v>
      </c>
      <c r="G11" s="16"/>
    </row>
    <row r="12" spans="1:8" x14ac:dyDescent="0.25">
      <c r="A12" s="13" t="s">
        <v>1793</v>
      </c>
      <c r="B12" s="33" t="s">
        <v>1794</v>
      </c>
      <c r="C12" s="33" t="s">
        <v>1365</v>
      </c>
      <c r="D12" s="14">
        <v>103038</v>
      </c>
      <c r="E12" s="15">
        <v>774.64</v>
      </c>
      <c r="F12" s="16">
        <v>5.6000000000000001E-2</v>
      </c>
      <c r="G12" s="16"/>
    </row>
    <row r="13" spans="1:8" x14ac:dyDescent="0.25">
      <c r="A13" s="13" t="s">
        <v>1357</v>
      </c>
      <c r="B13" s="33" t="s">
        <v>1358</v>
      </c>
      <c r="C13" s="33" t="s">
        <v>1189</v>
      </c>
      <c r="D13" s="14">
        <v>15549</v>
      </c>
      <c r="E13" s="15">
        <v>669.73</v>
      </c>
      <c r="F13" s="16">
        <v>4.8399999999999999E-2</v>
      </c>
      <c r="G13" s="16"/>
    </row>
    <row r="14" spans="1:8" x14ac:dyDescent="0.25">
      <c r="A14" s="13" t="s">
        <v>1542</v>
      </c>
      <c r="B14" s="33" t="s">
        <v>1543</v>
      </c>
      <c r="C14" s="33" t="s">
        <v>1189</v>
      </c>
      <c r="D14" s="14">
        <v>30199</v>
      </c>
      <c r="E14" s="15">
        <v>477.91</v>
      </c>
      <c r="F14" s="16">
        <v>3.4500000000000003E-2</v>
      </c>
      <c r="G14" s="16"/>
    </row>
    <row r="15" spans="1:8" x14ac:dyDescent="0.25">
      <c r="A15" s="13" t="s">
        <v>1353</v>
      </c>
      <c r="B15" s="33" t="s">
        <v>1354</v>
      </c>
      <c r="C15" s="33" t="s">
        <v>1189</v>
      </c>
      <c r="D15" s="14">
        <v>34996</v>
      </c>
      <c r="E15" s="15">
        <v>414.95</v>
      </c>
      <c r="F15" s="16">
        <v>0.03</v>
      </c>
      <c r="G15" s="16"/>
    </row>
    <row r="16" spans="1:8" x14ac:dyDescent="0.25">
      <c r="A16" s="13" t="s">
        <v>1246</v>
      </c>
      <c r="B16" s="33" t="s">
        <v>1247</v>
      </c>
      <c r="C16" s="33" t="s">
        <v>1189</v>
      </c>
      <c r="D16" s="14">
        <v>13321</v>
      </c>
      <c r="E16" s="15">
        <v>359.14</v>
      </c>
      <c r="F16" s="16">
        <v>2.5899999999999999E-2</v>
      </c>
      <c r="G16" s="16"/>
    </row>
    <row r="17" spans="1:7" x14ac:dyDescent="0.25">
      <c r="A17" s="13" t="s">
        <v>1955</v>
      </c>
      <c r="B17" s="33" t="s">
        <v>1956</v>
      </c>
      <c r="C17" s="33" t="s">
        <v>1365</v>
      </c>
      <c r="D17" s="14">
        <v>62981</v>
      </c>
      <c r="E17" s="15">
        <v>299.22000000000003</v>
      </c>
      <c r="F17" s="16">
        <v>2.1600000000000001E-2</v>
      </c>
      <c r="G17" s="16"/>
    </row>
    <row r="18" spans="1:7" x14ac:dyDescent="0.25">
      <c r="A18" s="13" t="s">
        <v>1430</v>
      </c>
      <c r="B18" s="33" t="s">
        <v>1431</v>
      </c>
      <c r="C18" s="33" t="s">
        <v>1189</v>
      </c>
      <c r="D18" s="14">
        <v>18934</v>
      </c>
      <c r="E18" s="15">
        <v>218.15</v>
      </c>
      <c r="F18" s="16">
        <v>1.5800000000000002E-2</v>
      </c>
      <c r="G18" s="16"/>
    </row>
    <row r="19" spans="1:7" x14ac:dyDescent="0.25">
      <c r="A19" s="13" t="s">
        <v>1454</v>
      </c>
      <c r="B19" s="33" t="s">
        <v>1455</v>
      </c>
      <c r="C19" s="33" t="s">
        <v>1189</v>
      </c>
      <c r="D19" s="14">
        <v>18518</v>
      </c>
      <c r="E19" s="15">
        <v>214.87</v>
      </c>
      <c r="F19" s="16">
        <v>1.55E-2</v>
      </c>
      <c r="G19" s="16"/>
    </row>
    <row r="20" spans="1:7" x14ac:dyDescent="0.25">
      <c r="A20" s="13" t="s">
        <v>1468</v>
      </c>
      <c r="B20" s="33" t="s">
        <v>1469</v>
      </c>
      <c r="C20" s="33" t="s">
        <v>1189</v>
      </c>
      <c r="D20" s="14">
        <v>47215</v>
      </c>
      <c r="E20" s="15">
        <v>197.81</v>
      </c>
      <c r="F20" s="16">
        <v>1.43E-2</v>
      </c>
      <c r="G20" s="16"/>
    </row>
    <row r="21" spans="1:7" x14ac:dyDescent="0.25">
      <c r="A21" s="13" t="s">
        <v>1391</v>
      </c>
      <c r="B21" s="33" t="s">
        <v>1392</v>
      </c>
      <c r="C21" s="33" t="s">
        <v>1189</v>
      </c>
      <c r="D21" s="14">
        <v>55659</v>
      </c>
      <c r="E21" s="15">
        <v>172.13</v>
      </c>
      <c r="F21" s="16">
        <v>1.24E-2</v>
      </c>
      <c r="G21" s="16"/>
    </row>
    <row r="22" spans="1:7" x14ac:dyDescent="0.25">
      <c r="A22" s="13" t="s">
        <v>1897</v>
      </c>
      <c r="B22" s="33" t="s">
        <v>1898</v>
      </c>
      <c r="C22" s="33" t="s">
        <v>1189</v>
      </c>
      <c r="D22" s="14">
        <v>9228</v>
      </c>
      <c r="E22" s="15">
        <v>163.51</v>
      </c>
      <c r="F22" s="16">
        <v>1.18E-2</v>
      </c>
      <c r="G22" s="16"/>
    </row>
    <row r="23" spans="1:7" x14ac:dyDescent="0.25">
      <c r="A23" s="13" t="s">
        <v>1470</v>
      </c>
      <c r="B23" s="33" t="s">
        <v>1471</v>
      </c>
      <c r="C23" s="33" t="s">
        <v>1365</v>
      </c>
      <c r="D23" s="14">
        <v>23972</v>
      </c>
      <c r="E23" s="15">
        <v>161.12</v>
      </c>
      <c r="F23" s="16">
        <v>1.1599999999999999E-2</v>
      </c>
      <c r="G23" s="16"/>
    </row>
    <row r="24" spans="1:7" x14ac:dyDescent="0.25">
      <c r="A24" s="13" t="s">
        <v>2138</v>
      </c>
      <c r="B24" s="33" t="s">
        <v>2139</v>
      </c>
      <c r="C24" s="33" t="s">
        <v>1189</v>
      </c>
      <c r="D24" s="14">
        <v>5295</v>
      </c>
      <c r="E24" s="15">
        <v>138.69</v>
      </c>
      <c r="F24" s="16">
        <v>0.01</v>
      </c>
      <c r="G24" s="16"/>
    </row>
    <row r="25" spans="1:7" x14ac:dyDescent="0.25">
      <c r="A25" s="13" t="s">
        <v>2126</v>
      </c>
      <c r="B25" s="33" t="s">
        <v>2127</v>
      </c>
      <c r="C25" s="33" t="s">
        <v>1189</v>
      </c>
      <c r="D25" s="14">
        <v>7394</v>
      </c>
      <c r="E25" s="15">
        <v>136.06</v>
      </c>
      <c r="F25" s="16">
        <v>9.7999999999999997E-3</v>
      </c>
      <c r="G25" s="16"/>
    </row>
    <row r="26" spans="1:7" x14ac:dyDescent="0.25">
      <c r="A26" s="13" t="s">
        <v>1938</v>
      </c>
      <c r="B26" s="33" t="s">
        <v>1939</v>
      </c>
      <c r="C26" s="33" t="s">
        <v>1189</v>
      </c>
      <c r="D26" s="14">
        <v>5776</v>
      </c>
      <c r="E26" s="15">
        <v>134.76</v>
      </c>
      <c r="F26" s="16">
        <v>9.7000000000000003E-3</v>
      </c>
      <c r="G26" s="16"/>
    </row>
    <row r="27" spans="1:7" x14ac:dyDescent="0.25">
      <c r="A27" s="13" t="s">
        <v>2246</v>
      </c>
      <c r="B27" s="33" t="s">
        <v>2247</v>
      </c>
      <c r="C27" s="33" t="s">
        <v>1365</v>
      </c>
      <c r="D27" s="14">
        <v>10956</v>
      </c>
      <c r="E27" s="15">
        <v>130.58000000000001</v>
      </c>
      <c r="F27" s="16">
        <v>9.4000000000000004E-3</v>
      </c>
      <c r="G27" s="16"/>
    </row>
    <row r="28" spans="1:7" x14ac:dyDescent="0.25">
      <c r="A28" s="13" t="s">
        <v>1363</v>
      </c>
      <c r="B28" s="33" t="s">
        <v>1364</v>
      </c>
      <c r="C28" s="33" t="s">
        <v>1365</v>
      </c>
      <c r="D28" s="14">
        <v>4893</v>
      </c>
      <c r="E28" s="15">
        <v>129.56</v>
      </c>
      <c r="F28" s="16">
        <v>9.4000000000000004E-3</v>
      </c>
      <c r="G28" s="16"/>
    </row>
    <row r="29" spans="1:7" x14ac:dyDescent="0.25">
      <c r="A29" s="13" t="s">
        <v>2403</v>
      </c>
      <c r="B29" s="33" t="s">
        <v>2404</v>
      </c>
      <c r="C29" s="33" t="s">
        <v>1365</v>
      </c>
      <c r="D29" s="14">
        <v>9449</v>
      </c>
      <c r="E29" s="15">
        <v>112.37</v>
      </c>
      <c r="F29" s="16">
        <v>8.0999999999999996E-3</v>
      </c>
      <c r="G29" s="16"/>
    </row>
    <row r="30" spans="1:7" x14ac:dyDescent="0.25">
      <c r="A30" s="13" t="s">
        <v>2411</v>
      </c>
      <c r="B30" s="33" t="s">
        <v>2412</v>
      </c>
      <c r="C30" s="33" t="s">
        <v>1189</v>
      </c>
      <c r="D30" s="14">
        <v>1069</v>
      </c>
      <c r="E30" s="15">
        <v>92.23</v>
      </c>
      <c r="F30" s="16">
        <v>6.7000000000000002E-3</v>
      </c>
      <c r="G30" s="16"/>
    </row>
    <row r="31" spans="1:7" x14ac:dyDescent="0.25">
      <c r="A31" s="13" t="s">
        <v>2025</v>
      </c>
      <c r="B31" s="33" t="s">
        <v>2026</v>
      </c>
      <c r="C31" s="33" t="s">
        <v>1189</v>
      </c>
      <c r="D31" s="14">
        <v>13518</v>
      </c>
      <c r="E31" s="15">
        <v>83.45</v>
      </c>
      <c r="F31" s="16">
        <v>6.0000000000000001E-3</v>
      </c>
      <c r="G31" s="16"/>
    </row>
    <row r="32" spans="1:7" x14ac:dyDescent="0.25">
      <c r="A32" s="13" t="s">
        <v>2931</v>
      </c>
      <c r="B32" s="33" t="s">
        <v>2932</v>
      </c>
      <c r="C32" s="33" t="s">
        <v>1189</v>
      </c>
      <c r="D32" s="14">
        <v>1794</v>
      </c>
      <c r="E32" s="15">
        <v>82.7</v>
      </c>
      <c r="F32" s="16">
        <v>6.0000000000000001E-3</v>
      </c>
      <c r="G32" s="16"/>
    </row>
    <row r="33" spans="1:7" x14ac:dyDescent="0.25">
      <c r="A33" s="17" t="s">
        <v>124</v>
      </c>
      <c r="B33" s="34"/>
      <c r="C33" s="34"/>
      <c r="D33" s="20"/>
      <c r="E33" s="37">
        <f>SUM(E8:E32)</f>
        <v>9684.7700000000041</v>
      </c>
      <c r="F33" s="38">
        <f>SUM(F8:F32)</f>
        <v>0.69960000000000011</v>
      </c>
      <c r="G33" s="23"/>
    </row>
    <row r="34" spans="1:7" x14ac:dyDescent="0.25">
      <c r="A34" s="17" t="s">
        <v>1257</v>
      </c>
      <c r="B34" s="33"/>
      <c r="C34" s="33"/>
      <c r="D34" s="14"/>
      <c r="E34" s="15"/>
      <c r="F34" s="16"/>
      <c r="G34" s="16"/>
    </row>
    <row r="35" spans="1:7" x14ac:dyDescent="0.25">
      <c r="A35" s="17" t="s">
        <v>124</v>
      </c>
      <c r="B35" s="33"/>
      <c r="C35" s="33"/>
      <c r="D35" s="14"/>
      <c r="E35" s="39" t="s">
        <v>121</v>
      </c>
      <c r="F35" s="40" t="s">
        <v>121</v>
      </c>
      <c r="G35" s="16"/>
    </row>
    <row r="36" spans="1:7" x14ac:dyDescent="0.25">
      <c r="A36" s="17" t="s">
        <v>2688</v>
      </c>
      <c r="B36" s="33"/>
      <c r="C36" s="33"/>
      <c r="D36" s="14"/>
      <c r="E36" s="52"/>
      <c r="F36" s="53"/>
      <c r="G36" s="16"/>
    </row>
    <row r="37" spans="1:7" x14ac:dyDescent="0.25">
      <c r="A37" s="13" t="s">
        <v>2933</v>
      </c>
      <c r="B37" s="33" t="s">
        <v>2934</v>
      </c>
      <c r="C37" s="33" t="s">
        <v>2935</v>
      </c>
      <c r="D37" s="14">
        <v>1066</v>
      </c>
      <c r="E37" s="15">
        <v>728.43</v>
      </c>
      <c r="F37" s="16">
        <v>5.2600000000000001E-2</v>
      </c>
      <c r="G37" s="16"/>
    </row>
    <row r="38" spans="1:7" x14ac:dyDescent="0.25">
      <c r="A38" s="13" t="s">
        <v>2936</v>
      </c>
      <c r="B38" s="33" t="s">
        <v>2937</v>
      </c>
      <c r="C38" s="33" t="s">
        <v>1189</v>
      </c>
      <c r="D38" s="14">
        <v>4312</v>
      </c>
      <c r="E38" s="15">
        <v>485.9</v>
      </c>
      <c r="F38" s="16">
        <v>3.5099999999999999E-2</v>
      </c>
      <c r="G38" s="16"/>
    </row>
    <row r="39" spans="1:7" x14ac:dyDescent="0.25">
      <c r="A39" s="13" t="s">
        <v>2938</v>
      </c>
      <c r="B39" s="33" t="s">
        <v>2939</v>
      </c>
      <c r="C39" s="33" t="s">
        <v>2935</v>
      </c>
      <c r="D39" s="14">
        <v>3181</v>
      </c>
      <c r="E39" s="15">
        <v>388.64</v>
      </c>
      <c r="F39" s="16">
        <v>2.81E-2</v>
      </c>
      <c r="G39" s="16"/>
    </row>
    <row r="40" spans="1:7" x14ac:dyDescent="0.25">
      <c r="A40" s="13" t="s">
        <v>2940</v>
      </c>
      <c r="B40" s="33" t="s">
        <v>2941</v>
      </c>
      <c r="C40" s="33" t="s">
        <v>2935</v>
      </c>
      <c r="D40" s="14">
        <v>3349</v>
      </c>
      <c r="E40" s="15">
        <v>350.22</v>
      </c>
      <c r="F40" s="16">
        <v>2.53E-2</v>
      </c>
      <c r="G40" s="16"/>
    </row>
    <row r="41" spans="1:7" x14ac:dyDescent="0.25">
      <c r="A41" s="13" t="s">
        <v>2942</v>
      </c>
      <c r="B41" s="33" t="s">
        <v>2943</v>
      </c>
      <c r="C41" s="33" t="s">
        <v>2944</v>
      </c>
      <c r="D41" s="14">
        <v>2333</v>
      </c>
      <c r="E41" s="15">
        <v>313.35000000000002</v>
      </c>
      <c r="F41" s="16">
        <v>2.2599999999999999E-2</v>
      </c>
      <c r="G41" s="16"/>
    </row>
    <row r="42" spans="1:7" x14ac:dyDescent="0.25">
      <c r="A42" s="13" t="s">
        <v>2945</v>
      </c>
      <c r="B42" s="33" t="s">
        <v>2946</v>
      </c>
      <c r="C42" s="33" t="s">
        <v>2947</v>
      </c>
      <c r="D42" s="14">
        <v>511</v>
      </c>
      <c r="E42" s="15">
        <v>241.76</v>
      </c>
      <c r="F42" s="16">
        <v>1.7500000000000002E-2</v>
      </c>
      <c r="G42" s="16"/>
    </row>
    <row r="43" spans="1:7" x14ac:dyDescent="0.25">
      <c r="A43" s="13" t="s">
        <v>2948</v>
      </c>
      <c r="B43" s="33" t="s">
        <v>2949</v>
      </c>
      <c r="C43" s="33" t="s">
        <v>2935</v>
      </c>
      <c r="D43" s="14">
        <v>2530</v>
      </c>
      <c r="E43" s="15">
        <v>217.34</v>
      </c>
      <c r="F43" s="16">
        <v>1.5699999999999999E-2</v>
      </c>
      <c r="G43" s="16"/>
    </row>
    <row r="44" spans="1:7" x14ac:dyDescent="0.25">
      <c r="A44" s="13" t="s">
        <v>2950</v>
      </c>
      <c r="B44" s="33" t="s">
        <v>2951</v>
      </c>
      <c r="C44" s="33" t="s">
        <v>2952</v>
      </c>
      <c r="D44" s="14">
        <v>928</v>
      </c>
      <c r="E44" s="15">
        <v>198.51</v>
      </c>
      <c r="F44" s="16">
        <v>1.43E-2</v>
      </c>
      <c r="G44" s="16"/>
    </row>
    <row r="45" spans="1:7" x14ac:dyDescent="0.25">
      <c r="A45" s="13" t="s">
        <v>2953</v>
      </c>
      <c r="B45" s="33" t="s">
        <v>2954</v>
      </c>
      <c r="C45" s="33" t="s">
        <v>2952</v>
      </c>
      <c r="D45" s="14">
        <v>2294</v>
      </c>
      <c r="E45" s="15">
        <v>195.27</v>
      </c>
      <c r="F45" s="16">
        <v>1.41E-2</v>
      </c>
      <c r="G45" s="16"/>
    </row>
    <row r="46" spans="1:7" x14ac:dyDescent="0.25">
      <c r="A46" s="13" t="s">
        <v>2955</v>
      </c>
      <c r="B46" s="33" t="s">
        <v>2956</v>
      </c>
      <c r="C46" s="33" t="s">
        <v>2944</v>
      </c>
      <c r="D46" s="14">
        <v>707</v>
      </c>
      <c r="E46" s="15">
        <v>180.12</v>
      </c>
      <c r="F46" s="16">
        <v>1.2999999999999999E-2</v>
      </c>
      <c r="G46" s="16"/>
    </row>
    <row r="47" spans="1:7" x14ac:dyDescent="0.25">
      <c r="A47" s="13" t="s">
        <v>2957</v>
      </c>
      <c r="B47" s="33" t="s">
        <v>2958</v>
      </c>
      <c r="C47" s="33" t="s">
        <v>2952</v>
      </c>
      <c r="D47" s="14">
        <v>465</v>
      </c>
      <c r="E47" s="15">
        <v>155.76</v>
      </c>
      <c r="F47" s="16">
        <v>1.1299999999999999E-2</v>
      </c>
      <c r="G47" s="16"/>
    </row>
    <row r="48" spans="1:7" x14ac:dyDescent="0.25">
      <c r="A48" s="13" t="s">
        <v>2959</v>
      </c>
      <c r="B48" s="33" t="s">
        <v>2960</v>
      </c>
      <c r="C48" s="33" t="s">
        <v>2944</v>
      </c>
      <c r="D48" s="14">
        <v>341</v>
      </c>
      <c r="E48" s="15">
        <v>129.34</v>
      </c>
      <c r="F48" s="16">
        <v>9.2999999999999992E-3</v>
      </c>
      <c r="G48" s="16"/>
    </row>
    <row r="49" spans="1:9" x14ac:dyDescent="0.25">
      <c r="A49" s="13" t="s">
        <v>2961</v>
      </c>
      <c r="B49" s="33" t="s">
        <v>2962</v>
      </c>
      <c r="C49" s="33" t="s">
        <v>2952</v>
      </c>
      <c r="D49" s="14">
        <v>452</v>
      </c>
      <c r="E49" s="15">
        <v>128.41999999999999</v>
      </c>
      <c r="F49" s="16">
        <v>9.2999999999999992E-3</v>
      </c>
      <c r="G49" s="16"/>
    </row>
    <row r="50" spans="1:9" x14ac:dyDescent="0.25">
      <c r="A50" s="13" t="s">
        <v>2963</v>
      </c>
      <c r="B50" s="33" t="s">
        <v>2964</v>
      </c>
      <c r="C50" s="33" t="s">
        <v>2952</v>
      </c>
      <c r="D50" s="14">
        <v>1757</v>
      </c>
      <c r="E50" s="15">
        <v>119.09</v>
      </c>
      <c r="F50" s="16">
        <v>8.6E-3</v>
      </c>
      <c r="G50" s="16"/>
    </row>
    <row r="51" spans="1:9" x14ac:dyDescent="0.25">
      <c r="A51" s="13" t="s">
        <v>2965</v>
      </c>
      <c r="B51" s="33" t="s">
        <v>2966</v>
      </c>
      <c r="C51" s="33" t="s">
        <v>2944</v>
      </c>
      <c r="D51" s="14">
        <v>1647</v>
      </c>
      <c r="E51" s="15">
        <v>88.17</v>
      </c>
      <c r="F51" s="16">
        <v>6.4000000000000003E-3</v>
      </c>
      <c r="G51" s="16"/>
    </row>
    <row r="52" spans="1:9" x14ac:dyDescent="0.25">
      <c r="A52" s="13" t="s">
        <v>2967</v>
      </c>
      <c r="B52" s="33" t="s">
        <v>2968</v>
      </c>
      <c r="C52" s="33" t="s">
        <v>2952</v>
      </c>
      <c r="D52" s="14">
        <v>383</v>
      </c>
      <c r="E52" s="15">
        <v>74.010000000000005</v>
      </c>
      <c r="F52" s="16">
        <v>5.3E-3</v>
      </c>
      <c r="G52" s="16"/>
    </row>
    <row r="53" spans="1:9" x14ac:dyDescent="0.25">
      <c r="A53" s="13" t="s">
        <v>2969</v>
      </c>
      <c r="B53" s="33" t="s">
        <v>2970</v>
      </c>
      <c r="C53" s="33" t="s">
        <v>2971</v>
      </c>
      <c r="D53" s="14">
        <v>428</v>
      </c>
      <c r="E53" s="15">
        <v>50.82</v>
      </c>
      <c r="F53" s="16">
        <v>3.7000000000000002E-3</v>
      </c>
      <c r="G53" s="16"/>
    </row>
    <row r="54" spans="1:9" x14ac:dyDescent="0.25">
      <c r="A54" s="13" t="s">
        <v>2972</v>
      </c>
      <c r="B54" s="33" t="s">
        <v>2973</v>
      </c>
      <c r="C54" s="33" t="s">
        <v>2947</v>
      </c>
      <c r="D54" s="14">
        <v>241</v>
      </c>
      <c r="E54" s="15">
        <v>43.98</v>
      </c>
      <c r="F54" s="16">
        <v>3.2000000000000002E-3</v>
      </c>
      <c r="G54" s="16"/>
    </row>
    <row r="55" spans="1:9" x14ac:dyDescent="0.25">
      <c r="A55" s="13" t="s">
        <v>2974</v>
      </c>
      <c r="B55" s="33" t="s">
        <v>2975</v>
      </c>
      <c r="C55" s="33" t="s">
        <v>2947</v>
      </c>
      <c r="D55" s="14">
        <v>387</v>
      </c>
      <c r="E55" s="15">
        <v>42.04</v>
      </c>
      <c r="F55" s="16">
        <v>3.0000000000000001E-3</v>
      </c>
      <c r="G55" s="16"/>
    </row>
    <row r="56" spans="1:9" x14ac:dyDescent="0.25">
      <c r="A56" s="13" t="s">
        <v>2976</v>
      </c>
      <c r="B56" s="33" t="s">
        <v>2977</v>
      </c>
      <c r="C56" s="33" t="s">
        <v>2947</v>
      </c>
      <c r="D56" s="14">
        <v>210</v>
      </c>
      <c r="E56" s="15">
        <v>18.239999999999998</v>
      </c>
      <c r="F56" s="16">
        <v>1.2999999999999999E-3</v>
      </c>
      <c r="G56" s="16"/>
    </row>
    <row r="57" spans="1:9" x14ac:dyDescent="0.25">
      <c r="A57" s="17" t="s">
        <v>124</v>
      </c>
      <c r="B57" s="34"/>
      <c r="C57" s="34"/>
      <c r="D57" s="20"/>
      <c r="E57" s="37">
        <f>SUM(E37:E56)</f>
        <v>4149.4100000000008</v>
      </c>
      <c r="F57" s="38">
        <f>SUM(F37:F56)</f>
        <v>0.29970000000000002</v>
      </c>
      <c r="G57" s="23"/>
    </row>
    <row r="58" spans="1:9" x14ac:dyDescent="0.25">
      <c r="A58" s="17"/>
      <c r="B58" s="33"/>
      <c r="C58" s="33"/>
      <c r="D58" s="14"/>
      <c r="E58" s="52"/>
      <c r="F58" s="53"/>
      <c r="G58" s="16"/>
    </row>
    <row r="59" spans="1:9" x14ac:dyDescent="0.25">
      <c r="A59" s="24" t="s">
        <v>131</v>
      </c>
      <c r="B59" s="35"/>
      <c r="C59" s="35"/>
      <c r="D59" s="25"/>
      <c r="E59" s="30">
        <v>13834.18</v>
      </c>
      <c r="F59" s="31">
        <v>0.99929999999999997</v>
      </c>
      <c r="G59" s="23"/>
      <c r="I59" s="54"/>
    </row>
    <row r="60" spans="1:9" x14ac:dyDescent="0.25">
      <c r="A60" s="13"/>
      <c r="B60" s="33"/>
      <c r="C60" s="33"/>
      <c r="D60" s="14"/>
      <c r="E60" s="15"/>
      <c r="F60" s="16"/>
      <c r="G60" s="16"/>
    </row>
    <row r="61" spans="1:9" x14ac:dyDescent="0.25">
      <c r="A61" s="13"/>
      <c r="B61" s="33"/>
      <c r="C61" s="33"/>
      <c r="D61" s="14"/>
      <c r="E61" s="15"/>
      <c r="F61" s="16"/>
      <c r="G61" s="16"/>
    </row>
    <row r="62" spans="1:9" x14ac:dyDescent="0.25">
      <c r="A62" s="17" t="s">
        <v>176</v>
      </c>
      <c r="B62" s="33"/>
      <c r="C62" s="33"/>
      <c r="D62" s="14"/>
      <c r="E62" s="15"/>
      <c r="F62" s="16"/>
      <c r="G62" s="16"/>
    </row>
    <row r="63" spans="1:9" x14ac:dyDescent="0.25">
      <c r="A63" s="13" t="s">
        <v>177</v>
      </c>
      <c r="B63" s="33"/>
      <c r="C63" s="33"/>
      <c r="D63" s="14"/>
      <c r="E63" s="15">
        <v>4</v>
      </c>
      <c r="F63" s="16">
        <v>2.9999999999999997E-4</v>
      </c>
      <c r="G63" s="16">
        <v>6.6588999999999995E-2</v>
      </c>
    </row>
    <row r="64" spans="1:9" x14ac:dyDescent="0.25">
      <c r="A64" s="17" t="s">
        <v>124</v>
      </c>
      <c r="B64" s="34"/>
      <c r="C64" s="34"/>
      <c r="D64" s="20"/>
      <c r="E64" s="37">
        <v>4</v>
      </c>
      <c r="F64" s="38">
        <v>2.9999999999999997E-4</v>
      </c>
      <c r="G64" s="23"/>
    </row>
    <row r="65" spans="1:7" x14ac:dyDescent="0.25">
      <c r="A65" s="13"/>
      <c r="B65" s="33"/>
      <c r="C65" s="33"/>
      <c r="D65" s="14"/>
      <c r="E65" s="15"/>
      <c r="F65" s="16"/>
      <c r="G65" s="16"/>
    </row>
    <row r="66" spans="1:7" x14ac:dyDescent="0.25">
      <c r="A66" s="24" t="s">
        <v>131</v>
      </c>
      <c r="B66" s="35"/>
      <c r="C66" s="35"/>
      <c r="D66" s="25"/>
      <c r="E66" s="21">
        <v>4</v>
      </c>
      <c r="F66" s="22">
        <v>2.9999999999999997E-4</v>
      </c>
      <c r="G66" s="23"/>
    </row>
    <row r="67" spans="1:7" x14ac:dyDescent="0.25">
      <c r="A67" s="13" t="s">
        <v>178</v>
      </c>
      <c r="B67" s="33"/>
      <c r="C67" s="33"/>
      <c r="D67" s="14"/>
      <c r="E67" s="15">
        <v>7.293E-4</v>
      </c>
      <c r="F67" s="16">
        <v>0</v>
      </c>
      <c r="G67" s="16"/>
    </row>
    <row r="68" spans="1:7" x14ac:dyDescent="0.25">
      <c r="A68" s="13" t="s">
        <v>179</v>
      </c>
      <c r="B68" s="33"/>
      <c r="C68" s="33"/>
      <c r="D68" s="14"/>
      <c r="E68" s="15">
        <v>5.7492707000000003</v>
      </c>
      <c r="F68" s="16">
        <v>4.0000000000000002E-4</v>
      </c>
      <c r="G68" s="16">
        <v>6.6588999999999995E-2</v>
      </c>
    </row>
    <row r="69" spans="1:7" x14ac:dyDescent="0.25">
      <c r="A69" s="28" t="s">
        <v>180</v>
      </c>
      <c r="B69" s="36"/>
      <c r="C69" s="36"/>
      <c r="D69" s="29"/>
      <c r="E69" s="30">
        <v>13843.93</v>
      </c>
      <c r="F69" s="31">
        <v>1</v>
      </c>
      <c r="G69" s="31"/>
    </row>
    <row r="74" spans="1:7" x14ac:dyDescent="0.25">
      <c r="A74" s="1" t="s">
        <v>183</v>
      </c>
    </row>
    <row r="75" spans="1:7" x14ac:dyDescent="0.25">
      <c r="A75" s="47" t="s">
        <v>184</v>
      </c>
      <c r="B75" s="3" t="s">
        <v>121</v>
      </c>
    </row>
    <row r="76" spans="1:7" x14ac:dyDescent="0.25">
      <c r="A76" t="s">
        <v>185</v>
      </c>
    </row>
    <row r="77" spans="1:7" x14ac:dyDescent="0.25">
      <c r="A77" t="s">
        <v>186</v>
      </c>
      <c r="B77" t="s">
        <v>187</v>
      </c>
      <c r="C77" t="s">
        <v>187</v>
      </c>
    </row>
    <row r="78" spans="1:7" x14ac:dyDescent="0.25">
      <c r="B78" s="48">
        <v>45412</v>
      </c>
      <c r="C78" s="48">
        <v>45443</v>
      </c>
    </row>
    <row r="79" spans="1:7" x14ac:dyDescent="0.25">
      <c r="A79" t="s">
        <v>191</v>
      </c>
      <c r="B79">
        <v>17.331499999999998</v>
      </c>
      <c r="C79">
        <v>17.3</v>
      </c>
      <c r="E79" s="2"/>
    </row>
    <row r="80" spans="1:7" x14ac:dyDescent="0.25">
      <c r="A80" t="s">
        <v>192</v>
      </c>
      <c r="B80">
        <v>17.331499999999998</v>
      </c>
      <c r="C80">
        <v>17.3</v>
      </c>
      <c r="E80" s="2"/>
    </row>
    <row r="81" spans="1:5" x14ac:dyDescent="0.25">
      <c r="A81" t="s">
        <v>672</v>
      </c>
      <c r="B81">
        <v>16.9802</v>
      </c>
      <c r="C81">
        <v>16.941400000000002</v>
      </c>
      <c r="E81" s="2"/>
    </row>
    <row r="82" spans="1:5" x14ac:dyDescent="0.25">
      <c r="A82" t="s">
        <v>673</v>
      </c>
      <c r="B82">
        <v>16.9802</v>
      </c>
      <c r="C82">
        <v>16.941400000000002</v>
      </c>
      <c r="E82" s="2"/>
    </row>
    <row r="83" spans="1:5" x14ac:dyDescent="0.25">
      <c r="E83" s="2"/>
    </row>
    <row r="84" spans="1:5" x14ac:dyDescent="0.25">
      <c r="A84" t="s">
        <v>202</v>
      </c>
      <c r="B84" s="3" t="s">
        <v>121</v>
      </c>
    </row>
    <row r="85" spans="1:5" x14ac:dyDescent="0.25">
      <c r="A85" t="s">
        <v>203</v>
      </c>
      <c r="B85" s="3" t="s">
        <v>121</v>
      </c>
    </row>
    <row r="86" spans="1:5" ht="29.1" customHeight="1" x14ac:dyDescent="0.25">
      <c r="A86" s="47" t="s">
        <v>204</v>
      </c>
      <c r="B86" s="3" t="s">
        <v>121</v>
      </c>
    </row>
    <row r="87" spans="1:5" ht="29.1" customHeight="1" x14ac:dyDescent="0.25">
      <c r="A87" s="47" t="s">
        <v>205</v>
      </c>
      <c r="B87" s="49">
        <f>+E57</f>
        <v>4149.4100000000008</v>
      </c>
    </row>
    <row r="88" spans="1:5" x14ac:dyDescent="0.25">
      <c r="A88" s="47" t="s">
        <v>1259</v>
      </c>
      <c r="B88" s="72">
        <v>8.365523993089137E-2</v>
      </c>
    </row>
    <row r="89" spans="1:5" ht="43.5" customHeight="1" x14ac:dyDescent="0.25">
      <c r="A89" s="47" t="s">
        <v>207</v>
      </c>
      <c r="B89" s="3" t="s">
        <v>121</v>
      </c>
    </row>
    <row r="90" spans="1:5" ht="29.1" customHeight="1" x14ac:dyDescent="0.25">
      <c r="A90" s="47" t="s">
        <v>208</v>
      </c>
      <c r="B90" s="3" t="s">
        <v>121</v>
      </c>
    </row>
    <row r="91" spans="1:5" ht="29.1" customHeight="1" x14ac:dyDescent="0.25">
      <c r="A91" s="47" t="s">
        <v>2978</v>
      </c>
      <c r="B91" s="3" t="s">
        <v>121</v>
      </c>
    </row>
    <row r="92" spans="1:5" x14ac:dyDescent="0.25">
      <c r="A92" t="s">
        <v>210</v>
      </c>
      <c r="B92" s="3" t="s">
        <v>121</v>
      </c>
    </row>
    <row r="93" spans="1:5" x14ac:dyDescent="0.25">
      <c r="A93" t="s">
        <v>211</v>
      </c>
      <c r="B93" s="3" t="s">
        <v>121</v>
      </c>
    </row>
    <row r="95" spans="1:5" ht="69.95" customHeight="1" x14ac:dyDescent="0.25">
      <c r="A95" s="73" t="s">
        <v>221</v>
      </c>
      <c r="B95" s="73" t="s">
        <v>222</v>
      </c>
      <c r="C95" s="73" t="s">
        <v>5</v>
      </c>
      <c r="D95" s="73" t="s">
        <v>6</v>
      </c>
    </row>
    <row r="96" spans="1:5" ht="69.95" customHeight="1" x14ac:dyDescent="0.25">
      <c r="A96" s="73" t="s">
        <v>2979</v>
      </c>
      <c r="B96" s="73"/>
      <c r="C96" s="73" t="s">
        <v>100</v>
      </c>
      <c r="D9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34" activePane="bottomLeft" state="frozen"/>
      <selection pane="bottomLeft" activeCell="A38" sqref="A38:XFD3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2980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2981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2982</v>
      </c>
      <c r="B9" s="33" t="s">
        <v>2983</v>
      </c>
      <c r="C9" s="33"/>
      <c r="D9" s="14">
        <v>191975.83199999999</v>
      </c>
      <c r="E9" s="15">
        <v>8332.18</v>
      </c>
      <c r="F9" s="16">
        <v>0.99760000000000004</v>
      </c>
      <c r="G9" s="16"/>
    </row>
    <row r="10" spans="1:8" x14ac:dyDescent="0.25">
      <c r="A10" s="17" t="s">
        <v>124</v>
      </c>
      <c r="B10" s="34"/>
      <c r="C10" s="34"/>
      <c r="D10" s="20"/>
      <c r="E10" s="21">
        <v>8332.18</v>
      </c>
      <c r="F10" s="22">
        <v>0.99760000000000004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8332.18</v>
      </c>
      <c r="F12" s="22">
        <v>0.99760000000000004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71.959999999999994</v>
      </c>
      <c r="F15" s="16">
        <v>8.6E-3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71.959999999999994</v>
      </c>
      <c r="F16" s="22">
        <v>8.6E-3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71.959999999999994</v>
      </c>
      <c r="F18" s="22">
        <v>8.6E-3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1.31282E-2</v>
      </c>
      <c r="F19" s="16">
        <v>9.9999999999999995E-7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-52.223128199999998</v>
      </c>
      <c r="F20" s="27">
        <v>-6.2009999999999999E-3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8351.93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20.415800000000001</v>
      </c>
      <c r="C31">
        <v>21.2394</v>
      </c>
      <c r="E31" s="2"/>
    </row>
    <row r="32" spans="1:7" x14ac:dyDescent="0.25">
      <c r="A32" t="s">
        <v>672</v>
      </c>
      <c r="B32">
        <v>18.6935</v>
      </c>
      <c r="C32">
        <v>19.433900000000001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8332.183554700001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2984</v>
      </c>
      <c r="B45" s="73"/>
      <c r="C45" s="73" t="s">
        <v>102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38" activePane="bottomLeft" state="frozen"/>
      <selection pane="bottomLeft" activeCell="H42" sqref="H4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2985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2986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2987</v>
      </c>
      <c r="B9" s="33" t="s">
        <v>2988</v>
      </c>
      <c r="C9" s="33"/>
      <c r="D9" s="14">
        <v>95983.803310000003</v>
      </c>
      <c r="E9" s="15">
        <v>10954.41</v>
      </c>
      <c r="F9" s="16">
        <v>0.9899</v>
      </c>
      <c r="G9" s="16"/>
    </row>
    <row r="10" spans="1:8" x14ac:dyDescent="0.25">
      <c r="A10" s="17" t="s">
        <v>124</v>
      </c>
      <c r="B10" s="34"/>
      <c r="C10" s="34"/>
      <c r="D10" s="20"/>
      <c r="E10" s="21">
        <v>10954.41</v>
      </c>
      <c r="F10" s="22">
        <v>0.9899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10954.41</v>
      </c>
      <c r="F12" s="22">
        <v>0.9899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158.91</v>
      </c>
      <c r="F15" s="16">
        <v>1.44E-2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158.91</v>
      </c>
      <c r="F16" s="22">
        <v>1.44E-2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158.91</v>
      </c>
      <c r="F18" s="22">
        <v>1.44E-2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2.8991400000000001E-2</v>
      </c>
      <c r="F19" s="16">
        <v>1.9999999999999999E-6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-47.588991399999998</v>
      </c>
      <c r="F20" s="27">
        <v>-4.3020000000000003E-3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11065.76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15.801600000000001</v>
      </c>
      <c r="C31">
        <v>15.742000000000001</v>
      </c>
      <c r="E31" s="2"/>
    </row>
    <row r="32" spans="1:7" x14ac:dyDescent="0.25">
      <c r="A32" t="s">
        <v>672</v>
      </c>
      <c r="B32">
        <v>14.697900000000001</v>
      </c>
      <c r="C32">
        <v>14.6317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10954.409352500001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2989</v>
      </c>
      <c r="B45" s="73"/>
      <c r="C45" s="73" t="s">
        <v>104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38" activePane="bottomLeft" state="frozen"/>
      <selection pane="bottomLeft" activeCell="H42" sqref="H4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2990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2991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2992</v>
      </c>
      <c r="B9" s="33" t="s">
        <v>2993</v>
      </c>
      <c r="C9" s="33"/>
      <c r="D9" s="14">
        <v>33603.892999999996</v>
      </c>
      <c r="E9" s="15">
        <v>9870.69</v>
      </c>
      <c r="F9" s="16">
        <v>0.95850000000000002</v>
      </c>
      <c r="G9" s="16"/>
    </row>
    <row r="10" spans="1:8" x14ac:dyDescent="0.25">
      <c r="A10" s="17" t="s">
        <v>124</v>
      </c>
      <c r="B10" s="34"/>
      <c r="C10" s="34"/>
      <c r="D10" s="20"/>
      <c r="E10" s="21">
        <v>9870.69</v>
      </c>
      <c r="F10" s="22">
        <v>0.95850000000000002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9870.69</v>
      </c>
      <c r="F12" s="22">
        <v>0.95850000000000002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441.76</v>
      </c>
      <c r="F15" s="16">
        <v>4.2900000000000001E-2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441.76</v>
      </c>
      <c r="F16" s="22">
        <v>4.2900000000000001E-2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441.76</v>
      </c>
      <c r="F18" s="22">
        <v>4.2900000000000001E-2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8.0592399999999995E-2</v>
      </c>
      <c r="F19" s="16">
        <v>6.9999999999999999E-6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-14.0105924</v>
      </c>
      <c r="F20" s="27">
        <v>-1.407E-3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10298.52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31.3582</v>
      </c>
      <c r="C31">
        <v>31.632400000000001</v>
      </c>
      <c r="E31" s="2"/>
    </row>
    <row r="32" spans="1:7" x14ac:dyDescent="0.25">
      <c r="A32" t="s">
        <v>672</v>
      </c>
      <c r="B32">
        <v>28.678999999999998</v>
      </c>
      <c r="C32">
        <v>28.9084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9870.6918812000004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2994</v>
      </c>
      <c r="B45" s="73"/>
      <c r="C45" s="73" t="s">
        <v>106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workbookViewId="0">
      <pane ySplit="4" topLeftCell="A11" activePane="bottomLeft" state="frozen"/>
      <selection pane="bottomLeft" activeCell="B30" sqref="B30:C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2995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2996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2917</v>
      </c>
      <c r="B7" s="33"/>
      <c r="C7" s="33"/>
      <c r="D7" s="14"/>
      <c r="E7" s="15"/>
      <c r="F7" s="16"/>
      <c r="G7" s="16"/>
    </row>
    <row r="8" spans="1:8" x14ac:dyDescent="0.25">
      <c r="A8" s="17" t="s">
        <v>2918</v>
      </c>
      <c r="B8" s="34"/>
      <c r="C8" s="34"/>
      <c r="D8" s="20"/>
      <c r="E8" s="46"/>
      <c r="F8" s="23"/>
      <c r="G8" s="23"/>
    </row>
    <row r="9" spans="1:8" x14ac:dyDescent="0.25">
      <c r="A9" s="13" t="s">
        <v>2997</v>
      </c>
      <c r="B9" s="33" t="s">
        <v>2998</v>
      </c>
      <c r="C9" s="33"/>
      <c r="D9" s="14">
        <v>1023682.45</v>
      </c>
      <c r="E9" s="15">
        <v>214892.76</v>
      </c>
      <c r="F9" s="16">
        <v>1</v>
      </c>
      <c r="G9" s="16"/>
    </row>
    <row r="10" spans="1:8" x14ac:dyDescent="0.25">
      <c r="A10" s="17" t="s">
        <v>124</v>
      </c>
      <c r="B10" s="34"/>
      <c r="C10" s="34"/>
      <c r="D10" s="20"/>
      <c r="E10" s="21">
        <v>214892.76</v>
      </c>
      <c r="F10" s="22">
        <v>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214892.76</v>
      </c>
      <c r="F12" s="22">
        <v>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176</v>
      </c>
      <c r="B14" s="33"/>
      <c r="C14" s="33"/>
      <c r="D14" s="14"/>
      <c r="E14" s="15"/>
      <c r="F14" s="16"/>
      <c r="G14" s="16"/>
    </row>
    <row r="15" spans="1:8" x14ac:dyDescent="0.25">
      <c r="A15" s="13" t="s">
        <v>177</v>
      </c>
      <c r="B15" s="33"/>
      <c r="C15" s="33"/>
      <c r="D15" s="14"/>
      <c r="E15" s="15">
        <v>889.51</v>
      </c>
      <c r="F15" s="16">
        <v>4.1000000000000003E-3</v>
      </c>
      <c r="G15" s="16">
        <v>6.6588999999999995E-2</v>
      </c>
    </row>
    <row r="16" spans="1:8" x14ac:dyDescent="0.25">
      <c r="A16" s="17" t="s">
        <v>124</v>
      </c>
      <c r="B16" s="34"/>
      <c r="C16" s="34"/>
      <c r="D16" s="20"/>
      <c r="E16" s="21">
        <v>889.51</v>
      </c>
      <c r="F16" s="22">
        <v>4.1000000000000003E-3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889.51</v>
      </c>
      <c r="F18" s="22">
        <v>4.1000000000000003E-3</v>
      </c>
      <c r="G18" s="23"/>
    </row>
    <row r="19" spans="1:7" x14ac:dyDescent="0.25">
      <c r="A19" s="13" t="s">
        <v>178</v>
      </c>
      <c r="B19" s="33"/>
      <c r="C19" s="33"/>
      <c r="D19" s="14"/>
      <c r="E19" s="15">
        <v>0.1622789</v>
      </c>
      <c r="F19" s="16">
        <v>0</v>
      </c>
      <c r="G19" s="16"/>
    </row>
    <row r="20" spans="1:7" x14ac:dyDescent="0.25">
      <c r="A20" s="13" t="s">
        <v>179</v>
      </c>
      <c r="B20" s="33"/>
      <c r="C20" s="33"/>
      <c r="D20" s="14"/>
      <c r="E20" s="26">
        <v>-889.50227889999996</v>
      </c>
      <c r="F20" s="27">
        <v>-4.1000000000000003E-3</v>
      </c>
      <c r="G20" s="16">
        <v>6.6588999999999995E-2</v>
      </c>
    </row>
    <row r="21" spans="1:7" x14ac:dyDescent="0.25">
      <c r="A21" s="28" t="s">
        <v>180</v>
      </c>
      <c r="B21" s="36"/>
      <c r="C21" s="36"/>
      <c r="D21" s="29"/>
      <c r="E21" s="30">
        <v>214892.93</v>
      </c>
      <c r="F21" s="31">
        <v>1</v>
      </c>
      <c r="G21" s="31"/>
    </row>
    <row r="26" spans="1:7" x14ac:dyDescent="0.25">
      <c r="A26" s="1" t="s">
        <v>183</v>
      </c>
    </row>
    <row r="27" spans="1:7" x14ac:dyDescent="0.25">
      <c r="A27" s="47" t="s">
        <v>184</v>
      </c>
      <c r="B27" s="3" t="s">
        <v>121</v>
      </c>
    </row>
    <row r="28" spans="1:7" x14ac:dyDescent="0.25">
      <c r="A28" t="s">
        <v>185</v>
      </c>
    </row>
    <row r="29" spans="1:7" x14ac:dyDescent="0.25">
      <c r="A29" t="s">
        <v>186</v>
      </c>
      <c r="B29" t="s">
        <v>187</v>
      </c>
      <c r="C29" t="s">
        <v>187</v>
      </c>
    </row>
    <row r="30" spans="1:7" x14ac:dyDescent="0.25">
      <c r="B30" s="48">
        <v>45412</v>
      </c>
      <c r="C30" s="48">
        <v>45443</v>
      </c>
    </row>
    <row r="31" spans="1:7" x14ac:dyDescent="0.25">
      <c r="A31" t="s">
        <v>191</v>
      </c>
      <c r="B31">
        <v>22.603000000000002</v>
      </c>
      <c r="C31">
        <v>22.7501</v>
      </c>
      <c r="E31" s="2"/>
    </row>
    <row r="32" spans="1:7" x14ac:dyDescent="0.25">
      <c r="A32" t="s">
        <v>672</v>
      </c>
      <c r="B32">
        <v>21.699400000000001</v>
      </c>
      <c r="C32">
        <v>21.823699999999999</v>
      </c>
      <c r="E32" s="2"/>
    </row>
    <row r="33" spans="1:5" x14ac:dyDescent="0.25">
      <c r="E33" s="2"/>
    </row>
    <row r="34" spans="1:5" x14ac:dyDescent="0.25">
      <c r="A34" t="s">
        <v>202</v>
      </c>
      <c r="B34" s="3" t="s">
        <v>121</v>
      </c>
    </row>
    <row r="35" spans="1:5" x14ac:dyDescent="0.25">
      <c r="A35" t="s">
        <v>203</v>
      </c>
      <c r="B35" s="3" t="s">
        <v>121</v>
      </c>
    </row>
    <row r="36" spans="1:5" ht="29.1" customHeight="1" x14ac:dyDescent="0.25">
      <c r="A36" s="47" t="s">
        <v>204</v>
      </c>
      <c r="B36" s="3" t="s">
        <v>121</v>
      </c>
    </row>
    <row r="37" spans="1:5" ht="29.1" customHeight="1" x14ac:dyDescent="0.25">
      <c r="A37" s="47" t="s">
        <v>205</v>
      </c>
      <c r="B37" s="49">
        <v>214892.75670669999</v>
      </c>
    </row>
    <row r="38" spans="1:5" ht="43.5" customHeight="1" x14ac:dyDescent="0.25">
      <c r="A38" s="47" t="s">
        <v>855</v>
      </c>
      <c r="B38" s="3" t="s">
        <v>121</v>
      </c>
    </row>
    <row r="39" spans="1:5" ht="29.1" customHeight="1" x14ac:dyDescent="0.25">
      <c r="A39" s="47" t="s">
        <v>856</v>
      </c>
      <c r="B39" s="3" t="s">
        <v>121</v>
      </c>
    </row>
    <row r="40" spans="1:5" ht="29.1" customHeight="1" x14ac:dyDescent="0.25">
      <c r="A40" s="47" t="s">
        <v>857</v>
      </c>
      <c r="B40" s="3" t="s">
        <v>121</v>
      </c>
    </row>
    <row r="41" spans="1:5" x14ac:dyDescent="0.25">
      <c r="A41" t="s">
        <v>2921</v>
      </c>
      <c r="B41" s="3" t="s">
        <v>121</v>
      </c>
    </row>
    <row r="42" spans="1:5" x14ac:dyDescent="0.25">
      <c r="A42" t="s">
        <v>2922</v>
      </c>
      <c r="B42" s="3" t="s">
        <v>121</v>
      </c>
    </row>
    <row r="44" spans="1:5" ht="69.95" customHeight="1" x14ac:dyDescent="0.25">
      <c r="A44" s="73" t="s">
        <v>221</v>
      </c>
      <c r="B44" s="73" t="s">
        <v>222</v>
      </c>
      <c r="C44" s="73" t="s">
        <v>5</v>
      </c>
      <c r="D44" s="73" t="s">
        <v>6</v>
      </c>
    </row>
    <row r="45" spans="1:5" ht="69.95" customHeight="1" x14ac:dyDescent="0.25">
      <c r="A45" s="73" t="s">
        <v>2999</v>
      </c>
      <c r="B45" s="73"/>
      <c r="C45" s="73" t="s">
        <v>108</v>
      </c>
      <c r="D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6"/>
  <sheetViews>
    <sheetView showGridLines="0" workbookViewId="0">
      <pane ySplit="4" topLeftCell="A14" activePane="bottomLeft" state="frozen"/>
      <selection pane="bottomLeft" activeCell="E25" sqref="E2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3000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3001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64" t="s">
        <v>131</v>
      </c>
      <c r="B8" s="65"/>
      <c r="C8" s="65"/>
      <c r="D8" s="66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2224</v>
      </c>
      <c r="B10" s="34"/>
      <c r="C10" s="34"/>
      <c r="D10" s="20"/>
      <c r="E10" s="46"/>
      <c r="F10" s="23"/>
      <c r="G10" s="16"/>
    </row>
    <row r="11" spans="1:8" x14ac:dyDescent="0.25">
      <c r="A11" s="17" t="s">
        <v>3002</v>
      </c>
      <c r="B11" s="34"/>
      <c r="C11" s="34"/>
      <c r="D11" s="20"/>
      <c r="E11" s="46"/>
      <c r="F11" s="23"/>
      <c r="G11" s="16"/>
    </row>
    <row r="12" spans="1:8" x14ac:dyDescent="0.25">
      <c r="A12" s="13" t="s">
        <v>2226</v>
      </c>
      <c r="B12" s="33" t="s">
        <v>2227</v>
      </c>
      <c r="C12" s="34"/>
      <c r="D12" s="15">
        <v>5234.4526999999998</v>
      </c>
      <c r="E12" s="15">
        <v>4832.6037661999999</v>
      </c>
      <c r="F12" s="16">
        <f>+E12/$E$23</f>
        <v>0.97035365015812458</v>
      </c>
      <c r="G12" s="16"/>
    </row>
    <row r="13" spans="1:8" x14ac:dyDescent="0.25">
      <c r="A13" s="64" t="s">
        <v>131</v>
      </c>
      <c r="B13" s="65"/>
      <c r="C13" s="65"/>
      <c r="D13" s="66"/>
      <c r="E13" s="37">
        <f>SUM(E12)</f>
        <v>4832.6037661999999</v>
      </c>
      <c r="F13" s="38">
        <f>SUM(F12)</f>
        <v>0.97035365015812458</v>
      </c>
      <c r="G13" s="16"/>
    </row>
    <row r="14" spans="1:8" x14ac:dyDescent="0.25">
      <c r="A14" s="17"/>
      <c r="B14" s="34"/>
      <c r="C14" s="34"/>
      <c r="D14" s="20"/>
      <c r="E14" s="46"/>
      <c r="F14" s="23"/>
      <c r="G14" s="16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176</v>
      </c>
      <c r="B16" s="33"/>
      <c r="C16" s="33"/>
      <c r="D16" s="14"/>
      <c r="E16" s="15"/>
      <c r="F16" s="16"/>
      <c r="G16" s="16"/>
    </row>
    <row r="17" spans="1:7" x14ac:dyDescent="0.25">
      <c r="A17" s="13" t="s">
        <v>177</v>
      </c>
      <c r="B17" s="33"/>
      <c r="C17" s="33"/>
      <c r="D17" s="14"/>
      <c r="E17" s="15">
        <v>30.98</v>
      </c>
      <c r="F17" s="16">
        <v>6.221E-3</v>
      </c>
      <c r="G17" s="16">
        <v>6.6588999999999995E-2</v>
      </c>
    </row>
    <row r="18" spans="1:7" x14ac:dyDescent="0.25">
      <c r="A18" s="17" t="s">
        <v>124</v>
      </c>
      <c r="B18" s="34"/>
      <c r="C18" s="34"/>
      <c r="D18" s="20"/>
      <c r="E18" s="21">
        <v>30.98</v>
      </c>
      <c r="F18" s="22">
        <v>6.221E-3</v>
      </c>
      <c r="G18" s="23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24" t="s">
        <v>131</v>
      </c>
      <c r="B20" s="35"/>
      <c r="C20" s="35"/>
      <c r="D20" s="25"/>
      <c r="E20" s="21">
        <v>30.98</v>
      </c>
      <c r="F20" s="22">
        <v>6.221E-3</v>
      </c>
      <c r="G20" s="23"/>
    </row>
    <row r="21" spans="1:7" x14ac:dyDescent="0.25">
      <c r="A21" s="13" t="s">
        <v>178</v>
      </c>
      <c r="B21" s="33"/>
      <c r="C21" s="33"/>
      <c r="D21" s="14"/>
      <c r="E21" s="15">
        <v>5.6524000000000001E-3</v>
      </c>
      <c r="F21" s="16">
        <v>9.9999999999999995E-7</v>
      </c>
      <c r="G21" s="16"/>
    </row>
    <row r="22" spans="1:7" x14ac:dyDescent="0.25">
      <c r="A22" s="13" t="s">
        <v>179</v>
      </c>
      <c r="B22" s="33"/>
      <c r="C22" s="33"/>
      <c r="D22" s="14"/>
      <c r="E22" s="15">
        <v>116.6643476</v>
      </c>
      <c r="F22" s="16">
        <v>2.3399E-2</v>
      </c>
      <c r="G22" s="16">
        <v>6.6588999999999995E-2</v>
      </c>
    </row>
    <row r="23" spans="1:7" x14ac:dyDescent="0.25">
      <c r="A23" s="28" t="s">
        <v>180</v>
      </c>
      <c r="B23" s="36"/>
      <c r="C23" s="36"/>
      <c r="D23" s="29"/>
      <c r="E23" s="30">
        <v>4980.25</v>
      </c>
      <c r="F23" s="31">
        <v>1</v>
      </c>
      <c r="G23" s="31"/>
    </row>
    <row r="28" spans="1:7" x14ac:dyDescent="0.25">
      <c r="A28" s="1" t="s">
        <v>183</v>
      </c>
    </row>
    <row r="29" spans="1:7" x14ac:dyDescent="0.25">
      <c r="A29" s="47" t="s">
        <v>184</v>
      </c>
      <c r="B29" s="3" t="s">
        <v>121</v>
      </c>
    </row>
    <row r="30" spans="1:7" x14ac:dyDescent="0.25">
      <c r="A30" t="s">
        <v>185</v>
      </c>
    </row>
    <row r="31" spans="1:7" x14ac:dyDescent="0.25">
      <c r="A31" t="s">
        <v>186</v>
      </c>
      <c r="B31" t="s">
        <v>187</v>
      </c>
      <c r="C31" t="s">
        <v>187</v>
      </c>
    </row>
    <row r="32" spans="1:7" x14ac:dyDescent="0.25">
      <c r="B32" s="48">
        <v>45412</v>
      </c>
      <c r="C32" s="48">
        <v>45443</v>
      </c>
    </row>
    <row r="33" spans="1:4" x14ac:dyDescent="0.25">
      <c r="A33" t="s">
        <v>707</v>
      </c>
      <c r="B33">
        <v>81.973299999999995</v>
      </c>
      <c r="C33">
        <v>94.197199999999995</v>
      </c>
    </row>
    <row r="35" spans="1:4" x14ac:dyDescent="0.25">
      <c r="A35" t="s">
        <v>202</v>
      </c>
      <c r="B35" s="3" t="s">
        <v>121</v>
      </c>
    </row>
    <row r="36" spans="1:4" x14ac:dyDescent="0.25">
      <c r="A36" t="s">
        <v>203</v>
      </c>
      <c r="B36" s="3" t="s">
        <v>121</v>
      </c>
    </row>
    <row r="37" spans="1:4" ht="29.1" customHeight="1" x14ac:dyDescent="0.25">
      <c r="A37" s="47" t="s">
        <v>204</v>
      </c>
      <c r="B37" s="3" t="s">
        <v>121</v>
      </c>
    </row>
    <row r="38" spans="1:4" ht="29.1" customHeight="1" x14ac:dyDescent="0.25">
      <c r="A38" s="47" t="s">
        <v>205</v>
      </c>
      <c r="B38" s="3" t="s">
        <v>121</v>
      </c>
    </row>
    <row r="39" spans="1:4" ht="43.5" customHeight="1" x14ac:dyDescent="0.25">
      <c r="A39" s="47" t="s">
        <v>207</v>
      </c>
      <c r="B39" s="3" t="s">
        <v>121</v>
      </c>
    </row>
    <row r="40" spans="1:4" ht="29.1" customHeight="1" x14ac:dyDescent="0.25">
      <c r="A40" s="47" t="s">
        <v>208</v>
      </c>
      <c r="B40" s="3" t="s">
        <v>121</v>
      </c>
    </row>
    <row r="41" spans="1:4" ht="29.1" customHeight="1" x14ac:dyDescent="0.25">
      <c r="A41" s="47" t="s">
        <v>209</v>
      </c>
      <c r="B41" s="49">
        <v>4801.0676100000001</v>
      </c>
    </row>
    <row r="42" spans="1:4" x14ac:dyDescent="0.25">
      <c r="A42" t="s">
        <v>210</v>
      </c>
      <c r="B42" s="3" t="s">
        <v>121</v>
      </c>
    </row>
    <row r="43" spans="1:4" x14ac:dyDescent="0.25">
      <c r="A43" t="s">
        <v>211</v>
      </c>
      <c r="B43" s="3" t="s">
        <v>121</v>
      </c>
    </row>
    <row r="45" spans="1:4" ht="69.95" customHeight="1" x14ac:dyDescent="0.25">
      <c r="A45" s="73" t="s">
        <v>221</v>
      </c>
      <c r="B45" s="73" t="s">
        <v>222</v>
      </c>
      <c r="C45" s="73" t="s">
        <v>5</v>
      </c>
      <c r="D45" s="73" t="s">
        <v>6</v>
      </c>
    </row>
    <row r="46" spans="1:4" ht="69.95" customHeight="1" x14ac:dyDescent="0.25">
      <c r="A46" s="73" t="s">
        <v>3003</v>
      </c>
      <c r="B46" s="73"/>
      <c r="C46" s="73" t="s">
        <v>110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pane ySplit="4" topLeftCell="A76" activePane="bottomLeft" state="frozen"/>
      <selection pane="bottomLeft" activeCell="B81" sqref="B8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555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556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557</v>
      </c>
      <c r="B11" s="33" t="s">
        <v>558</v>
      </c>
      <c r="C11" s="33" t="s">
        <v>231</v>
      </c>
      <c r="D11" s="14">
        <v>157000000</v>
      </c>
      <c r="E11" s="15">
        <v>151411.10999999999</v>
      </c>
      <c r="F11" s="16">
        <v>0.1353</v>
      </c>
      <c r="G11" s="16">
        <v>7.5330999999999995E-2</v>
      </c>
    </row>
    <row r="12" spans="1:8" x14ac:dyDescent="0.25">
      <c r="A12" s="13" t="s">
        <v>559</v>
      </c>
      <c r="B12" s="33" t="s">
        <v>560</v>
      </c>
      <c r="C12" s="33" t="s">
        <v>231</v>
      </c>
      <c r="D12" s="14">
        <v>127500000</v>
      </c>
      <c r="E12" s="15">
        <v>122889.60000000001</v>
      </c>
      <c r="F12" s="16">
        <v>0.10979999999999999</v>
      </c>
      <c r="G12" s="16">
        <v>7.5403999999999999E-2</v>
      </c>
    </row>
    <row r="13" spans="1:8" x14ac:dyDescent="0.25">
      <c r="A13" s="13" t="s">
        <v>561</v>
      </c>
      <c r="B13" s="33" t="s">
        <v>562</v>
      </c>
      <c r="C13" s="33" t="s">
        <v>231</v>
      </c>
      <c r="D13" s="14">
        <v>87500000</v>
      </c>
      <c r="E13" s="15">
        <v>84169.4</v>
      </c>
      <c r="F13" s="16">
        <v>7.5200000000000003E-2</v>
      </c>
      <c r="G13" s="16">
        <v>7.3899999999999993E-2</v>
      </c>
    </row>
    <row r="14" spans="1:8" x14ac:dyDescent="0.25">
      <c r="A14" s="13" t="s">
        <v>563</v>
      </c>
      <c r="B14" s="33" t="s">
        <v>564</v>
      </c>
      <c r="C14" s="33" t="s">
        <v>228</v>
      </c>
      <c r="D14" s="14">
        <v>83700000</v>
      </c>
      <c r="E14" s="15">
        <v>83296.399999999994</v>
      </c>
      <c r="F14" s="16">
        <v>7.4399999999999994E-2</v>
      </c>
      <c r="G14" s="16">
        <v>7.5575000000000003E-2</v>
      </c>
    </row>
    <row r="15" spans="1:8" x14ac:dyDescent="0.25">
      <c r="A15" s="13" t="s">
        <v>565</v>
      </c>
      <c r="B15" s="33" t="s">
        <v>566</v>
      </c>
      <c r="C15" s="33" t="s">
        <v>231</v>
      </c>
      <c r="D15" s="14">
        <v>82000000</v>
      </c>
      <c r="E15" s="15">
        <v>79124.59</v>
      </c>
      <c r="F15" s="16">
        <v>7.0699999999999999E-2</v>
      </c>
      <c r="G15" s="16">
        <v>7.4700000000000003E-2</v>
      </c>
    </row>
    <row r="16" spans="1:8" x14ac:dyDescent="0.25">
      <c r="A16" s="13" t="s">
        <v>567</v>
      </c>
      <c r="B16" s="33" t="s">
        <v>568</v>
      </c>
      <c r="C16" s="33" t="s">
        <v>231</v>
      </c>
      <c r="D16" s="14">
        <v>75000000</v>
      </c>
      <c r="E16" s="15">
        <v>72397.429999999993</v>
      </c>
      <c r="F16" s="16">
        <v>6.4699999999999994E-2</v>
      </c>
      <c r="G16" s="16">
        <v>7.4649999999999994E-2</v>
      </c>
    </row>
    <row r="17" spans="1:7" x14ac:dyDescent="0.25">
      <c r="A17" s="13" t="s">
        <v>569</v>
      </c>
      <c r="B17" s="33" t="s">
        <v>570</v>
      </c>
      <c r="C17" s="33" t="s">
        <v>231</v>
      </c>
      <c r="D17" s="14">
        <v>50500000</v>
      </c>
      <c r="E17" s="15">
        <v>51679.63</v>
      </c>
      <c r="F17" s="16">
        <v>4.6199999999999998E-2</v>
      </c>
      <c r="G17" s="16">
        <v>7.3898000000000005E-2</v>
      </c>
    </row>
    <row r="18" spans="1:7" x14ac:dyDescent="0.25">
      <c r="A18" s="13" t="s">
        <v>571</v>
      </c>
      <c r="B18" s="33" t="s">
        <v>572</v>
      </c>
      <c r="C18" s="33" t="s">
        <v>231</v>
      </c>
      <c r="D18" s="14">
        <v>50000000</v>
      </c>
      <c r="E18" s="15">
        <v>47978.8</v>
      </c>
      <c r="F18" s="16">
        <v>4.2900000000000001E-2</v>
      </c>
      <c r="G18" s="16">
        <v>7.5450000000000003E-2</v>
      </c>
    </row>
    <row r="19" spans="1:7" x14ac:dyDescent="0.25">
      <c r="A19" s="13" t="s">
        <v>573</v>
      </c>
      <c r="B19" s="33" t="s">
        <v>574</v>
      </c>
      <c r="C19" s="33" t="s">
        <v>231</v>
      </c>
      <c r="D19" s="14">
        <v>39500000</v>
      </c>
      <c r="E19" s="15">
        <v>40374.730000000003</v>
      </c>
      <c r="F19" s="16">
        <v>3.61E-2</v>
      </c>
      <c r="G19" s="16">
        <v>7.4300000000000005E-2</v>
      </c>
    </row>
    <row r="20" spans="1:7" x14ac:dyDescent="0.25">
      <c r="A20" s="13" t="s">
        <v>575</v>
      </c>
      <c r="B20" s="33" t="s">
        <v>576</v>
      </c>
      <c r="C20" s="33" t="s">
        <v>231</v>
      </c>
      <c r="D20" s="14">
        <v>38000000</v>
      </c>
      <c r="E20" s="15">
        <v>36634.17</v>
      </c>
      <c r="F20" s="16">
        <v>3.27E-2</v>
      </c>
      <c r="G20" s="16">
        <v>7.4651999999999996E-2</v>
      </c>
    </row>
    <row r="21" spans="1:7" x14ac:dyDescent="0.25">
      <c r="A21" s="13" t="s">
        <v>577</v>
      </c>
      <c r="B21" s="33" t="s">
        <v>578</v>
      </c>
      <c r="C21" s="33" t="s">
        <v>231</v>
      </c>
      <c r="D21" s="14">
        <v>28000000</v>
      </c>
      <c r="E21" s="15">
        <v>27171.17</v>
      </c>
      <c r="F21" s="16">
        <v>2.4299999999999999E-2</v>
      </c>
      <c r="G21" s="16">
        <v>7.4649999999999994E-2</v>
      </c>
    </row>
    <row r="22" spans="1:7" x14ac:dyDescent="0.25">
      <c r="A22" s="13" t="s">
        <v>579</v>
      </c>
      <c r="B22" s="33" t="s">
        <v>580</v>
      </c>
      <c r="C22" s="33" t="s">
        <v>231</v>
      </c>
      <c r="D22" s="14">
        <v>25000000</v>
      </c>
      <c r="E22" s="15">
        <v>25388.33</v>
      </c>
      <c r="F22" s="16">
        <v>2.2700000000000001E-2</v>
      </c>
      <c r="G22" s="16">
        <v>7.5405E-2</v>
      </c>
    </row>
    <row r="23" spans="1:7" x14ac:dyDescent="0.25">
      <c r="A23" s="13" t="s">
        <v>581</v>
      </c>
      <c r="B23" s="33" t="s">
        <v>582</v>
      </c>
      <c r="C23" s="33" t="s">
        <v>231</v>
      </c>
      <c r="D23" s="14">
        <v>14000000</v>
      </c>
      <c r="E23" s="15">
        <v>13567.19</v>
      </c>
      <c r="F23" s="16">
        <v>1.21E-2</v>
      </c>
      <c r="G23" s="16">
        <v>7.4649999999999994E-2</v>
      </c>
    </row>
    <row r="24" spans="1:7" x14ac:dyDescent="0.25">
      <c r="A24" s="13" t="s">
        <v>583</v>
      </c>
      <c r="B24" s="33" t="s">
        <v>584</v>
      </c>
      <c r="C24" s="33" t="s">
        <v>231</v>
      </c>
      <c r="D24" s="14">
        <v>10000000</v>
      </c>
      <c r="E24" s="15">
        <v>9902.73</v>
      </c>
      <c r="F24" s="16">
        <v>8.8000000000000005E-3</v>
      </c>
      <c r="G24" s="16">
        <v>7.5450000000000003E-2</v>
      </c>
    </row>
    <row r="25" spans="1:7" x14ac:dyDescent="0.25">
      <c r="A25" s="13" t="s">
        <v>585</v>
      </c>
      <c r="B25" s="33" t="s">
        <v>586</v>
      </c>
      <c r="C25" s="33" t="s">
        <v>231</v>
      </c>
      <c r="D25" s="14">
        <v>8500000</v>
      </c>
      <c r="E25" s="15">
        <v>8160.76</v>
      </c>
      <c r="F25" s="16">
        <v>7.3000000000000001E-3</v>
      </c>
      <c r="G25" s="16">
        <v>7.4099999999999999E-2</v>
      </c>
    </row>
    <row r="26" spans="1:7" x14ac:dyDescent="0.25">
      <c r="A26" s="13" t="s">
        <v>587</v>
      </c>
      <c r="B26" s="33" t="s">
        <v>588</v>
      </c>
      <c r="C26" s="33" t="s">
        <v>231</v>
      </c>
      <c r="D26" s="14">
        <v>7200000</v>
      </c>
      <c r="E26" s="15">
        <v>7241.28</v>
      </c>
      <c r="F26" s="16">
        <v>6.4999999999999997E-3</v>
      </c>
      <c r="G26" s="16">
        <v>7.4349999999999999E-2</v>
      </c>
    </row>
    <row r="27" spans="1:7" x14ac:dyDescent="0.25">
      <c r="A27" s="13" t="s">
        <v>589</v>
      </c>
      <c r="B27" s="33" t="s">
        <v>590</v>
      </c>
      <c r="C27" s="33" t="s">
        <v>231</v>
      </c>
      <c r="D27" s="14">
        <v>6500000</v>
      </c>
      <c r="E27" s="15">
        <v>6726.78</v>
      </c>
      <c r="F27" s="16">
        <v>6.0000000000000001E-3</v>
      </c>
      <c r="G27" s="16">
        <v>7.4499999999999997E-2</v>
      </c>
    </row>
    <row r="28" spans="1:7" x14ac:dyDescent="0.25">
      <c r="A28" s="13" t="s">
        <v>591</v>
      </c>
      <c r="B28" s="33" t="s">
        <v>592</v>
      </c>
      <c r="C28" s="33" t="s">
        <v>231</v>
      </c>
      <c r="D28" s="14">
        <v>6000000</v>
      </c>
      <c r="E28" s="15">
        <v>6255.35</v>
      </c>
      <c r="F28" s="16">
        <v>5.5999999999999999E-3</v>
      </c>
      <c r="G28" s="16">
        <v>7.4499999999999997E-2</v>
      </c>
    </row>
    <row r="29" spans="1:7" x14ac:dyDescent="0.25">
      <c r="A29" s="13" t="s">
        <v>593</v>
      </c>
      <c r="B29" s="33" t="s">
        <v>594</v>
      </c>
      <c r="C29" s="33" t="s">
        <v>231</v>
      </c>
      <c r="D29" s="14">
        <v>5500000</v>
      </c>
      <c r="E29" s="15">
        <v>5701.11</v>
      </c>
      <c r="F29" s="16">
        <v>5.1000000000000004E-3</v>
      </c>
      <c r="G29" s="16">
        <v>7.4099999999999999E-2</v>
      </c>
    </row>
    <row r="30" spans="1:7" x14ac:dyDescent="0.25">
      <c r="A30" s="13" t="s">
        <v>595</v>
      </c>
      <c r="B30" s="33" t="s">
        <v>596</v>
      </c>
      <c r="C30" s="33" t="s">
        <v>231</v>
      </c>
      <c r="D30" s="14">
        <v>5000000</v>
      </c>
      <c r="E30" s="15">
        <v>5181.09</v>
      </c>
      <c r="F30" s="16">
        <v>4.5999999999999999E-3</v>
      </c>
      <c r="G30" s="16">
        <v>7.4349999999999999E-2</v>
      </c>
    </row>
    <row r="31" spans="1:7" x14ac:dyDescent="0.25">
      <c r="A31" s="13" t="s">
        <v>597</v>
      </c>
      <c r="B31" s="33" t="s">
        <v>598</v>
      </c>
      <c r="C31" s="33" t="s">
        <v>231</v>
      </c>
      <c r="D31" s="14">
        <v>4500000</v>
      </c>
      <c r="E31" s="15">
        <v>4658.18</v>
      </c>
      <c r="F31" s="16">
        <v>4.1999999999999997E-3</v>
      </c>
      <c r="G31" s="16">
        <v>7.4499999999999997E-2</v>
      </c>
    </row>
    <row r="32" spans="1:7" x14ac:dyDescent="0.25">
      <c r="A32" s="13" t="s">
        <v>599</v>
      </c>
      <c r="B32" s="33" t="s">
        <v>600</v>
      </c>
      <c r="C32" s="33" t="s">
        <v>231</v>
      </c>
      <c r="D32" s="14">
        <v>3500000</v>
      </c>
      <c r="E32" s="15">
        <v>3478.16</v>
      </c>
      <c r="F32" s="16">
        <v>3.0999999999999999E-3</v>
      </c>
      <c r="G32" s="16">
        <v>7.5450000000000003E-2</v>
      </c>
    </row>
    <row r="33" spans="1:7" x14ac:dyDescent="0.25">
      <c r="A33" s="13" t="s">
        <v>601</v>
      </c>
      <c r="B33" s="33" t="s">
        <v>602</v>
      </c>
      <c r="C33" s="33" t="s">
        <v>228</v>
      </c>
      <c r="D33" s="14">
        <v>1500000</v>
      </c>
      <c r="E33" s="15">
        <v>1557.45</v>
      </c>
      <c r="F33" s="16">
        <v>1.4E-3</v>
      </c>
      <c r="G33" s="16">
        <v>7.4499999999999997E-2</v>
      </c>
    </row>
    <row r="34" spans="1:7" x14ac:dyDescent="0.25">
      <c r="A34" s="13" t="s">
        <v>603</v>
      </c>
      <c r="B34" s="33" t="s">
        <v>604</v>
      </c>
      <c r="C34" s="33" t="s">
        <v>228</v>
      </c>
      <c r="D34" s="14">
        <v>1000000</v>
      </c>
      <c r="E34" s="15">
        <v>1042.32</v>
      </c>
      <c r="F34" s="16">
        <v>8.9999999999999998E-4</v>
      </c>
      <c r="G34" s="16">
        <v>7.4450000000000002E-2</v>
      </c>
    </row>
    <row r="35" spans="1:7" x14ac:dyDescent="0.25">
      <c r="A35" s="13" t="s">
        <v>605</v>
      </c>
      <c r="B35" s="33" t="s">
        <v>606</v>
      </c>
      <c r="C35" s="33" t="s">
        <v>231</v>
      </c>
      <c r="D35" s="14">
        <v>1000000</v>
      </c>
      <c r="E35" s="15">
        <v>1003.79</v>
      </c>
      <c r="F35" s="16">
        <v>8.9999999999999998E-4</v>
      </c>
      <c r="G35" s="16">
        <v>7.4099999999999999E-2</v>
      </c>
    </row>
    <row r="36" spans="1:7" x14ac:dyDescent="0.25">
      <c r="A36" s="13" t="s">
        <v>607</v>
      </c>
      <c r="B36" s="33" t="s">
        <v>608</v>
      </c>
      <c r="C36" s="33" t="s">
        <v>231</v>
      </c>
      <c r="D36" s="14">
        <v>1000000</v>
      </c>
      <c r="E36" s="15">
        <v>975.36</v>
      </c>
      <c r="F36" s="16">
        <v>8.9999999999999998E-4</v>
      </c>
      <c r="G36" s="16">
        <v>7.4499999999999997E-2</v>
      </c>
    </row>
    <row r="37" spans="1:7" x14ac:dyDescent="0.25">
      <c r="A37" s="13" t="s">
        <v>609</v>
      </c>
      <c r="B37" s="33" t="s">
        <v>610</v>
      </c>
      <c r="C37" s="33" t="s">
        <v>231</v>
      </c>
      <c r="D37" s="14">
        <v>500000</v>
      </c>
      <c r="E37" s="15">
        <v>497.12</v>
      </c>
      <c r="F37" s="16">
        <v>4.0000000000000002E-4</v>
      </c>
      <c r="G37" s="16">
        <v>7.485E-2</v>
      </c>
    </row>
    <row r="38" spans="1:7" x14ac:dyDescent="0.25">
      <c r="A38" s="17" t="s">
        <v>124</v>
      </c>
      <c r="B38" s="34"/>
      <c r="C38" s="34"/>
      <c r="D38" s="20"/>
      <c r="E38" s="21">
        <v>898464.03</v>
      </c>
      <c r="F38" s="22">
        <v>0.80279999999999996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459</v>
      </c>
      <c r="B40" s="33"/>
      <c r="C40" s="33"/>
      <c r="D40" s="14"/>
      <c r="E40" s="15"/>
      <c r="F40" s="16"/>
      <c r="G40" s="16"/>
    </row>
    <row r="41" spans="1:7" x14ac:dyDescent="0.25">
      <c r="A41" s="13" t="s">
        <v>611</v>
      </c>
      <c r="B41" s="33" t="s">
        <v>612</v>
      </c>
      <c r="C41" s="33" t="s">
        <v>128</v>
      </c>
      <c r="D41" s="14">
        <v>193000000</v>
      </c>
      <c r="E41" s="15">
        <v>187071.23</v>
      </c>
      <c r="F41" s="16">
        <v>0.16719999999999999</v>
      </c>
      <c r="G41" s="16">
        <v>7.1908208900000006E-2</v>
      </c>
    </row>
    <row r="42" spans="1:7" x14ac:dyDescent="0.25">
      <c r="A42" s="17" t="s">
        <v>124</v>
      </c>
      <c r="B42" s="34"/>
      <c r="C42" s="34"/>
      <c r="D42" s="20"/>
      <c r="E42" s="21">
        <v>187071.23</v>
      </c>
      <c r="F42" s="22">
        <v>0.16719999999999999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129</v>
      </c>
      <c r="B44" s="33"/>
      <c r="C44" s="33"/>
      <c r="D44" s="14"/>
      <c r="E44" s="15"/>
      <c r="F44" s="16"/>
      <c r="G44" s="16"/>
    </row>
    <row r="45" spans="1:7" x14ac:dyDescent="0.25">
      <c r="A45" s="17" t="s">
        <v>124</v>
      </c>
      <c r="B45" s="33"/>
      <c r="C45" s="33"/>
      <c r="D45" s="14"/>
      <c r="E45" s="18" t="s">
        <v>121</v>
      </c>
      <c r="F45" s="19" t="s">
        <v>121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130</v>
      </c>
      <c r="B47" s="33"/>
      <c r="C47" s="33"/>
      <c r="D47" s="14"/>
      <c r="E47" s="15"/>
      <c r="F47" s="16"/>
      <c r="G47" s="16"/>
    </row>
    <row r="48" spans="1:7" x14ac:dyDescent="0.25">
      <c r="A48" s="17" t="s">
        <v>124</v>
      </c>
      <c r="B48" s="33"/>
      <c r="C48" s="33"/>
      <c r="D48" s="14"/>
      <c r="E48" s="18" t="s">
        <v>121</v>
      </c>
      <c r="F48" s="19" t="s">
        <v>121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131</v>
      </c>
      <c r="B50" s="35"/>
      <c r="C50" s="35"/>
      <c r="D50" s="25"/>
      <c r="E50" s="21">
        <v>1085535.26</v>
      </c>
      <c r="F50" s="22">
        <v>0.97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176</v>
      </c>
      <c r="B53" s="33"/>
      <c r="C53" s="33"/>
      <c r="D53" s="14"/>
      <c r="E53" s="15"/>
      <c r="F53" s="16"/>
      <c r="G53" s="16"/>
    </row>
    <row r="54" spans="1:7" x14ac:dyDescent="0.25">
      <c r="A54" s="13" t="s">
        <v>177</v>
      </c>
      <c r="B54" s="33"/>
      <c r="C54" s="33"/>
      <c r="D54" s="14"/>
      <c r="E54" s="15">
        <v>121.93</v>
      </c>
      <c r="F54" s="16">
        <v>1E-4</v>
      </c>
      <c r="G54" s="16">
        <v>6.6588999999999995E-2</v>
      </c>
    </row>
    <row r="55" spans="1:7" x14ac:dyDescent="0.25">
      <c r="A55" s="17" t="s">
        <v>124</v>
      </c>
      <c r="B55" s="34"/>
      <c r="C55" s="34"/>
      <c r="D55" s="20"/>
      <c r="E55" s="21">
        <v>121.93</v>
      </c>
      <c r="F55" s="22">
        <v>1E-4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131</v>
      </c>
      <c r="B57" s="35"/>
      <c r="C57" s="35"/>
      <c r="D57" s="25"/>
      <c r="E57" s="21">
        <v>121.93</v>
      </c>
      <c r="F57" s="22">
        <v>1E-4</v>
      </c>
      <c r="G57" s="23"/>
    </row>
    <row r="58" spans="1:7" x14ac:dyDescent="0.25">
      <c r="A58" s="13" t="s">
        <v>178</v>
      </c>
      <c r="B58" s="33"/>
      <c r="C58" s="33"/>
      <c r="D58" s="14"/>
      <c r="E58" s="15">
        <v>33456.281219299999</v>
      </c>
      <c r="F58" s="16">
        <v>2.9895000000000001E-2</v>
      </c>
      <c r="G58" s="16"/>
    </row>
    <row r="59" spans="1:7" x14ac:dyDescent="0.25">
      <c r="A59" s="13" t="s">
        <v>179</v>
      </c>
      <c r="B59" s="33"/>
      <c r="C59" s="33"/>
      <c r="D59" s="14"/>
      <c r="E59" s="15">
        <v>5.9387806999999997</v>
      </c>
      <c r="F59" s="16">
        <v>5.0000000000000004E-6</v>
      </c>
      <c r="G59" s="16">
        <v>6.6588999999999995E-2</v>
      </c>
    </row>
    <row r="60" spans="1:7" x14ac:dyDescent="0.25">
      <c r="A60" s="28" t="s">
        <v>180</v>
      </c>
      <c r="B60" s="36"/>
      <c r="C60" s="36"/>
      <c r="D60" s="29"/>
      <c r="E60" s="30">
        <v>1119119.4099999999</v>
      </c>
      <c r="F60" s="31">
        <v>1</v>
      </c>
      <c r="G60" s="31"/>
    </row>
    <row r="62" spans="1:7" x14ac:dyDescent="0.25">
      <c r="A62" s="1" t="s">
        <v>182</v>
      </c>
    </row>
    <row r="65" spans="1:5" x14ac:dyDescent="0.25">
      <c r="A65" s="1" t="s">
        <v>183</v>
      </c>
    </row>
    <row r="66" spans="1:5" x14ac:dyDescent="0.25">
      <c r="A66" s="47" t="s">
        <v>184</v>
      </c>
      <c r="B66" s="3" t="s">
        <v>121</v>
      </c>
    </row>
    <row r="67" spans="1:5" x14ac:dyDescent="0.25">
      <c r="A67" t="s">
        <v>185</v>
      </c>
    </row>
    <row r="68" spans="1:5" x14ac:dyDescent="0.25">
      <c r="A68" t="s">
        <v>309</v>
      </c>
      <c r="B68" t="s">
        <v>187</v>
      </c>
      <c r="C68" t="s">
        <v>187</v>
      </c>
    </row>
    <row r="69" spans="1:5" x14ac:dyDescent="0.25">
      <c r="B69" s="48">
        <v>45412</v>
      </c>
      <c r="C69" s="48">
        <v>45443</v>
      </c>
    </row>
    <row r="70" spans="1:5" x14ac:dyDescent="0.25">
      <c r="A70" t="s">
        <v>310</v>
      </c>
      <c r="B70">
        <v>1136.7363</v>
      </c>
      <c r="C70">
        <v>1149.1193000000001</v>
      </c>
      <c r="E70" s="2"/>
    </row>
    <row r="71" spans="1:5" x14ac:dyDescent="0.25">
      <c r="E71" s="2"/>
    </row>
    <row r="72" spans="1:5" x14ac:dyDescent="0.25">
      <c r="A72" t="s">
        <v>202</v>
      </c>
      <c r="B72" s="3" t="s">
        <v>121</v>
      </c>
    </row>
    <row r="73" spans="1:5" x14ac:dyDescent="0.25">
      <c r="A73" t="s">
        <v>203</v>
      </c>
      <c r="B73" s="3" t="s">
        <v>121</v>
      </c>
    </row>
    <row r="74" spans="1:5" ht="29.1" customHeight="1" x14ac:dyDescent="0.25">
      <c r="A74" s="47" t="s">
        <v>204</v>
      </c>
      <c r="B74" s="3" t="s">
        <v>121</v>
      </c>
    </row>
    <row r="75" spans="1:5" ht="29.1" customHeight="1" x14ac:dyDescent="0.25">
      <c r="A75" s="47" t="s">
        <v>205</v>
      </c>
      <c r="B75" s="3" t="s">
        <v>121</v>
      </c>
    </row>
    <row r="76" spans="1:5" x14ac:dyDescent="0.25">
      <c r="A76" t="s">
        <v>206</v>
      </c>
      <c r="B76" s="49">
        <f>+B90</f>
        <v>7.7554156431155832</v>
      </c>
    </row>
    <row r="77" spans="1:5" ht="43.5" customHeight="1" x14ac:dyDescent="0.25">
      <c r="A77" s="47" t="s">
        <v>207</v>
      </c>
      <c r="B77" s="3" t="s">
        <v>121</v>
      </c>
    </row>
    <row r="78" spans="1:5" ht="29.1" customHeight="1" x14ac:dyDescent="0.25">
      <c r="A78" s="47" t="s">
        <v>208</v>
      </c>
      <c r="B78" s="3" t="s">
        <v>121</v>
      </c>
    </row>
    <row r="79" spans="1:5" ht="29.1" customHeight="1" x14ac:dyDescent="0.25">
      <c r="A79" s="47" t="s">
        <v>209</v>
      </c>
      <c r="B79" s="49">
        <v>436635.88729199988</v>
      </c>
    </row>
    <row r="80" spans="1:5" x14ac:dyDescent="0.25">
      <c r="A80" t="s">
        <v>210</v>
      </c>
      <c r="B80" s="3" t="s">
        <v>121</v>
      </c>
    </row>
    <row r="81" spans="1:4" x14ac:dyDescent="0.25">
      <c r="A81" t="s">
        <v>211</v>
      </c>
      <c r="B81" s="3" t="s">
        <v>121</v>
      </c>
    </row>
    <row r="83" spans="1:4" x14ac:dyDescent="0.25">
      <c r="A83" t="s">
        <v>212</v>
      </c>
    </row>
    <row r="84" spans="1:4" ht="29.1" customHeight="1" x14ac:dyDescent="0.25">
      <c r="A84" s="55" t="s">
        <v>213</v>
      </c>
      <c r="B84" s="56" t="s">
        <v>613</v>
      </c>
    </row>
    <row r="85" spans="1:4" x14ac:dyDescent="0.25">
      <c r="A85" s="55" t="s">
        <v>215</v>
      </c>
      <c r="B85" s="55" t="s">
        <v>312</v>
      </c>
    </row>
    <row r="86" spans="1:4" x14ac:dyDescent="0.25">
      <c r="A86" s="55"/>
      <c r="B86" s="55"/>
    </row>
    <row r="87" spans="1:4" x14ac:dyDescent="0.25">
      <c r="A87" s="55" t="s">
        <v>217</v>
      </c>
      <c r="B87" s="57">
        <v>7.4370615119733401</v>
      </c>
    </row>
    <row r="88" spans="1:4" x14ac:dyDescent="0.25">
      <c r="A88" s="55"/>
      <c r="B88" s="55"/>
    </row>
    <row r="89" spans="1:4" x14ac:dyDescent="0.25">
      <c r="A89" s="55" t="s">
        <v>218</v>
      </c>
      <c r="B89" s="58">
        <v>6.0152000000000001</v>
      </c>
    </row>
    <row r="90" spans="1:4" x14ac:dyDescent="0.25">
      <c r="A90" s="55" t="s">
        <v>219</v>
      </c>
      <c r="B90" s="58">
        <v>7.7554156431155832</v>
      </c>
    </row>
    <row r="91" spans="1:4" x14ac:dyDescent="0.25">
      <c r="A91" s="55"/>
      <c r="B91" s="55"/>
    </row>
    <row r="92" spans="1:4" x14ac:dyDescent="0.25">
      <c r="A92" s="55" t="s">
        <v>220</v>
      </c>
      <c r="B92" s="59">
        <v>45443</v>
      </c>
    </row>
    <row r="94" spans="1:4" ht="69.95" customHeight="1" x14ac:dyDescent="0.25">
      <c r="A94" s="73" t="s">
        <v>221</v>
      </c>
      <c r="B94" s="73" t="s">
        <v>222</v>
      </c>
      <c r="C94" s="73" t="s">
        <v>5</v>
      </c>
      <c r="D94" s="73" t="s">
        <v>6</v>
      </c>
    </row>
    <row r="95" spans="1:4" ht="69.95" customHeight="1" x14ac:dyDescent="0.25">
      <c r="A95" s="73" t="s">
        <v>613</v>
      </c>
      <c r="B95" s="73"/>
      <c r="C95" s="73" t="s">
        <v>18</v>
      </c>
      <c r="D9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5" activePane="bottomLeft" state="frozen"/>
      <selection pane="bottomLeft" activeCell="A69" sqref="A6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614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615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616</v>
      </c>
      <c r="B11" s="33" t="s">
        <v>617</v>
      </c>
      <c r="C11" s="33" t="s">
        <v>242</v>
      </c>
      <c r="D11" s="14">
        <v>53500000</v>
      </c>
      <c r="E11" s="15">
        <v>53678.37</v>
      </c>
      <c r="F11" s="16">
        <v>9.4299999999999995E-2</v>
      </c>
      <c r="G11" s="16">
        <v>7.485E-2</v>
      </c>
    </row>
    <row r="12" spans="1:8" x14ac:dyDescent="0.25">
      <c r="A12" s="13" t="s">
        <v>618</v>
      </c>
      <c r="B12" s="33" t="s">
        <v>619</v>
      </c>
      <c r="C12" s="33" t="s">
        <v>231</v>
      </c>
      <c r="D12" s="14">
        <v>40500000</v>
      </c>
      <c r="E12" s="15">
        <v>40884.019999999997</v>
      </c>
      <c r="F12" s="16">
        <v>7.1800000000000003E-2</v>
      </c>
      <c r="G12" s="16">
        <v>7.3849999999999999E-2</v>
      </c>
    </row>
    <row r="13" spans="1:8" x14ac:dyDescent="0.25">
      <c r="A13" s="13" t="s">
        <v>620</v>
      </c>
      <c r="B13" s="33" t="s">
        <v>621</v>
      </c>
      <c r="C13" s="33" t="s">
        <v>231</v>
      </c>
      <c r="D13" s="14">
        <v>37700000</v>
      </c>
      <c r="E13" s="15">
        <v>37984.6</v>
      </c>
      <c r="F13" s="16">
        <v>6.6699999999999995E-2</v>
      </c>
      <c r="G13" s="16">
        <v>7.4550000000000005E-2</v>
      </c>
    </row>
    <row r="14" spans="1:8" x14ac:dyDescent="0.25">
      <c r="A14" s="13" t="s">
        <v>622</v>
      </c>
      <c r="B14" s="33" t="s">
        <v>623</v>
      </c>
      <c r="C14" s="33" t="s">
        <v>231</v>
      </c>
      <c r="D14" s="14">
        <v>37500000</v>
      </c>
      <c r="E14" s="15">
        <v>37607.1</v>
      </c>
      <c r="F14" s="16">
        <v>6.6100000000000006E-2</v>
      </c>
      <c r="G14" s="16">
        <v>7.4899999999999994E-2</v>
      </c>
    </row>
    <row r="15" spans="1:8" x14ac:dyDescent="0.25">
      <c r="A15" s="13" t="s">
        <v>624</v>
      </c>
      <c r="B15" s="33" t="s">
        <v>625</v>
      </c>
      <c r="C15" s="33" t="s">
        <v>231</v>
      </c>
      <c r="D15" s="14">
        <v>37000000</v>
      </c>
      <c r="E15" s="15">
        <v>37201.35</v>
      </c>
      <c r="F15" s="16">
        <v>6.54E-2</v>
      </c>
      <c r="G15" s="16">
        <v>7.3800000000000004E-2</v>
      </c>
    </row>
    <row r="16" spans="1:8" x14ac:dyDescent="0.25">
      <c r="A16" s="13" t="s">
        <v>626</v>
      </c>
      <c r="B16" s="33" t="s">
        <v>627</v>
      </c>
      <c r="C16" s="33" t="s">
        <v>231</v>
      </c>
      <c r="D16" s="14">
        <v>35000000</v>
      </c>
      <c r="E16" s="15">
        <v>35221.589999999997</v>
      </c>
      <c r="F16" s="16">
        <v>6.1899999999999997E-2</v>
      </c>
      <c r="G16" s="16">
        <v>7.3349999999999999E-2</v>
      </c>
    </row>
    <row r="17" spans="1:7" x14ac:dyDescent="0.25">
      <c r="A17" s="13" t="s">
        <v>628</v>
      </c>
      <c r="B17" s="33" t="s">
        <v>629</v>
      </c>
      <c r="C17" s="33" t="s">
        <v>231</v>
      </c>
      <c r="D17" s="14">
        <v>35000000</v>
      </c>
      <c r="E17" s="15">
        <v>35101.15</v>
      </c>
      <c r="F17" s="16">
        <v>6.1699999999999998E-2</v>
      </c>
      <c r="G17" s="16">
        <v>7.4781E-2</v>
      </c>
    </row>
    <row r="18" spans="1:7" x14ac:dyDescent="0.25">
      <c r="A18" s="13" t="s">
        <v>630</v>
      </c>
      <c r="B18" s="33" t="s">
        <v>631</v>
      </c>
      <c r="C18" s="33" t="s">
        <v>242</v>
      </c>
      <c r="D18" s="14">
        <v>35000000</v>
      </c>
      <c r="E18" s="15">
        <v>35093.379999999997</v>
      </c>
      <c r="F18" s="16">
        <v>6.1699999999999998E-2</v>
      </c>
      <c r="G18" s="16">
        <v>7.4720999999999996E-2</v>
      </c>
    </row>
    <row r="19" spans="1:7" x14ac:dyDescent="0.25">
      <c r="A19" s="13" t="s">
        <v>632</v>
      </c>
      <c r="B19" s="33" t="s">
        <v>633</v>
      </c>
      <c r="C19" s="33" t="s">
        <v>231</v>
      </c>
      <c r="D19" s="14">
        <v>29500000</v>
      </c>
      <c r="E19" s="15">
        <v>30184.31</v>
      </c>
      <c r="F19" s="16">
        <v>5.2999999999999999E-2</v>
      </c>
      <c r="G19" s="16">
        <v>7.3800000000000004E-2</v>
      </c>
    </row>
    <row r="20" spans="1:7" x14ac:dyDescent="0.25">
      <c r="A20" s="13" t="s">
        <v>557</v>
      </c>
      <c r="B20" s="33" t="s">
        <v>558</v>
      </c>
      <c r="C20" s="33" t="s">
        <v>231</v>
      </c>
      <c r="D20" s="14">
        <v>24000000</v>
      </c>
      <c r="E20" s="15">
        <v>23145.65</v>
      </c>
      <c r="F20" s="16">
        <v>4.07E-2</v>
      </c>
      <c r="G20" s="16">
        <v>7.5330999999999995E-2</v>
      </c>
    </row>
    <row r="21" spans="1:7" x14ac:dyDescent="0.25">
      <c r="A21" s="13" t="s">
        <v>634</v>
      </c>
      <c r="B21" s="33" t="s">
        <v>635</v>
      </c>
      <c r="C21" s="33" t="s">
        <v>231</v>
      </c>
      <c r="D21" s="14">
        <v>16000000</v>
      </c>
      <c r="E21" s="15">
        <v>16242.61</v>
      </c>
      <c r="F21" s="16">
        <v>2.8500000000000001E-2</v>
      </c>
      <c r="G21" s="16">
        <v>7.4550000000000005E-2</v>
      </c>
    </row>
    <row r="22" spans="1:7" x14ac:dyDescent="0.25">
      <c r="A22" s="13" t="s">
        <v>636</v>
      </c>
      <c r="B22" s="33" t="s">
        <v>637</v>
      </c>
      <c r="C22" s="33" t="s">
        <v>231</v>
      </c>
      <c r="D22" s="14">
        <v>15000000</v>
      </c>
      <c r="E22" s="15">
        <v>15435.68</v>
      </c>
      <c r="F22" s="16">
        <v>2.7099999999999999E-2</v>
      </c>
      <c r="G22" s="16">
        <v>7.4011999999999994E-2</v>
      </c>
    </row>
    <row r="23" spans="1:7" x14ac:dyDescent="0.25">
      <c r="A23" s="13" t="s">
        <v>638</v>
      </c>
      <c r="B23" s="33" t="s">
        <v>639</v>
      </c>
      <c r="C23" s="33" t="s">
        <v>231</v>
      </c>
      <c r="D23" s="14">
        <v>15000000</v>
      </c>
      <c r="E23" s="15">
        <v>15188.34</v>
      </c>
      <c r="F23" s="16">
        <v>2.6700000000000002E-2</v>
      </c>
      <c r="G23" s="16">
        <v>7.4781E-2</v>
      </c>
    </row>
    <row r="24" spans="1:7" x14ac:dyDescent="0.25">
      <c r="A24" s="13" t="s">
        <v>559</v>
      </c>
      <c r="B24" s="33" t="s">
        <v>560</v>
      </c>
      <c r="C24" s="33" t="s">
        <v>231</v>
      </c>
      <c r="D24" s="14">
        <v>13500000</v>
      </c>
      <c r="E24" s="15">
        <v>13011.84</v>
      </c>
      <c r="F24" s="16">
        <v>2.29E-2</v>
      </c>
      <c r="G24" s="16">
        <v>7.5403999999999999E-2</v>
      </c>
    </row>
    <row r="25" spans="1:7" x14ac:dyDescent="0.25">
      <c r="A25" s="13" t="s">
        <v>640</v>
      </c>
      <c r="B25" s="33" t="s">
        <v>641</v>
      </c>
      <c r="C25" s="33" t="s">
        <v>231</v>
      </c>
      <c r="D25" s="14">
        <v>10000000</v>
      </c>
      <c r="E25" s="15">
        <v>10224.41</v>
      </c>
      <c r="F25" s="16">
        <v>1.7999999999999999E-2</v>
      </c>
      <c r="G25" s="16">
        <v>7.4550000000000005E-2</v>
      </c>
    </row>
    <row r="26" spans="1:7" x14ac:dyDescent="0.25">
      <c r="A26" s="13" t="s">
        <v>642</v>
      </c>
      <c r="B26" s="33" t="s">
        <v>643</v>
      </c>
      <c r="C26" s="33" t="s">
        <v>231</v>
      </c>
      <c r="D26" s="14">
        <v>9000000</v>
      </c>
      <c r="E26" s="15">
        <v>9099.17</v>
      </c>
      <c r="F26" s="16">
        <v>1.6E-2</v>
      </c>
      <c r="G26" s="16">
        <v>7.4649999999999994E-2</v>
      </c>
    </row>
    <row r="27" spans="1:7" x14ac:dyDescent="0.25">
      <c r="A27" s="13" t="s">
        <v>644</v>
      </c>
      <c r="B27" s="33" t="s">
        <v>645</v>
      </c>
      <c r="C27" s="33" t="s">
        <v>231</v>
      </c>
      <c r="D27" s="14">
        <v>8000000</v>
      </c>
      <c r="E27" s="15">
        <v>8020.22</v>
      </c>
      <c r="F27" s="16">
        <v>1.41E-2</v>
      </c>
      <c r="G27" s="16">
        <v>7.3899999999999993E-2</v>
      </c>
    </row>
    <row r="28" spans="1:7" x14ac:dyDescent="0.25">
      <c r="A28" s="13" t="s">
        <v>646</v>
      </c>
      <c r="B28" s="33" t="s">
        <v>647</v>
      </c>
      <c r="C28" s="33" t="s">
        <v>231</v>
      </c>
      <c r="D28" s="14">
        <v>3000000</v>
      </c>
      <c r="E28" s="15">
        <v>3205.96</v>
      </c>
      <c r="F28" s="16">
        <v>5.5999999999999999E-3</v>
      </c>
      <c r="G28" s="16">
        <v>7.4011999999999994E-2</v>
      </c>
    </row>
    <row r="29" spans="1:7" x14ac:dyDescent="0.25">
      <c r="A29" s="13" t="s">
        <v>648</v>
      </c>
      <c r="B29" s="33" t="s">
        <v>649</v>
      </c>
      <c r="C29" s="33" t="s">
        <v>231</v>
      </c>
      <c r="D29" s="14">
        <v>1000000</v>
      </c>
      <c r="E29" s="15">
        <v>1007.96</v>
      </c>
      <c r="F29" s="16">
        <v>1.8E-3</v>
      </c>
      <c r="G29" s="16">
        <v>7.5450000000000003E-2</v>
      </c>
    </row>
    <row r="30" spans="1:7" x14ac:dyDescent="0.25">
      <c r="A30" s="17" t="s">
        <v>124</v>
      </c>
      <c r="B30" s="34"/>
      <c r="C30" s="34"/>
      <c r="D30" s="20"/>
      <c r="E30" s="21">
        <v>457537.71</v>
      </c>
      <c r="F30" s="22">
        <v>0.80400000000000005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459</v>
      </c>
      <c r="B32" s="33"/>
      <c r="C32" s="33"/>
      <c r="D32" s="14"/>
      <c r="E32" s="15"/>
      <c r="F32" s="16"/>
      <c r="G32" s="16"/>
    </row>
    <row r="33" spans="1:7" x14ac:dyDescent="0.25">
      <c r="A33" s="13" t="s">
        <v>650</v>
      </c>
      <c r="B33" s="33" t="s">
        <v>651</v>
      </c>
      <c r="C33" s="33" t="s">
        <v>128</v>
      </c>
      <c r="D33" s="14">
        <v>61000000</v>
      </c>
      <c r="E33" s="15">
        <v>61719.98</v>
      </c>
      <c r="F33" s="16">
        <v>0.1084</v>
      </c>
      <c r="G33" s="16">
        <v>7.1906138241000006E-2</v>
      </c>
    </row>
    <row r="34" spans="1:7" x14ac:dyDescent="0.25">
      <c r="A34" s="13" t="s">
        <v>652</v>
      </c>
      <c r="B34" s="33" t="s">
        <v>653</v>
      </c>
      <c r="C34" s="33" t="s">
        <v>128</v>
      </c>
      <c r="D34" s="14">
        <v>31500000</v>
      </c>
      <c r="E34" s="15">
        <v>31882.66</v>
      </c>
      <c r="F34" s="16">
        <v>5.6000000000000001E-2</v>
      </c>
      <c r="G34" s="16">
        <v>7.1929950940000001E-2</v>
      </c>
    </row>
    <row r="35" spans="1:7" x14ac:dyDescent="0.25">
      <c r="A35" s="17" t="s">
        <v>124</v>
      </c>
      <c r="B35" s="34"/>
      <c r="C35" s="34"/>
      <c r="D35" s="20"/>
      <c r="E35" s="21">
        <v>93602.64</v>
      </c>
      <c r="F35" s="22">
        <v>0.16439999999999999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129</v>
      </c>
      <c r="B37" s="33"/>
      <c r="C37" s="33"/>
      <c r="D37" s="14"/>
      <c r="E37" s="15"/>
      <c r="F37" s="16"/>
      <c r="G37" s="16"/>
    </row>
    <row r="38" spans="1:7" x14ac:dyDescent="0.25">
      <c r="A38" s="17" t="s">
        <v>124</v>
      </c>
      <c r="B38" s="33"/>
      <c r="C38" s="33"/>
      <c r="D38" s="14"/>
      <c r="E38" s="18" t="s">
        <v>121</v>
      </c>
      <c r="F38" s="19" t="s">
        <v>121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5"/>
      <c r="F40" s="16"/>
      <c r="G40" s="16"/>
    </row>
    <row r="41" spans="1:7" x14ac:dyDescent="0.25">
      <c r="A41" s="17" t="s">
        <v>124</v>
      </c>
      <c r="B41" s="33"/>
      <c r="C41" s="33"/>
      <c r="D41" s="14"/>
      <c r="E41" s="18" t="s">
        <v>121</v>
      </c>
      <c r="F41" s="19" t="s">
        <v>121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24" t="s">
        <v>131</v>
      </c>
      <c r="B43" s="35"/>
      <c r="C43" s="35"/>
      <c r="D43" s="25"/>
      <c r="E43" s="21">
        <v>551140.35</v>
      </c>
      <c r="F43" s="22">
        <v>0.96840000000000004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176</v>
      </c>
      <c r="B46" s="33"/>
      <c r="C46" s="33"/>
      <c r="D46" s="14"/>
      <c r="E46" s="15"/>
      <c r="F46" s="16"/>
      <c r="G46" s="16"/>
    </row>
    <row r="47" spans="1:7" x14ac:dyDescent="0.25">
      <c r="A47" s="13" t="s">
        <v>177</v>
      </c>
      <c r="B47" s="33"/>
      <c r="C47" s="33"/>
      <c r="D47" s="14"/>
      <c r="E47" s="15">
        <v>2172.81</v>
      </c>
      <c r="F47" s="16">
        <v>3.8E-3</v>
      </c>
      <c r="G47" s="16">
        <v>6.6588999999999995E-2</v>
      </c>
    </row>
    <row r="48" spans="1:7" x14ac:dyDescent="0.25">
      <c r="A48" s="17" t="s">
        <v>124</v>
      </c>
      <c r="B48" s="34"/>
      <c r="C48" s="34"/>
      <c r="D48" s="20"/>
      <c r="E48" s="21">
        <v>2172.81</v>
      </c>
      <c r="F48" s="22">
        <v>3.8E-3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131</v>
      </c>
      <c r="B50" s="35"/>
      <c r="C50" s="35"/>
      <c r="D50" s="25"/>
      <c r="E50" s="21">
        <v>2172.81</v>
      </c>
      <c r="F50" s="22">
        <v>3.8E-3</v>
      </c>
      <c r="G50" s="23"/>
    </row>
    <row r="51" spans="1:7" x14ac:dyDescent="0.25">
      <c r="A51" s="13" t="s">
        <v>178</v>
      </c>
      <c r="B51" s="33"/>
      <c r="C51" s="33"/>
      <c r="D51" s="14"/>
      <c r="E51" s="15">
        <v>15773.5477973</v>
      </c>
      <c r="F51" s="16">
        <v>2.7716000000000001E-2</v>
      </c>
      <c r="G51" s="16"/>
    </row>
    <row r="52" spans="1:7" x14ac:dyDescent="0.25">
      <c r="A52" s="13" t="s">
        <v>179</v>
      </c>
      <c r="B52" s="33"/>
      <c r="C52" s="33"/>
      <c r="D52" s="14"/>
      <c r="E52" s="15">
        <v>23.932202700000001</v>
      </c>
      <c r="F52" s="16">
        <v>8.3999999999999995E-5</v>
      </c>
      <c r="G52" s="16">
        <v>6.6588999999999995E-2</v>
      </c>
    </row>
    <row r="53" spans="1:7" x14ac:dyDescent="0.25">
      <c r="A53" s="28" t="s">
        <v>180</v>
      </c>
      <c r="B53" s="36"/>
      <c r="C53" s="36"/>
      <c r="D53" s="29"/>
      <c r="E53" s="30">
        <v>569110.64</v>
      </c>
      <c r="F53" s="31">
        <v>1</v>
      </c>
      <c r="G53" s="31"/>
    </row>
    <row r="55" spans="1:7" x14ac:dyDescent="0.25">
      <c r="A55" s="1" t="s">
        <v>182</v>
      </c>
    </row>
    <row r="58" spans="1:7" x14ac:dyDescent="0.25">
      <c r="A58" s="1" t="s">
        <v>183</v>
      </c>
    </row>
    <row r="59" spans="1:7" x14ac:dyDescent="0.25">
      <c r="A59" s="47" t="s">
        <v>184</v>
      </c>
      <c r="B59" s="3" t="s">
        <v>121</v>
      </c>
    </row>
    <row r="60" spans="1:7" x14ac:dyDescent="0.25">
      <c r="A60" t="s">
        <v>185</v>
      </c>
    </row>
    <row r="61" spans="1:7" x14ac:dyDescent="0.25">
      <c r="A61" t="s">
        <v>309</v>
      </c>
      <c r="B61" t="s">
        <v>187</v>
      </c>
      <c r="C61" t="s">
        <v>187</v>
      </c>
    </row>
    <row r="62" spans="1:7" x14ac:dyDescent="0.25">
      <c r="B62" s="48">
        <v>45412</v>
      </c>
      <c r="C62" s="48">
        <v>45443</v>
      </c>
    </row>
    <row r="63" spans="1:7" x14ac:dyDescent="0.25">
      <c r="A63" t="s">
        <v>310</v>
      </c>
      <c r="B63">
        <v>1105.7080000000001</v>
      </c>
      <c r="C63">
        <v>1118.3996999999999</v>
      </c>
      <c r="E63" s="2"/>
    </row>
    <row r="64" spans="1:7" x14ac:dyDescent="0.25">
      <c r="E64" s="2"/>
    </row>
    <row r="65" spans="1:2" x14ac:dyDescent="0.25">
      <c r="A65" t="s">
        <v>202</v>
      </c>
      <c r="B65" s="3" t="s">
        <v>121</v>
      </c>
    </row>
    <row r="66" spans="1:2" x14ac:dyDescent="0.25">
      <c r="A66" t="s">
        <v>203</v>
      </c>
      <c r="B66" s="3" t="s">
        <v>121</v>
      </c>
    </row>
    <row r="67" spans="1:2" ht="29.1" customHeight="1" x14ac:dyDescent="0.25">
      <c r="A67" s="47" t="s">
        <v>204</v>
      </c>
      <c r="B67" s="3" t="s">
        <v>121</v>
      </c>
    </row>
    <row r="68" spans="1:2" ht="29.1" customHeight="1" x14ac:dyDescent="0.25">
      <c r="A68" s="47" t="s">
        <v>205</v>
      </c>
      <c r="B68" s="3" t="s">
        <v>121</v>
      </c>
    </row>
    <row r="69" spans="1:2" x14ac:dyDescent="0.25">
      <c r="A69" t="s">
        <v>206</v>
      </c>
      <c r="B69" s="49">
        <f>+B83</f>
        <v>8.6284631119182365</v>
      </c>
    </row>
    <row r="70" spans="1:2" ht="43.5" customHeight="1" x14ac:dyDescent="0.25">
      <c r="A70" s="47" t="s">
        <v>207</v>
      </c>
      <c r="B70" s="3" t="s">
        <v>121</v>
      </c>
    </row>
    <row r="71" spans="1:2" ht="29.1" customHeight="1" x14ac:dyDescent="0.25">
      <c r="A71" s="47" t="s">
        <v>208</v>
      </c>
      <c r="B71" s="3" t="s">
        <v>121</v>
      </c>
    </row>
    <row r="72" spans="1:2" ht="29.1" customHeight="1" x14ac:dyDescent="0.25">
      <c r="A72" s="47" t="s">
        <v>209</v>
      </c>
      <c r="B72" s="49">
        <v>212805.06490560001</v>
      </c>
    </row>
    <row r="73" spans="1:2" x14ac:dyDescent="0.25">
      <c r="A73" t="s">
        <v>210</v>
      </c>
      <c r="B73" s="3" t="s">
        <v>121</v>
      </c>
    </row>
    <row r="74" spans="1:2" x14ac:dyDescent="0.25">
      <c r="A74" t="s">
        <v>211</v>
      </c>
      <c r="B74" s="3" t="s">
        <v>121</v>
      </c>
    </row>
    <row r="76" spans="1:2" x14ac:dyDescent="0.25">
      <c r="A76" t="s">
        <v>212</v>
      </c>
    </row>
    <row r="77" spans="1:2" ht="29.1" customHeight="1" x14ac:dyDescent="0.25">
      <c r="A77" s="55" t="s">
        <v>213</v>
      </c>
      <c r="B77" s="56" t="s">
        <v>654</v>
      </c>
    </row>
    <row r="78" spans="1:2" x14ac:dyDescent="0.25">
      <c r="A78" s="55" t="s">
        <v>215</v>
      </c>
      <c r="B78" s="55" t="s">
        <v>312</v>
      </c>
    </row>
    <row r="79" spans="1:2" x14ac:dyDescent="0.25">
      <c r="A79" s="55"/>
      <c r="B79" s="55"/>
    </row>
    <row r="80" spans="1:2" x14ac:dyDescent="0.25">
      <c r="A80" s="55" t="s">
        <v>217</v>
      </c>
      <c r="B80" s="57">
        <v>7.3964694229953416</v>
      </c>
    </row>
    <row r="81" spans="1:4" x14ac:dyDescent="0.25">
      <c r="A81" s="55"/>
      <c r="B81" s="55"/>
    </row>
    <row r="82" spans="1:4" x14ac:dyDescent="0.25">
      <c r="A82" s="55" t="s">
        <v>218</v>
      </c>
      <c r="B82" s="58">
        <v>6.4505999999999997</v>
      </c>
    </row>
    <row r="83" spans="1:4" x14ac:dyDescent="0.25">
      <c r="A83" s="55" t="s">
        <v>219</v>
      </c>
      <c r="B83" s="58">
        <v>8.6284631119182365</v>
      </c>
    </row>
    <row r="84" spans="1:4" x14ac:dyDescent="0.25">
      <c r="A84" s="55"/>
      <c r="B84" s="55"/>
    </row>
    <row r="85" spans="1:4" x14ac:dyDescent="0.25">
      <c r="A85" s="55" t="s">
        <v>220</v>
      </c>
      <c r="B85" s="59">
        <v>45443</v>
      </c>
    </row>
    <row r="87" spans="1:4" ht="69.95" customHeight="1" x14ac:dyDescent="0.25">
      <c r="A87" s="73" t="s">
        <v>221</v>
      </c>
      <c r="B87" s="73" t="s">
        <v>222</v>
      </c>
      <c r="C87" s="73" t="s">
        <v>5</v>
      </c>
      <c r="D87" s="73" t="s">
        <v>6</v>
      </c>
    </row>
    <row r="88" spans="1:4" ht="69.95" customHeight="1" x14ac:dyDescent="0.25">
      <c r="A88" s="73" t="s">
        <v>655</v>
      </c>
      <c r="B88" s="73"/>
      <c r="C88" s="73" t="s">
        <v>20</v>
      </c>
      <c r="D8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4"/>
  <sheetViews>
    <sheetView showGridLines="0" workbookViewId="0">
      <pane ySplit="4" topLeftCell="A94" activePane="bottomLeft" state="frozen"/>
      <selection pane="bottomLeft" activeCell="A2" sqref="A2:G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656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657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225</v>
      </c>
      <c r="B10" s="33"/>
      <c r="C10" s="33"/>
      <c r="D10" s="14"/>
      <c r="E10" s="15"/>
      <c r="F10" s="16"/>
      <c r="G10" s="16"/>
    </row>
    <row r="11" spans="1:8" x14ac:dyDescent="0.25">
      <c r="A11" s="13" t="s">
        <v>335</v>
      </c>
      <c r="B11" s="33" t="s">
        <v>336</v>
      </c>
      <c r="C11" s="33" t="s">
        <v>337</v>
      </c>
      <c r="D11" s="14">
        <v>2500000</v>
      </c>
      <c r="E11" s="15">
        <v>2488.7199999999998</v>
      </c>
      <c r="F11" s="16">
        <v>8.8700000000000001E-2</v>
      </c>
      <c r="G11" s="16">
        <v>7.4999999999999997E-2</v>
      </c>
    </row>
    <row r="12" spans="1:8" x14ac:dyDescent="0.25">
      <c r="A12" s="13" t="s">
        <v>658</v>
      </c>
      <c r="B12" s="33" t="s">
        <v>659</v>
      </c>
      <c r="C12" s="33" t="s">
        <v>242</v>
      </c>
      <c r="D12" s="14">
        <v>2000000</v>
      </c>
      <c r="E12" s="15">
        <v>2083.35</v>
      </c>
      <c r="F12" s="16">
        <v>7.4200000000000002E-2</v>
      </c>
      <c r="G12" s="16">
        <v>7.4933E-2</v>
      </c>
    </row>
    <row r="13" spans="1:8" x14ac:dyDescent="0.25">
      <c r="A13" s="13" t="s">
        <v>350</v>
      </c>
      <c r="B13" s="33" t="s">
        <v>351</v>
      </c>
      <c r="C13" s="33" t="s">
        <v>231</v>
      </c>
      <c r="D13" s="14">
        <v>2000000</v>
      </c>
      <c r="E13" s="15">
        <v>2000.21</v>
      </c>
      <c r="F13" s="16">
        <v>7.1300000000000002E-2</v>
      </c>
      <c r="G13" s="16">
        <v>7.4800000000000005E-2</v>
      </c>
    </row>
    <row r="14" spans="1:8" x14ac:dyDescent="0.25">
      <c r="A14" s="13" t="s">
        <v>319</v>
      </c>
      <c r="B14" s="33" t="s">
        <v>320</v>
      </c>
      <c r="C14" s="33" t="s">
        <v>231</v>
      </c>
      <c r="D14" s="14">
        <v>1990000</v>
      </c>
      <c r="E14" s="15">
        <v>1950.38</v>
      </c>
      <c r="F14" s="16">
        <v>6.9500000000000006E-2</v>
      </c>
      <c r="G14" s="16">
        <v>7.4549000000000004E-2</v>
      </c>
    </row>
    <row r="15" spans="1:8" x14ac:dyDescent="0.25">
      <c r="A15" s="13" t="s">
        <v>368</v>
      </c>
      <c r="B15" s="33" t="s">
        <v>369</v>
      </c>
      <c r="C15" s="33" t="s">
        <v>370</v>
      </c>
      <c r="D15" s="14">
        <v>1900000</v>
      </c>
      <c r="E15" s="15">
        <v>1894.09</v>
      </c>
      <c r="F15" s="16">
        <v>6.7500000000000004E-2</v>
      </c>
      <c r="G15" s="16">
        <v>7.6950000000000005E-2</v>
      </c>
    </row>
    <row r="16" spans="1:8" x14ac:dyDescent="0.25">
      <c r="A16" s="13" t="s">
        <v>362</v>
      </c>
      <c r="B16" s="33" t="s">
        <v>363</v>
      </c>
      <c r="C16" s="33" t="s">
        <v>231</v>
      </c>
      <c r="D16" s="14">
        <v>1500000</v>
      </c>
      <c r="E16" s="15">
        <v>1574.84</v>
      </c>
      <c r="F16" s="16">
        <v>5.6099999999999997E-2</v>
      </c>
      <c r="G16" s="16">
        <v>7.5787999999999994E-2</v>
      </c>
    </row>
    <row r="17" spans="1:7" x14ac:dyDescent="0.25">
      <c r="A17" s="13" t="s">
        <v>342</v>
      </c>
      <c r="B17" s="33" t="s">
        <v>343</v>
      </c>
      <c r="C17" s="33" t="s">
        <v>231</v>
      </c>
      <c r="D17" s="14">
        <v>1300000</v>
      </c>
      <c r="E17" s="15">
        <v>1300.8599999999999</v>
      </c>
      <c r="F17" s="16">
        <v>4.6300000000000001E-2</v>
      </c>
      <c r="G17" s="16">
        <v>7.4649999999999994E-2</v>
      </c>
    </row>
    <row r="18" spans="1:7" x14ac:dyDescent="0.25">
      <c r="A18" s="13" t="s">
        <v>457</v>
      </c>
      <c r="B18" s="33" t="s">
        <v>458</v>
      </c>
      <c r="C18" s="33" t="s">
        <v>231</v>
      </c>
      <c r="D18" s="14">
        <v>1000000</v>
      </c>
      <c r="E18" s="15">
        <v>1059.9100000000001</v>
      </c>
      <c r="F18" s="16">
        <v>3.78E-2</v>
      </c>
      <c r="G18" s="16">
        <v>7.4300000000000005E-2</v>
      </c>
    </row>
    <row r="19" spans="1:7" x14ac:dyDescent="0.25">
      <c r="A19" s="13" t="s">
        <v>387</v>
      </c>
      <c r="B19" s="33" t="s">
        <v>388</v>
      </c>
      <c r="C19" s="33" t="s">
        <v>231</v>
      </c>
      <c r="D19" s="14">
        <v>1000000</v>
      </c>
      <c r="E19" s="15">
        <v>1031.2</v>
      </c>
      <c r="F19" s="16">
        <v>3.6700000000000003E-2</v>
      </c>
      <c r="G19" s="16">
        <v>7.4649999999999994E-2</v>
      </c>
    </row>
    <row r="20" spans="1:7" x14ac:dyDescent="0.25">
      <c r="A20" s="13" t="s">
        <v>354</v>
      </c>
      <c r="B20" s="33" t="s">
        <v>355</v>
      </c>
      <c r="C20" s="33" t="s">
        <v>228</v>
      </c>
      <c r="D20" s="14">
        <v>1000000</v>
      </c>
      <c r="E20" s="15">
        <v>1030.53</v>
      </c>
      <c r="F20" s="16">
        <v>3.6700000000000003E-2</v>
      </c>
      <c r="G20" s="16">
        <v>7.4864E-2</v>
      </c>
    </row>
    <row r="21" spans="1:7" x14ac:dyDescent="0.25">
      <c r="A21" s="13" t="s">
        <v>530</v>
      </c>
      <c r="B21" s="33" t="s">
        <v>531</v>
      </c>
      <c r="C21" s="33" t="s">
        <v>231</v>
      </c>
      <c r="D21" s="14">
        <v>1000000</v>
      </c>
      <c r="E21" s="15">
        <v>1027.17</v>
      </c>
      <c r="F21" s="16">
        <v>3.6600000000000001E-2</v>
      </c>
      <c r="G21" s="16">
        <v>7.5833999999999999E-2</v>
      </c>
    </row>
    <row r="22" spans="1:7" x14ac:dyDescent="0.25">
      <c r="A22" s="13" t="s">
        <v>379</v>
      </c>
      <c r="B22" s="33" t="s">
        <v>380</v>
      </c>
      <c r="C22" s="33" t="s">
        <v>242</v>
      </c>
      <c r="D22" s="14">
        <v>1000000</v>
      </c>
      <c r="E22" s="15">
        <v>1026.25</v>
      </c>
      <c r="F22" s="16">
        <v>3.6600000000000001E-2</v>
      </c>
      <c r="G22" s="16">
        <v>7.4407000000000001E-2</v>
      </c>
    </row>
    <row r="23" spans="1:7" x14ac:dyDescent="0.25">
      <c r="A23" s="13" t="s">
        <v>321</v>
      </c>
      <c r="B23" s="33" t="s">
        <v>322</v>
      </c>
      <c r="C23" s="33" t="s">
        <v>231</v>
      </c>
      <c r="D23" s="14">
        <v>1000000</v>
      </c>
      <c r="E23" s="15">
        <v>993.58</v>
      </c>
      <c r="F23" s="16">
        <v>3.5400000000000001E-2</v>
      </c>
      <c r="G23" s="16">
        <v>7.5403999999999999E-2</v>
      </c>
    </row>
    <row r="24" spans="1:7" x14ac:dyDescent="0.25">
      <c r="A24" s="13" t="s">
        <v>447</v>
      </c>
      <c r="B24" s="33" t="s">
        <v>448</v>
      </c>
      <c r="C24" s="33" t="s">
        <v>231</v>
      </c>
      <c r="D24" s="14">
        <v>1000000</v>
      </c>
      <c r="E24" s="15">
        <v>992.76</v>
      </c>
      <c r="F24" s="16">
        <v>3.5400000000000001E-2</v>
      </c>
      <c r="G24" s="16">
        <v>7.5092000000000006E-2</v>
      </c>
    </row>
    <row r="25" spans="1:7" x14ac:dyDescent="0.25">
      <c r="A25" s="13" t="s">
        <v>333</v>
      </c>
      <c r="B25" s="33" t="s">
        <v>334</v>
      </c>
      <c r="C25" s="33" t="s">
        <v>231</v>
      </c>
      <c r="D25" s="14">
        <v>800000</v>
      </c>
      <c r="E25" s="15">
        <v>798.39</v>
      </c>
      <c r="F25" s="16">
        <v>2.8400000000000002E-2</v>
      </c>
      <c r="G25" s="16">
        <v>7.5330999999999995E-2</v>
      </c>
    </row>
    <row r="26" spans="1:7" x14ac:dyDescent="0.25">
      <c r="A26" s="13" t="s">
        <v>660</v>
      </c>
      <c r="B26" s="33" t="s">
        <v>661</v>
      </c>
      <c r="C26" s="33" t="s">
        <v>370</v>
      </c>
      <c r="D26" s="14">
        <v>500000</v>
      </c>
      <c r="E26" s="15">
        <v>523.88</v>
      </c>
      <c r="F26" s="16">
        <v>1.8700000000000001E-2</v>
      </c>
      <c r="G26" s="16">
        <v>7.6950000000000005E-2</v>
      </c>
    </row>
    <row r="27" spans="1:7" x14ac:dyDescent="0.25">
      <c r="A27" s="13" t="s">
        <v>443</v>
      </c>
      <c r="B27" s="33" t="s">
        <v>444</v>
      </c>
      <c r="C27" s="33" t="s">
        <v>231</v>
      </c>
      <c r="D27" s="14">
        <v>500000</v>
      </c>
      <c r="E27" s="15">
        <v>521.16999999999996</v>
      </c>
      <c r="F27" s="16">
        <v>1.8599999999999998E-2</v>
      </c>
      <c r="G27" s="16">
        <v>7.5850000000000001E-2</v>
      </c>
    </row>
    <row r="28" spans="1:7" x14ac:dyDescent="0.25">
      <c r="A28" s="13" t="s">
        <v>662</v>
      </c>
      <c r="B28" s="33" t="s">
        <v>663</v>
      </c>
      <c r="C28" s="33" t="s">
        <v>231</v>
      </c>
      <c r="D28" s="14">
        <v>500000</v>
      </c>
      <c r="E28" s="15">
        <v>514.28</v>
      </c>
      <c r="F28" s="16">
        <v>1.83E-2</v>
      </c>
      <c r="G28" s="16">
        <v>7.6589000000000004E-2</v>
      </c>
    </row>
    <row r="29" spans="1:7" x14ac:dyDescent="0.25">
      <c r="A29" s="13" t="s">
        <v>664</v>
      </c>
      <c r="B29" s="33" t="s">
        <v>665</v>
      </c>
      <c r="C29" s="33" t="s">
        <v>231</v>
      </c>
      <c r="D29" s="14">
        <v>120000</v>
      </c>
      <c r="E29" s="15">
        <v>128.29</v>
      </c>
      <c r="F29" s="16">
        <v>4.5999999999999999E-3</v>
      </c>
      <c r="G29" s="16">
        <v>7.4649999999999994E-2</v>
      </c>
    </row>
    <row r="30" spans="1:7" x14ac:dyDescent="0.25">
      <c r="A30" s="13" t="s">
        <v>666</v>
      </c>
      <c r="B30" s="33" t="s">
        <v>667</v>
      </c>
      <c r="C30" s="33" t="s">
        <v>231</v>
      </c>
      <c r="D30" s="14">
        <v>10000</v>
      </c>
      <c r="E30" s="15">
        <v>10.32</v>
      </c>
      <c r="F30" s="16">
        <v>4.0000000000000002E-4</v>
      </c>
      <c r="G30" s="16">
        <v>7.8549999999999995E-2</v>
      </c>
    </row>
    <row r="31" spans="1:7" x14ac:dyDescent="0.25">
      <c r="A31" s="17" t="s">
        <v>124</v>
      </c>
      <c r="B31" s="34"/>
      <c r="C31" s="34"/>
      <c r="D31" s="20"/>
      <c r="E31" s="21">
        <v>22950.18</v>
      </c>
      <c r="F31" s="22">
        <v>0.81779999999999997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459</v>
      </c>
      <c r="B33" s="33"/>
      <c r="C33" s="33"/>
      <c r="D33" s="14"/>
      <c r="E33" s="15"/>
      <c r="F33" s="16"/>
      <c r="G33" s="16"/>
    </row>
    <row r="34" spans="1:7" x14ac:dyDescent="0.25">
      <c r="A34" s="13" t="s">
        <v>460</v>
      </c>
      <c r="B34" s="33" t="s">
        <v>461</v>
      </c>
      <c r="C34" s="33" t="s">
        <v>128</v>
      </c>
      <c r="D34" s="14">
        <v>4000000</v>
      </c>
      <c r="E34" s="15">
        <v>4007.09</v>
      </c>
      <c r="F34" s="16">
        <v>0.14280000000000001</v>
      </c>
      <c r="G34" s="16">
        <v>7.1780867092000003E-2</v>
      </c>
    </row>
    <row r="35" spans="1:7" x14ac:dyDescent="0.25">
      <c r="A35" s="17" t="s">
        <v>124</v>
      </c>
      <c r="B35" s="34"/>
      <c r="C35" s="34"/>
      <c r="D35" s="20"/>
      <c r="E35" s="21">
        <v>4007.09</v>
      </c>
      <c r="F35" s="22">
        <v>0.14280000000000001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129</v>
      </c>
      <c r="B37" s="33"/>
      <c r="C37" s="33"/>
      <c r="D37" s="14"/>
      <c r="E37" s="15"/>
      <c r="F37" s="16"/>
      <c r="G37" s="16"/>
    </row>
    <row r="38" spans="1:7" x14ac:dyDescent="0.25">
      <c r="A38" s="17" t="s">
        <v>124</v>
      </c>
      <c r="B38" s="33"/>
      <c r="C38" s="33"/>
      <c r="D38" s="14"/>
      <c r="E38" s="18" t="s">
        <v>121</v>
      </c>
      <c r="F38" s="19" t="s">
        <v>121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5"/>
      <c r="F40" s="16"/>
      <c r="G40" s="16"/>
    </row>
    <row r="41" spans="1:7" x14ac:dyDescent="0.25">
      <c r="A41" s="17" t="s">
        <v>124</v>
      </c>
      <c r="B41" s="33"/>
      <c r="C41" s="33"/>
      <c r="D41" s="14"/>
      <c r="E41" s="18" t="s">
        <v>121</v>
      </c>
      <c r="F41" s="19" t="s">
        <v>121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24" t="s">
        <v>131</v>
      </c>
      <c r="B43" s="35"/>
      <c r="C43" s="35"/>
      <c r="D43" s="25"/>
      <c r="E43" s="21">
        <v>26957.27</v>
      </c>
      <c r="F43" s="22">
        <v>0.96060000000000001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173</v>
      </c>
      <c r="B46" s="33"/>
      <c r="C46" s="33"/>
      <c r="D46" s="14"/>
      <c r="E46" s="15"/>
      <c r="F46" s="16"/>
      <c r="G46" s="16"/>
    </row>
    <row r="47" spans="1:7" x14ac:dyDescent="0.25">
      <c r="A47" s="13" t="s">
        <v>174</v>
      </c>
      <c r="B47" s="33" t="s">
        <v>175</v>
      </c>
      <c r="C47" s="33"/>
      <c r="D47" s="14">
        <v>888.45600000000002</v>
      </c>
      <c r="E47" s="15">
        <v>91.07</v>
      </c>
      <c r="F47" s="16">
        <v>3.2000000000000002E-3</v>
      </c>
      <c r="G47" s="16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131</v>
      </c>
      <c r="B49" s="35"/>
      <c r="C49" s="35"/>
      <c r="D49" s="25"/>
      <c r="E49" s="21">
        <v>91.07</v>
      </c>
      <c r="F49" s="22">
        <v>3.2000000000000002E-3</v>
      </c>
      <c r="G49" s="23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176</v>
      </c>
      <c r="B51" s="33"/>
      <c r="C51" s="33"/>
      <c r="D51" s="14"/>
      <c r="E51" s="15"/>
      <c r="F51" s="16"/>
      <c r="G51" s="16"/>
    </row>
    <row r="52" spans="1:7" x14ac:dyDescent="0.25">
      <c r="A52" s="13" t="s">
        <v>177</v>
      </c>
      <c r="B52" s="33"/>
      <c r="C52" s="33"/>
      <c r="D52" s="14"/>
      <c r="E52" s="15">
        <v>400.78</v>
      </c>
      <c r="F52" s="16">
        <v>1.43E-2</v>
      </c>
      <c r="G52" s="16">
        <v>6.6588999999999995E-2</v>
      </c>
    </row>
    <row r="53" spans="1:7" x14ac:dyDescent="0.25">
      <c r="A53" s="17" t="s">
        <v>124</v>
      </c>
      <c r="B53" s="34"/>
      <c r="C53" s="34"/>
      <c r="D53" s="20"/>
      <c r="E53" s="21">
        <v>400.78</v>
      </c>
      <c r="F53" s="22">
        <v>1.43E-2</v>
      </c>
      <c r="G53" s="23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24" t="s">
        <v>131</v>
      </c>
      <c r="B55" s="35"/>
      <c r="C55" s="35"/>
      <c r="D55" s="25"/>
      <c r="E55" s="21">
        <v>400.78</v>
      </c>
      <c r="F55" s="22">
        <v>1.43E-2</v>
      </c>
      <c r="G55" s="23"/>
    </row>
    <row r="56" spans="1:7" x14ac:dyDescent="0.25">
      <c r="A56" s="13" t="s">
        <v>178</v>
      </c>
      <c r="B56" s="33"/>
      <c r="C56" s="33"/>
      <c r="D56" s="14"/>
      <c r="E56" s="15">
        <v>618.69089140000006</v>
      </c>
      <c r="F56" s="16">
        <v>2.2040000000000001E-2</v>
      </c>
      <c r="G56" s="16"/>
    </row>
    <row r="57" spans="1:7" x14ac:dyDescent="0.25">
      <c r="A57" s="13" t="s">
        <v>179</v>
      </c>
      <c r="B57" s="33"/>
      <c r="C57" s="33"/>
      <c r="D57" s="14"/>
      <c r="E57" s="15">
        <v>2.3391085999999999</v>
      </c>
      <c r="F57" s="27">
        <v>-1.3999999999999999E-4</v>
      </c>
      <c r="G57" s="16">
        <v>6.6588999999999995E-2</v>
      </c>
    </row>
    <row r="58" spans="1:7" x14ac:dyDescent="0.25">
      <c r="A58" s="28" t="s">
        <v>180</v>
      </c>
      <c r="B58" s="36"/>
      <c r="C58" s="36"/>
      <c r="D58" s="29"/>
      <c r="E58" s="30">
        <v>28070.15</v>
      </c>
      <c r="F58" s="31">
        <v>1</v>
      </c>
      <c r="G58" s="31"/>
    </row>
    <row r="60" spans="1:7" x14ac:dyDescent="0.25">
      <c r="A60" s="1" t="s">
        <v>182</v>
      </c>
    </row>
    <row r="63" spans="1:7" x14ac:dyDescent="0.25">
      <c r="A63" s="1" t="s">
        <v>183</v>
      </c>
    </row>
    <row r="64" spans="1:7" x14ac:dyDescent="0.25">
      <c r="A64" s="47" t="s">
        <v>184</v>
      </c>
      <c r="B64" s="3" t="s">
        <v>121</v>
      </c>
    </row>
    <row r="65" spans="1:5" x14ac:dyDescent="0.25">
      <c r="A65" t="s">
        <v>185</v>
      </c>
    </row>
    <row r="66" spans="1:5" x14ac:dyDescent="0.25">
      <c r="A66" t="s">
        <v>186</v>
      </c>
      <c r="B66" t="s">
        <v>187</v>
      </c>
      <c r="C66" t="s">
        <v>187</v>
      </c>
    </row>
    <row r="67" spans="1:5" x14ac:dyDescent="0.25">
      <c r="B67" s="48">
        <v>45412</v>
      </c>
      <c r="C67" s="48">
        <v>45443</v>
      </c>
    </row>
    <row r="68" spans="1:5" x14ac:dyDescent="0.25">
      <c r="A68" t="s">
        <v>189</v>
      </c>
      <c r="B68" t="s">
        <v>190</v>
      </c>
      <c r="C68" t="s">
        <v>190</v>
      </c>
      <c r="E68" s="2"/>
    </row>
    <row r="69" spans="1:5" x14ac:dyDescent="0.25">
      <c r="A69" t="s">
        <v>668</v>
      </c>
      <c r="B69">
        <v>14.481400000000001</v>
      </c>
      <c r="C69">
        <v>14.4809</v>
      </c>
      <c r="E69" s="2"/>
    </row>
    <row r="70" spans="1:5" x14ac:dyDescent="0.25">
      <c r="A70" t="s">
        <v>191</v>
      </c>
      <c r="B70">
        <v>23.0092</v>
      </c>
      <c r="C70">
        <v>23.2121</v>
      </c>
      <c r="E70" s="2"/>
    </row>
    <row r="71" spans="1:5" x14ac:dyDescent="0.25">
      <c r="A71" t="s">
        <v>192</v>
      </c>
      <c r="B71">
        <v>18.122499999999999</v>
      </c>
      <c r="C71">
        <v>18.2822</v>
      </c>
      <c r="E71" s="2"/>
    </row>
    <row r="72" spans="1:5" x14ac:dyDescent="0.25">
      <c r="A72" t="s">
        <v>669</v>
      </c>
      <c r="B72">
        <v>10.9255</v>
      </c>
      <c r="C72">
        <v>10.9101</v>
      </c>
      <c r="E72" s="2"/>
    </row>
    <row r="73" spans="1:5" x14ac:dyDescent="0.25">
      <c r="A73" t="s">
        <v>670</v>
      </c>
      <c r="B73">
        <v>10.563000000000001</v>
      </c>
      <c r="C73">
        <v>10.5518</v>
      </c>
      <c r="E73" s="2"/>
    </row>
    <row r="74" spans="1:5" x14ac:dyDescent="0.25">
      <c r="A74" t="s">
        <v>200</v>
      </c>
      <c r="B74" t="s">
        <v>190</v>
      </c>
      <c r="C74" t="s">
        <v>190</v>
      </c>
      <c r="E74" s="2"/>
    </row>
    <row r="75" spans="1:5" x14ac:dyDescent="0.25">
      <c r="A75" t="s">
        <v>671</v>
      </c>
      <c r="B75">
        <v>14.0985</v>
      </c>
      <c r="C75">
        <v>14.097799999999999</v>
      </c>
      <c r="E75" s="2"/>
    </row>
    <row r="76" spans="1:5" x14ac:dyDescent="0.25">
      <c r="A76" t="s">
        <v>672</v>
      </c>
      <c r="B76">
        <v>22.285499999999999</v>
      </c>
      <c r="C76">
        <v>22.475999999999999</v>
      </c>
      <c r="E76" s="2"/>
    </row>
    <row r="77" spans="1:5" x14ac:dyDescent="0.25">
      <c r="A77" t="s">
        <v>673</v>
      </c>
      <c r="B77">
        <v>17.4269</v>
      </c>
      <c r="C77">
        <v>17.575900000000001</v>
      </c>
      <c r="E77" s="2"/>
    </row>
    <row r="78" spans="1:5" x14ac:dyDescent="0.25">
      <c r="A78" t="s">
        <v>674</v>
      </c>
      <c r="B78">
        <v>11.1699</v>
      </c>
      <c r="C78">
        <v>11.154299999999999</v>
      </c>
      <c r="E78" s="2"/>
    </row>
    <row r="79" spans="1:5" x14ac:dyDescent="0.25">
      <c r="A79" t="s">
        <v>675</v>
      </c>
      <c r="B79">
        <v>10.154400000000001</v>
      </c>
      <c r="C79">
        <v>10.1462</v>
      </c>
      <c r="E79" s="2"/>
    </row>
    <row r="80" spans="1:5" x14ac:dyDescent="0.25">
      <c r="A80" t="s">
        <v>201</v>
      </c>
      <c r="E80" s="2"/>
    </row>
    <row r="82" spans="1:4" x14ac:dyDescent="0.25">
      <c r="A82" t="s">
        <v>676</v>
      </c>
    </row>
    <row r="84" spans="1:4" x14ac:dyDescent="0.25">
      <c r="A84" s="50" t="s">
        <v>677</v>
      </c>
      <c r="B84" s="50" t="s">
        <v>678</v>
      </c>
      <c r="C84" s="50" t="s">
        <v>679</v>
      </c>
      <c r="D84" s="50" t="s">
        <v>680</v>
      </c>
    </row>
    <row r="85" spans="1:4" x14ac:dyDescent="0.25">
      <c r="A85" s="50" t="s">
        <v>681</v>
      </c>
      <c r="B85" s="50"/>
      <c r="C85" s="50">
        <v>0.12796389999999999</v>
      </c>
      <c r="D85" s="50">
        <v>0.12796389999999999</v>
      </c>
    </row>
    <row r="86" spans="1:4" x14ac:dyDescent="0.25">
      <c r="A86" s="50" t="s">
        <v>682</v>
      </c>
      <c r="B86" s="50"/>
      <c r="C86" s="50">
        <v>0.11171730000000001</v>
      </c>
      <c r="D86" s="50">
        <v>0.11171730000000001</v>
      </c>
    </row>
    <row r="87" spans="1:4" x14ac:dyDescent="0.25">
      <c r="A87" s="50" t="s">
        <v>683</v>
      </c>
      <c r="B87" s="50"/>
      <c r="C87" s="50">
        <v>0.1038825</v>
      </c>
      <c r="D87" s="50">
        <v>0.1038825</v>
      </c>
    </row>
    <row r="88" spans="1:4" x14ac:dyDescent="0.25">
      <c r="A88" s="50" t="s">
        <v>684</v>
      </c>
      <c r="B88" s="50"/>
      <c r="C88" s="50">
        <v>0.12105249999999999</v>
      </c>
      <c r="D88" s="50">
        <v>0.12105249999999999</v>
      </c>
    </row>
    <row r="89" spans="1:4" x14ac:dyDescent="0.25">
      <c r="A89" s="50" t="s">
        <v>685</v>
      </c>
      <c r="B89" s="50"/>
      <c r="C89" s="50">
        <v>0.1111569</v>
      </c>
      <c r="D89" s="50">
        <v>0.1111569</v>
      </c>
    </row>
    <row r="90" spans="1:4" x14ac:dyDescent="0.25">
      <c r="A90" s="50" t="s">
        <v>686</v>
      </c>
      <c r="B90" s="50"/>
      <c r="C90" s="50">
        <v>9.4670099999999993E-2</v>
      </c>
      <c r="D90" s="50">
        <v>9.4670099999999993E-2</v>
      </c>
    </row>
    <row r="92" spans="1:4" x14ac:dyDescent="0.25">
      <c r="A92" t="s">
        <v>203</v>
      </c>
      <c r="B92" s="3" t="s">
        <v>121</v>
      </c>
    </row>
    <row r="93" spans="1:4" ht="29.1" customHeight="1" x14ac:dyDescent="0.25">
      <c r="A93" s="47" t="s">
        <v>204</v>
      </c>
      <c r="B93" s="3" t="s">
        <v>121</v>
      </c>
    </row>
    <row r="94" spans="1:4" ht="29.1" customHeight="1" x14ac:dyDescent="0.25">
      <c r="A94" s="47" t="s">
        <v>205</v>
      </c>
      <c r="B94" s="3" t="s">
        <v>121</v>
      </c>
    </row>
    <row r="95" spans="1:4" x14ac:dyDescent="0.25">
      <c r="A95" t="s">
        <v>206</v>
      </c>
      <c r="B95" s="49">
        <f>+B109</f>
        <v>5.1011760785120188</v>
      </c>
    </row>
    <row r="96" spans="1:4" ht="43.5" customHeight="1" x14ac:dyDescent="0.25">
      <c r="A96" s="47" t="s">
        <v>207</v>
      </c>
      <c r="B96" s="3" t="s">
        <v>121</v>
      </c>
    </row>
    <row r="97" spans="1:2" ht="29.1" customHeight="1" x14ac:dyDescent="0.25">
      <c r="A97" s="47" t="s">
        <v>208</v>
      </c>
      <c r="B97" s="3" t="s">
        <v>121</v>
      </c>
    </row>
    <row r="98" spans="1:2" ht="29.1" customHeight="1" x14ac:dyDescent="0.25">
      <c r="A98" s="47" t="s">
        <v>209</v>
      </c>
      <c r="B98" s="3" t="s">
        <v>121</v>
      </c>
    </row>
    <row r="99" spans="1:2" x14ac:dyDescent="0.25">
      <c r="A99" t="s">
        <v>210</v>
      </c>
      <c r="B99" s="3" t="s">
        <v>121</v>
      </c>
    </row>
    <row r="100" spans="1:2" x14ac:dyDescent="0.25">
      <c r="A100" t="s">
        <v>211</v>
      </c>
      <c r="B100" s="3" t="s">
        <v>121</v>
      </c>
    </row>
    <row r="102" spans="1:2" x14ac:dyDescent="0.25">
      <c r="A102" t="s">
        <v>212</v>
      </c>
    </row>
    <row r="103" spans="1:2" ht="43.5" customHeight="1" x14ac:dyDescent="0.25">
      <c r="A103" s="55" t="s">
        <v>213</v>
      </c>
      <c r="B103" s="56" t="s">
        <v>687</v>
      </c>
    </row>
    <row r="104" spans="1:2" ht="29.1" customHeight="1" x14ac:dyDescent="0.25">
      <c r="A104" s="55" t="s">
        <v>215</v>
      </c>
      <c r="B104" s="56" t="s">
        <v>688</v>
      </c>
    </row>
    <row r="105" spans="1:2" x14ac:dyDescent="0.25">
      <c r="A105" s="55"/>
      <c r="B105" s="55"/>
    </row>
    <row r="106" spans="1:2" x14ac:dyDescent="0.25">
      <c r="A106" s="55" t="s">
        <v>217</v>
      </c>
      <c r="B106" s="57">
        <v>7.4386379891165149</v>
      </c>
    </row>
    <row r="107" spans="1:2" x14ac:dyDescent="0.25">
      <c r="A107" s="55"/>
      <c r="B107" s="55"/>
    </row>
    <row r="108" spans="1:2" x14ac:dyDescent="0.25">
      <c r="A108" s="55" t="s">
        <v>218</v>
      </c>
      <c r="B108" s="58">
        <v>4.2690999999999999</v>
      </c>
    </row>
    <row r="109" spans="1:2" x14ac:dyDescent="0.25">
      <c r="A109" s="55" t="s">
        <v>219</v>
      </c>
      <c r="B109" s="58">
        <v>5.1011760785120188</v>
      </c>
    </row>
    <row r="110" spans="1:2" x14ac:dyDescent="0.25">
      <c r="A110" s="55"/>
      <c r="B110" s="55"/>
    </row>
    <row r="111" spans="1:2" x14ac:dyDescent="0.25">
      <c r="A111" s="55" t="s">
        <v>220</v>
      </c>
      <c r="B111" s="59">
        <v>45443</v>
      </c>
    </row>
    <row r="113" spans="1:6" ht="69.95" customHeight="1" x14ac:dyDescent="0.25">
      <c r="A113" s="73" t="s">
        <v>221</v>
      </c>
      <c r="B113" s="73" t="s">
        <v>222</v>
      </c>
      <c r="C113" s="73" t="s">
        <v>5</v>
      </c>
      <c r="D113" s="73" t="s">
        <v>6</v>
      </c>
      <c r="E113" s="73" t="s">
        <v>5</v>
      </c>
      <c r="F113" s="73" t="s">
        <v>6</v>
      </c>
    </row>
    <row r="114" spans="1:6" ht="69.95" customHeight="1" x14ac:dyDescent="0.25">
      <c r="A114" s="73" t="s">
        <v>689</v>
      </c>
      <c r="B114" s="73"/>
      <c r="C114" s="73" t="s">
        <v>22</v>
      </c>
      <c r="D114" s="73"/>
      <c r="E114" s="73" t="s">
        <v>23</v>
      </c>
      <c r="F11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1" activePane="bottomLeft" state="frozen"/>
      <selection pane="bottomLeft" activeCell="B62" sqref="B6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690</v>
      </c>
      <c r="B1" s="77"/>
      <c r="C1" s="77"/>
      <c r="D1" s="77"/>
      <c r="E1" s="77"/>
      <c r="F1" s="77"/>
      <c r="G1" s="78"/>
      <c r="H1" s="51" t="str">
        <f>HYPERLINK("[EDEL_Portfolio Monthly Notes 31-May-2024.xlsx]Index!A1","Index")</f>
        <v>Index</v>
      </c>
    </row>
    <row r="2" spans="1:8" ht="19.5" customHeight="1" x14ac:dyDescent="0.25">
      <c r="A2" s="76" t="s">
        <v>691</v>
      </c>
      <c r="B2" s="77"/>
      <c r="C2" s="77"/>
      <c r="D2" s="77"/>
      <c r="E2" s="77"/>
      <c r="F2" s="77"/>
      <c r="G2" s="78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459</v>
      </c>
      <c r="B12" s="33"/>
      <c r="C12" s="33"/>
      <c r="D12" s="14"/>
      <c r="E12" s="15"/>
      <c r="F12" s="16"/>
      <c r="G12" s="16"/>
    </row>
    <row r="13" spans="1:8" x14ac:dyDescent="0.25">
      <c r="A13" s="13" t="s">
        <v>692</v>
      </c>
      <c r="B13" s="33" t="s">
        <v>693</v>
      </c>
      <c r="C13" s="33" t="s">
        <v>128</v>
      </c>
      <c r="D13" s="14">
        <v>4750000</v>
      </c>
      <c r="E13" s="15">
        <v>4791.75</v>
      </c>
      <c r="F13" s="16">
        <v>0.51529999999999998</v>
      </c>
      <c r="G13" s="16">
        <v>7.1770514431999999E-2</v>
      </c>
    </row>
    <row r="14" spans="1:8" x14ac:dyDescent="0.25">
      <c r="A14" s="17" t="s">
        <v>124</v>
      </c>
      <c r="B14" s="34"/>
      <c r="C14" s="34"/>
      <c r="D14" s="20"/>
      <c r="E14" s="21">
        <v>4791.75</v>
      </c>
      <c r="F14" s="22">
        <v>0.51529999999999998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125</v>
      </c>
      <c r="B16" s="33"/>
      <c r="C16" s="33"/>
      <c r="D16" s="14"/>
      <c r="E16" s="15"/>
      <c r="F16" s="16"/>
      <c r="G16" s="16"/>
    </row>
    <row r="17" spans="1:7" x14ac:dyDescent="0.25">
      <c r="A17" s="13" t="s">
        <v>694</v>
      </c>
      <c r="B17" s="33" t="s">
        <v>695</v>
      </c>
      <c r="C17" s="33" t="s">
        <v>128</v>
      </c>
      <c r="D17" s="14">
        <v>1500000</v>
      </c>
      <c r="E17" s="15">
        <v>1495.67</v>
      </c>
      <c r="F17" s="16">
        <v>0.1608</v>
      </c>
      <c r="G17" s="16">
        <v>7.4109414055999995E-2</v>
      </c>
    </row>
    <row r="18" spans="1:7" x14ac:dyDescent="0.25">
      <c r="A18" s="13" t="s">
        <v>696</v>
      </c>
      <c r="B18" s="33" t="s">
        <v>697</v>
      </c>
      <c r="C18" s="33" t="s">
        <v>128</v>
      </c>
      <c r="D18" s="14">
        <v>1000000</v>
      </c>
      <c r="E18" s="15">
        <v>1009.94</v>
      </c>
      <c r="F18" s="16">
        <v>0.1086</v>
      </c>
      <c r="G18" s="16">
        <v>7.4306337656000004E-2</v>
      </c>
    </row>
    <row r="19" spans="1:7" x14ac:dyDescent="0.25">
      <c r="A19" s="13" t="s">
        <v>698</v>
      </c>
      <c r="B19" s="33" t="s">
        <v>699</v>
      </c>
      <c r="C19" s="33" t="s">
        <v>128</v>
      </c>
      <c r="D19" s="14">
        <v>500000</v>
      </c>
      <c r="E19" s="15">
        <v>502.91</v>
      </c>
      <c r="F19" s="16">
        <v>5.4100000000000002E-2</v>
      </c>
      <c r="G19" s="16">
        <v>7.43115201E-2</v>
      </c>
    </row>
    <row r="20" spans="1:7" x14ac:dyDescent="0.25">
      <c r="A20" s="13" t="s">
        <v>700</v>
      </c>
      <c r="B20" s="33" t="s">
        <v>701</v>
      </c>
      <c r="C20" s="33" t="s">
        <v>128</v>
      </c>
      <c r="D20" s="14">
        <v>500000</v>
      </c>
      <c r="E20" s="15">
        <v>502.78</v>
      </c>
      <c r="F20" s="16">
        <v>5.4100000000000002E-2</v>
      </c>
      <c r="G20" s="16">
        <v>7.4312556589999995E-2</v>
      </c>
    </row>
    <row r="21" spans="1:7" x14ac:dyDescent="0.25">
      <c r="A21" s="13" t="s">
        <v>702</v>
      </c>
      <c r="B21" s="33" t="s">
        <v>703</v>
      </c>
      <c r="C21" s="33" t="s">
        <v>128</v>
      </c>
      <c r="D21" s="14">
        <v>500000</v>
      </c>
      <c r="E21" s="15">
        <v>502.69</v>
      </c>
      <c r="F21" s="16">
        <v>5.4100000000000002E-2</v>
      </c>
      <c r="G21" s="16">
        <v>7.4484620902000004E-2</v>
      </c>
    </row>
    <row r="22" spans="1:7" x14ac:dyDescent="0.25">
      <c r="A22" s="13" t="s">
        <v>704</v>
      </c>
      <c r="B22" s="33" t="s">
        <v>705</v>
      </c>
      <c r="C22" s="33" t="s">
        <v>128</v>
      </c>
      <c r="D22" s="14">
        <v>200000</v>
      </c>
      <c r="E22" s="15">
        <v>201.78</v>
      </c>
      <c r="F22" s="16">
        <v>2.1700000000000001E-2</v>
      </c>
      <c r="G22" s="16">
        <v>7.4483584328999999E-2</v>
      </c>
    </row>
    <row r="23" spans="1:7" x14ac:dyDescent="0.25">
      <c r="A23" s="17" t="s">
        <v>124</v>
      </c>
      <c r="B23" s="34"/>
      <c r="C23" s="34"/>
      <c r="D23" s="20"/>
      <c r="E23" s="21">
        <v>4215.7700000000004</v>
      </c>
      <c r="F23" s="22">
        <v>0.45340000000000003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9007.52</v>
      </c>
      <c r="F32" s="22">
        <v>0.96870000000000001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176</v>
      </c>
      <c r="B35" s="33"/>
      <c r="C35" s="33"/>
      <c r="D35" s="14"/>
      <c r="E35" s="15"/>
      <c r="F35" s="16"/>
      <c r="G35" s="16"/>
    </row>
    <row r="36" spans="1:7" x14ac:dyDescent="0.25">
      <c r="A36" s="13" t="s">
        <v>177</v>
      </c>
      <c r="B36" s="33"/>
      <c r="C36" s="33"/>
      <c r="D36" s="14"/>
      <c r="E36" s="15">
        <v>70.62</v>
      </c>
      <c r="F36" s="16">
        <v>7.6E-3</v>
      </c>
      <c r="G36" s="16">
        <v>6.6588999999999995E-2</v>
      </c>
    </row>
    <row r="37" spans="1:7" x14ac:dyDescent="0.25">
      <c r="A37" s="17" t="s">
        <v>124</v>
      </c>
      <c r="B37" s="34"/>
      <c r="C37" s="34"/>
      <c r="D37" s="20"/>
      <c r="E37" s="21">
        <v>70.62</v>
      </c>
      <c r="F37" s="22">
        <v>7.6E-3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70.62</v>
      </c>
      <c r="F39" s="22">
        <v>7.6E-3</v>
      </c>
      <c r="G39" s="23"/>
    </row>
    <row r="40" spans="1:7" x14ac:dyDescent="0.25">
      <c r="A40" s="13" t="s">
        <v>178</v>
      </c>
      <c r="B40" s="33"/>
      <c r="C40" s="33"/>
      <c r="D40" s="14"/>
      <c r="E40" s="15">
        <v>222.10860600000001</v>
      </c>
      <c r="F40" s="16">
        <v>2.3885E-2</v>
      </c>
      <c r="G40" s="16"/>
    </row>
    <row r="41" spans="1:7" x14ac:dyDescent="0.25">
      <c r="A41" s="13" t="s">
        <v>179</v>
      </c>
      <c r="B41" s="33"/>
      <c r="C41" s="33"/>
      <c r="D41" s="14"/>
      <c r="E41" s="26">
        <v>-1.2586059999999999</v>
      </c>
      <c r="F41" s="27">
        <v>-1.85E-4</v>
      </c>
      <c r="G41" s="16">
        <v>6.6588999999999995E-2</v>
      </c>
    </row>
    <row r="42" spans="1:7" x14ac:dyDescent="0.25">
      <c r="A42" s="28" t="s">
        <v>180</v>
      </c>
      <c r="B42" s="36"/>
      <c r="C42" s="36"/>
      <c r="D42" s="29"/>
      <c r="E42" s="30">
        <v>9298.99</v>
      </c>
      <c r="F42" s="31">
        <v>1</v>
      </c>
      <c r="G42" s="31"/>
    </row>
    <row r="44" spans="1:7" x14ac:dyDescent="0.25">
      <c r="A44" s="1" t="s">
        <v>182</v>
      </c>
    </row>
    <row r="47" spans="1:7" x14ac:dyDescent="0.25">
      <c r="A47" s="1" t="s">
        <v>183</v>
      </c>
    </row>
    <row r="48" spans="1:7" x14ac:dyDescent="0.25">
      <c r="A48" s="47" t="s">
        <v>184</v>
      </c>
      <c r="B48" s="3" t="s">
        <v>121</v>
      </c>
    </row>
    <row r="49" spans="1:5" x14ac:dyDescent="0.25">
      <c r="A49" t="s">
        <v>185</v>
      </c>
    </row>
    <row r="50" spans="1:5" x14ac:dyDescent="0.25">
      <c r="A50" t="s">
        <v>186</v>
      </c>
      <c r="B50" t="s">
        <v>187</v>
      </c>
      <c r="C50" t="s">
        <v>187</v>
      </c>
    </row>
    <row r="51" spans="1:5" x14ac:dyDescent="0.25">
      <c r="B51" s="48">
        <v>45412</v>
      </c>
      <c r="C51" s="48">
        <v>45443</v>
      </c>
    </row>
    <row r="52" spans="1:5" x14ac:dyDescent="0.25">
      <c r="A52" t="s">
        <v>706</v>
      </c>
      <c r="B52">
        <v>11.181699999999999</v>
      </c>
      <c r="C52">
        <v>11.2827</v>
      </c>
      <c r="E52" s="2"/>
    </row>
    <row r="53" spans="1:5" x14ac:dyDescent="0.25">
      <c r="A53" t="s">
        <v>192</v>
      </c>
      <c r="B53">
        <v>11.181100000000001</v>
      </c>
      <c r="C53">
        <v>11.2821</v>
      </c>
      <c r="E53" s="2"/>
    </row>
    <row r="54" spans="1:5" x14ac:dyDescent="0.25">
      <c r="A54" t="s">
        <v>707</v>
      </c>
      <c r="B54">
        <v>11.1396</v>
      </c>
      <c r="C54">
        <v>11.2378</v>
      </c>
      <c r="E54" s="2"/>
    </row>
    <row r="55" spans="1:5" x14ac:dyDescent="0.25">
      <c r="A55" t="s">
        <v>673</v>
      </c>
      <c r="B55">
        <v>11.139799999999999</v>
      </c>
      <c r="C55">
        <v>11.238</v>
      </c>
      <c r="E55" s="2"/>
    </row>
    <row r="56" spans="1:5" x14ac:dyDescent="0.25">
      <c r="E56" s="2"/>
    </row>
    <row r="57" spans="1:5" x14ac:dyDescent="0.25">
      <c r="A57" t="s">
        <v>202</v>
      </c>
      <c r="B57" s="3" t="s">
        <v>121</v>
      </c>
    </row>
    <row r="58" spans="1:5" x14ac:dyDescent="0.25">
      <c r="A58" t="s">
        <v>203</v>
      </c>
      <c r="B58" s="3" t="s">
        <v>121</v>
      </c>
    </row>
    <row r="59" spans="1:5" ht="29.1" customHeight="1" x14ac:dyDescent="0.25">
      <c r="A59" s="47" t="s">
        <v>204</v>
      </c>
      <c r="B59" s="3" t="s">
        <v>121</v>
      </c>
    </row>
    <row r="60" spans="1:5" ht="29.1" customHeight="1" x14ac:dyDescent="0.25">
      <c r="A60" s="47" t="s">
        <v>205</v>
      </c>
      <c r="B60" s="3" t="s">
        <v>121</v>
      </c>
    </row>
    <row r="61" spans="1:5" x14ac:dyDescent="0.25">
      <c r="A61" t="s">
        <v>206</v>
      </c>
      <c r="B61" s="49">
        <f>+B75</f>
        <v>2.9070340306958808</v>
      </c>
    </row>
    <row r="62" spans="1:5" ht="43.5" customHeight="1" x14ac:dyDescent="0.25">
      <c r="A62" s="47" t="s">
        <v>207</v>
      </c>
      <c r="B62" s="3" t="s">
        <v>121</v>
      </c>
    </row>
    <row r="63" spans="1:5" ht="29.1" customHeight="1" x14ac:dyDescent="0.25">
      <c r="A63" s="47" t="s">
        <v>208</v>
      </c>
      <c r="B63" s="3" t="s">
        <v>121</v>
      </c>
    </row>
    <row r="64" spans="1:5" ht="29.1" customHeight="1" x14ac:dyDescent="0.25">
      <c r="A64" s="47" t="s">
        <v>209</v>
      </c>
      <c r="B64" s="3" t="s">
        <v>121</v>
      </c>
    </row>
    <row r="65" spans="1:4" x14ac:dyDescent="0.25">
      <c r="A65" t="s">
        <v>210</v>
      </c>
      <c r="B65" s="3" t="s">
        <v>121</v>
      </c>
    </row>
    <row r="66" spans="1:4" x14ac:dyDescent="0.25">
      <c r="A66" t="s">
        <v>211</v>
      </c>
      <c r="B66" s="3" t="s">
        <v>121</v>
      </c>
    </row>
    <row r="68" spans="1:4" x14ac:dyDescent="0.25">
      <c r="A68" t="s">
        <v>212</v>
      </c>
    </row>
    <row r="69" spans="1:4" ht="57.95" customHeight="1" x14ac:dyDescent="0.25">
      <c r="A69" s="55" t="s">
        <v>213</v>
      </c>
      <c r="B69" s="56" t="s">
        <v>708</v>
      </c>
    </row>
    <row r="70" spans="1:4" ht="43.5" customHeight="1" x14ac:dyDescent="0.25">
      <c r="A70" s="55" t="s">
        <v>215</v>
      </c>
      <c r="B70" s="56" t="s">
        <v>709</v>
      </c>
    </row>
    <row r="71" spans="1:4" x14ac:dyDescent="0.25">
      <c r="A71" s="55"/>
      <c r="B71" s="55"/>
    </row>
    <row r="72" spans="1:4" x14ac:dyDescent="0.25">
      <c r="A72" s="55" t="s">
        <v>217</v>
      </c>
      <c r="B72" s="57">
        <v>7.2894315854201031</v>
      </c>
    </row>
    <row r="73" spans="1:4" x14ac:dyDescent="0.25">
      <c r="A73" s="55"/>
      <c r="B73" s="55"/>
    </row>
    <row r="74" spans="1:4" x14ac:dyDescent="0.25">
      <c r="A74" s="55" t="s">
        <v>218</v>
      </c>
      <c r="B74" s="58">
        <v>2.6034999999999999</v>
      </c>
    </row>
    <row r="75" spans="1:4" x14ac:dyDescent="0.25">
      <c r="A75" s="55" t="s">
        <v>219</v>
      </c>
      <c r="B75" s="58">
        <v>2.9070340306958808</v>
      </c>
    </row>
    <row r="76" spans="1:4" x14ac:dyDescent="0.25">
      <c r="A76" s="55"/>
      <c r="B76" s="55"/>
    </row>
    <row r="77" spans="1:4" x14ac:dyDescent="0.25">
      <c r="A77" s="55" t="s">
        <v>220</v>
      </c>
      <c r="B77" s="59">
        <v>45443</v>
      </c>
    </row>
    <row r="79" spans="1:4" ht="69.95" customHeight="1" x14ac:dyDescent="0.25">
      <c r="A79" s="73" t="s">
        <v>221</v>
      </c>
      <c r="B79" s="73" t="s">
        <v>222</v>
      </c>
      <c r="C79" s="73" t="s">
        <v>5</v>
      </c>
      <c r="D79" s="73" t="s">
        <v>6</v>
      </c>
    </row>
    <row r="80" spans="1:4" ht="69.95" customHeight="1" x14ac:dyDescent="0.25">
      <c r="A80" s="73" t="s">
        <v>710</v>
      </c>
      <c r="B80" s="73"/>
      <c r="C80" s="73" t="s">
        <v>25</v>
      </c>
      <c r="D8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</cp:lastModifiedBy>
  <dcterms:created xsi:type="dcterms:W3CDTF">2015-12-17T12:36:10Z</dcterms:created>
  <dcterms:modified xsi:type="dcterms:W3CDTF">2024-06-10T10:58:06Z</dcterms:modified>
</cp:coreProperties>
</file>