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sudesh_ummadi_edelweissmf_com/Documents/Desktop/Sudesh/"/>
    </mc:Choice>
  </mc:AlternateContent>
  <xr:revisionPtr revIDLastSave="9" documentId="11_A4BE2D04B9B4A0990DE245FE11DDEE3F41FE8215" xr6:coauthVersionLast="47" xr6:coauthVersionMax="47" xr10:uidLastSave="{5BAA76AA-3526-4D87-8197-BBDF2C0EF06C}"/>
  <bookViews>
    <workbookView xWindow="-110" yWindow="-110" windowWidth="19420" windowHeight="11500" xr2:uid="{00000000-000D-0000-FFFF-FFFF00000000}"/>
  </bookViews>
  <sheets>
    <sheet name="Index" sheetId="1" r:id="rId1"/>
    <sheet name="EDCG28" sheetId="2" r:id="rId2"/>
    <sheet name="EEELSS" sheetId="3" r:id="rId3"/>
    <sheet name="EEFOCF" sheetId="4" r:id="rId4"/>
    <sheet name="EEMMQI" sheetId="5" r:id="rId5"/>
    <sheet name="EOEMOP" sheetId="6" r:id="rId6"/>
    <sheet name="EDBE31" sheetId="7" r:id="rId7"/>
    <sheet name="EDBE32" sheetId="8" r:id="rId8"/>
    <sheet name="EDLDUF" sheetId="9" r:id="rId9"/>
    <sheet name="EEBCYF" sheetId="10" r:id="rId10"/>
    <sheet name="EEDGEF" sheetId="11" r:id="rId11"/>
    <sheet name="EEMMQE" sheetId="12" r:id="rId12"/>
    <sheet name="EOUSTF" sheetId="13" r:id="rId13"/>
    <sheet name="EDBE30" sheetId="14" r:id="rId14"/>
    <sheet name="EEEQTF" sheetId="15" r:id="rId15"/>
    <sheet name="EEPRUA" sheetId="16" r:id="rId16"/>
    <sheet name="EETECF" sheetId="17" r:id="rId17"/>
    <sheet name="EOEDOF" sheetId="18" r:id="rId18"/>
    <sheet name="EDBPDF" sheetId="19" r:id="rId19"/>
    <sheet name="EDCF27" sheetId="20" r:id="rId20"/>
    <sheet name="EDCPSF" sheetId="21" r:id="rId21"/>
    <sheet name="EDCSDF" sheetId="22" r:id="rId22"/>
    <sheet name="EEIF30" sheetId="23" r:id="rId23"/>
    <sheet name="EEMOF1" sheetId="24" r:id="rId24"/>
    <sheet name="EOCHIF" sheetId="25" r:id="rId25"/>
    <sheet name="EODWHF" sheetId="26" r:id="rId26"/>
    <sheet name="EDFF33" sheetId="27" r:id="rId27"/>
    <sheet name="EDGSEC" sheetId="28" r:id="rId28"/>
    <sheet name="EDONTF" sheetId="29" r:id="rId29"/>
    <sheet name="EECONF" sheetId="30" r:id="rId30"/>
    <sheet name="EEESCF" sheetId="31" r:id="rId31"/>
    <sheet name="EELMIF" sheetId="32" r:id="rId32"/>
    <sheet name="EGSFOF" sheetId="33" r:id="rId33"/>
    <sheet name="EDACBF" sheetId="34" r:id="rId34"/>
    <sheet name="EDBE33" sheetId="35" r:id="rId35"/>
    <sheet name="EDCG27" sheetId="36" r:id="rId36"/>
    <sheet name="EDNPSF" sheetId="37" r:id="rId37"/>
    <sheet name="EEECRF" sheetId="38" r:id="rId38"/>
    <sheet name="EEIF50" sheetId="39" r:id="rId39"/>
    <sheet name="EEM150" sheetId="40" r:id="rId40"/>
    <sheet name="EENBEF" sheetId="41" r:id="rId41"/>
    <sheet name="EDCF28" sheetId="42" r:id="rId42"/>
    <sheet name="EDFF32" sheetId="43" r:id="rId43"/>
    <sheet name="EEALVF" sheetId="44" r:id="rId44"/>
    <sheet name="EEARBF" sheetId="45" r:id="rId45"/>
    <sheet name="EEARFD" sheetId="46" r:id="rId46"/>
    <sheet name="EEBCIE" sheetId="47" r:id="rId47"/>
    <sheet name="EEESSF" sheetId="48" r:id="rId48"/>
    <sheet name="EEMCPF" sheetId="49" r:id="rId49"/>
    <sheet name="EESMCF" sheetId="50" r:id="rId50"/>
    <sheet name="EOASEF" sheetId="51" r:id="rId51"/>
    <sheet name="EOUSEF" sheetId="52" r:id="rId52"/>
    <sheet name="ESLVRE" sheetId="53" r:id="rId53"/>
    <sheet name="EDCG37" sheetId="54" r:id="rId54"/>
    <sheet name="EDFF30" sheetId="55" r:id="rId55"/>
    <sheet name="EDFF31" sheetId="56" r:id="rId56"/>
    <sheet name="EDNP27" sheetId="57" r:id="rId57"/>
    <sheet name="EEMAAF" sheetId="58" r:id="rId58"/>
    <sheet name="EENN50" sheetId="59" r:id="rId59"/>
    <sheet name="EES250" sheetId="60" r:id="rId60"/>
    <sheet name="EGOLDE" sheetId="61" r:id="rId61"/>
    <sheet name="ELLIQF" sheetId="62" r:id="rId62"/>
  </sheets>
  <definedNames>
    <definedName name="Hedging_Positions_through_Futures_AS_ON_MMMM_DD__YYYY___NIL" localSheetId="33">EDACBF!#REF!</definedName>
    <definedName name="Hedging_Positions_through_Futures_AS_ON_MMMM_DD__YYYY___NIL" localSheetId="13">EDBE30!#REF!</definedName>
    <definedName name="Hedging_Positions_through_Futures_AS_ON_MMMM_DD__YYYY___NIL" localSheetId="6">EDBE31!#REF!</definedName>
    <definedName name="Hedging_Positions_through_Futures_AS_ON_MMMM_DD__YYYY___NIL" localSheetId="7">EDBE32!#REF!</definedName>
    <definedName name="Hedging_Positions_through_Futures_AS_ON_MMMM_DD__YYYY___NIL" localSheetId="34">EDBE33!#REF!</definedName>
    <definedName name="Hedging_Positions_through_Futures_AS_ON_MMMM_DD__YYYY___NIL" localSheetId="18">EDBPDF!#REF!</definedName>
    <definedName name="Hedging_Positions_through_Futures_AS_ON_MMMM_DD__YYYY___NIL" localSheetId="19">EDCF27!#REF!</definedName>
    <definedName name="Hedging_Positions_through_Futures_AS_ON_MMMM_DD__YYYY___NIL" localSheetId="41">EDCF28!#REF!</definedName>
    <definedName name="Hedging_Positions_through_Futures_AS_ON_MMMM_DD__YYYY___NIL" localSheetId="35">EDCG27!#REF!</definedName>
    <definedName name="Hedging_Positions_through_Futures_AS_ON_MMMM_DD__YYYY___NIL" localSheetId="53">EDCG37!#REF!</definedName>
    <definedName name="Hedging_Positions_through_Futures_AS_ON_MMMM_DD__YYYY___NIL" localSheetId="20">EDCPSF!#REF!</definedName>
    <definedName name="Hedging_Positions_through_Futures_AS_ON_MMMM_DD__YYYY___NIL" localSheetId="21">EDCSDF!#REF!</definedName>
    <definedName name="Hedging_Positions_through_Futures_AS_ON_MMMM_DD__YYYY___NIL" localSheetId="54">EDFF30!#REF!</definedName>
    <definedName name="Hedging_Positions_through_Futures_AS_ON_MMMM_DD__YYYY___NIL" localSheetId="55">EDFF31!#REF!</definedName>
    <definedName name="Hedging_Positions_through_Futures_AS_ON_MMMM_DD__YYYY___NIL" localSheetId="42">EDFF32!#REF!</definedName>
    <definedName name="Hedging_Positions_through_Futures_AS_ON_MMMM_DD__YYYY___NIL" localSheetId="26">EDFF33!#REF!</definedName>
    <definedName name="Hedging_Positions_through_Futures_AS_ON_MMMM_DD__YYYY___NIL" localSheetId="27">EDGSEC!#REF!</definedName>
    <definedName name="Hedging_Positions_through_Futures_AS_ON_MMMM_DD__YYYY___NIL" localSheetId="8">EDLDUF!#REF!</definedName>
    <definedName name="Hedging_Positions_through_Futures_AS_ON_MMMM_DD__YYYY___NIL" localSheetId="56">EDNP27!#REF!</definedName>
    <definedName name="Hedging_Positions_through_Futures_AS_ON_MMMM_DD__YYYY___NIL" localSheetId="36">EDNPSF!#REF!</definedName>
    <definedName name="Hedging_Positions_through_Futures_AS_ON_MMMM_DD__YYYY___NIL" localSheetId="28">EDONTF!#REF!</definedName>
    <definedName name="Hedging_Positions_through_Futures_AS_ON_MMMM_DD__YYYY___NIL" localSheetId="43">EEALVF!#REF!</definedName>
    <definedName name="Hedging_Positions_through_Futures_AS_ON_MMMM_DD__YYYY___NIL" localSheetId="44">EEARBF!#REF!</definedName>
    <definedName name="Hedging_Positions_through_Futures_AS_ON_MMMM_DD__YYYY___NIL" localSheetId="45">EEARFD!#REF!</definedName>
    <definedName name="Hedging_Positions_through_Futures_AS_ON_MMMM_DD__YYYY___NIL" localSheetId="46">EEBCIE!#REF!</definedName>
    <definedName name="Hedging_Positions_through_Futures_AS_ON_MMMM_DD__YYYY___NIL" localSheetId="9">EEBCYF!#REF!</definedName>
    <definedName name="Hedging_Positions_through_Futures_AS_ON_MMMM_DD__YYYY___NIL" localSheetId="29">EECONF!#REF!</definedName>
    <definedName name="Hedging_Positions_through_Futures_AS_ON_MMMM_DD__YYYY___NIL" localSheetId="10">EEDGEF!#REF!</definedName>
    <definedName name="Hedging_Positions_through_Futures_AS_ON_MMMM_DD__YYYY___NIL" localSheetId="37">EEECRF!#REF!</definedName>
    <definedName name="Hedging_Positions_through_Futures_AS_ON_MMMM_DD__YYYY___NIL" localSheetId="2">EEELSS!#REF!</definedName>
    <definedName name="Hedging_Positions_through_Futures_AS_ON_MMMM_DD__YYYY___NIL" localSheetId="14">EEEQTF!#REF!</definedName>
    <definedName name="Hedging_Positions_through_Futures_AS_ON_MMMM_DD__YYYY___NIL" localSheetId="30">EEESCF!#REF!</definedName>
    <definedName name="Hedging_Positions_through_Futures_AS_ON_MMMM_DD__YYYY___NIL" localSheetId="47">EEESSF!#REF!</definedName>
    <definedName name="Hedging_Positions_through_Futures_AS_ON_MMMM_DD__YYYY___NIL" localSheetId="3">EEFOCF!#REF!</definedName>
    <definedName name="Hedging_Positions_through_Futures_AS_ON_MMMM_DD__YYYY___NIL" localSheetId="22">EEIF30!#REF!</definedName>
    <definedName name="Hedging_Positions_through_Futures_AS_ON_MMMM_DD__YYYY___NIL" localSheetId="38">EEIF50!#REF!</definedName>
    <definedName name="Hedging_Positions_through_Futures_AS_ON_MMMM_DD__YYYY___NIL" localSheetId="31">EELMIF!#REF!</definedName>
    <definedName name="Hedging_Positions_through_Futures_AS_ON_MMMM_DD__YYYY___NIL" localSheetId="39">'EEM150'!#REF!</definedName>
    <definedName name="Hedging_Positions_through_Futures_AS_ON_MMMM_DD__YYYY___NIL" localSheetId="57">EEMAAF!#REF!</definedName>
    <definedName name="Hedging_Positions_through_Futures_AS_ON_MMMM_DD__YYYY___NIL" localSheetId="48">EEMCPF!#REF!</definedName>
    <definedName name="Hedging_Positions_through_Futures_AS_ON_MMMM_DD__YYYY___NIL" localSheetId="11">EEMMQE!#REF!</definedName>
    <definedName name="Hedging_Positions_through_Futures_AS_ON_MMMM_DD__YYYY___NIL" localSheetId="4">EEMMQI!#REF!</definedName>
    <definedName name="Hedging_Positions_through_Futures_AS_ON_MMMM_DD__YYYY___NIL" localSheetId="23">EEMOF1!#REF!</definedName>
    <definedName name="Hedging_Positions_through_Futures_AS_ON_MMMM_DD__YYYY___NIL" localSheetId="40">EENBEF!#REF!</definedName>
    <definedName name="Hedging_Positions_through_Futures_AS_ON_MMMM_DD__YYYY___NIL" localSheetId="58">EENN50!#REF!</definedName>
    <definedName name="Hedging_Positions_through_Futures_AS_ON_MMMM_DD__YYYY___NIL" localSheetId="15">EEPRUA!#REF!</definedName>
    <definedName name="Hedging_Positions_through_Futures_AS_ON_MMMM_DD__YYYY___NIL" localSheetId="59">'EES250'!#REF!</definedName>
    <definedName name="Hedging_Positions_through_Futures_AS_ON_MMMM_DD__YYYY___NIL" localSheetId="49">EESMCF!#REF!</definedName>
    <definedName name="Hedging_Positions_through_Futures_AS_ON_MMMM_DD__YYYY___NIL" localSheetId="16">EETECF!#REF!</definedName>
    <definedName name="Hedging_Positions_through_Futures_AS_ON_MMMM_DD__YYYY___NIL" localSheetId="60">EGOLDE!#REF!</definedName>
    <definedName name="Hedging_Positions_through_Futures_AS_ON_MMMM_DD__YYYY___NIL" localSheetId="32">EGSFOF!#REF!</definedName>
    <definedName name="Hedging_Positions_through_Futures_AS_ON_MMMM_DD__YYYY___NIL" localSheetId="61">ELLIQF!#REF!</definedName>
    <definedName name="Hedging_Positions_through_Futures_AS_ON_MMMM_DD__YYYY___NIL" localSheetId="50">EOASEF!#REF!</definedName>
    <definedName name="Hedging_Positions_through_Futures_AS_ON_MMMM_DD__YYYY___NIL" localSheetId="24">EOCHIF!#REF!</definedName>
    <definedName name="Hedging_Positions_through_Futures_AS_ON_MMMM_DD__YYYY___NIL" localSheetId="25">EODWHF!#REF!</definedName>
    <definedName name="Hedging_Positions_through_Futures_AS_ON_MMMM_DD__YYYY___NIL" localSheetId="17">EOEDOF!#REF!</definedName>
    <definedName name="Hedging_Positions_through_Futures_AS_ON_MMMM_DD__YYYY___NIL" localSheetId="5">EOEMOP!#REF!</definedName>
    <definedName name="Hedging_Positions_through_Futures_AS_ON_MMMM_DD__YYYY___NIL" localSheetId="51">EOUSEF!#REF!</definedName>
    <definedName name="Hedging_Positions_through_Futures_AS_ON_MMMM_DD__YYYY___NIL" localSheetId="12">EOUSTF!#REF!</definedName>
    <definedName name="Hedging_Positions_through_Futures_AS_ON_MMMM_DD__YYYY___NIL" localSheetId="52">ESLVRE!#REF!</definedName>
    <definedName name="Hedging_Positions_through_Futures_AS_ON_MMMM_DD__YYYY___NIL">EDCG28!#REF!</definedName>
    <definedName name="JPM_Footer_disp" localSheetId="33">EDACBF!#REF!</definedName>
    <definedName name="JPM_Footer_disp" localSheetId="13">EDBE30!#REF!</definedName>
    <definedName name="JPM_Footer_disp" localSheetId="6">EDBE31!#REF!</definedName>
    <definedName name="JPM_Footer_disp" localSheetId="7">EDBE32!#REF!</definedName>
    <definedName name="JPM_Footer_disp" localSheetId="34">EDBE33!#REF!</definedName>
    <definedName name="JPM_Footer_disp" localSheetId="18">EDBPDF!#REF!</definedName>
    <definedName name="JPM_Footer_disp" localSheetId="19">EDCF27!#REF!</definedName>
    <definedName name="JPM_Footer_disp" localSheetId="41">EDCF28!#REF!</definedName>
    <definedName name="JPM_Footer_disp" localSheetId="35">EDCG27!#REF!</definedName>
    <definedName name="JPM_Footer_disp" localSheetId="53">EDCG37!#REF!</definedName>
    <definedName name="JPM_Footer_disp" localSheetId="20">EDCPSF!#REF!</definedName>
    <definedName name="JPM_Footer_disp" localSheetId="21">EDCSDF!#REF!</definedName>
    <definedName name="JPM_Footer_disp" localSheetId="54">EDFF30!#REF!</definedName>
    <definedName name="JPM_Footer_disp" localSheetId="55">EDFF31!#REF!</definedName>
    <definedName name="JPM_Footer_disp" localSheetId="42">EDFF32!#REF!</definedName>
    <definedName name="JPM_Footer_disp" localSheetId="26">EDFF33!#REF!</definedName>
    <definedName name="JPM_Footer_disp" localSheetId="27">EDGSEC!#REF!</definedName>
    <definedName name="JPM_Footer_disp" localSheetId="8">EDLDUF!#REF!</definedName>
    <definedName name="JPM_Footer_disp" localSheetId="56">EDNP27!#REF!</definedName>
    <definedName name="JPM_Footer_disp" localSheetId="36">EDNPSF!#REF!</definedName>
    <definedName name="JPM_Footer_disp" localSheetId="28">EDONTF!#REF!</definedName>
    <definedName name="JPM_Footer_disp" localSheetId="43">EEALVF!#REF!</definedName>
    <definedName name="JPM_Footer_disp" localSheetId="44">EEARBF!#REF!</definedName>
    <definedName name="JPM_Footer_disp" localSheetId="45">EEARFD!#REF!</definedName>
    <definedName name="JPM_Footer_disp" localSheetId="46">EEBCIE!#REF!</definedName>
    <definedName name="JPM_Footer_disp" localSheetId="9">EEBCYF!#REF!</definedName>
    <definedName name="JPM_Footer_disp" localSheetId="29">EECONF!#REF!</definedName>
    <definedName name="JPM_Footer_disp" localSheetId="10">EEDGEF!#REF!</definedName>
    <definedName name="JPM_Footer_disp" localSheetId="37">EEECRF!#REF!</definedName>
    <definedName name="JPM_Footer_disp" localSheetId="2">EEELSS!#REF!</definedName>
    <definedName name="JPM_Footer_disp" localSheetId="14">EEEQTF!#REF!</definedName>
    <definedName name="JPM_Footer_disp" localSheetId="30">EEESCF!#REF!</definedName>
    <definedName name="JPM_Footer_disp" localSheetId="47">EEESSF!#REF!</definedName>
    <definedName name="JPM_Footer_disp" localSheetId="3">EEFOCF!#REF!</definedName>
    <definedName name="JPM_Footer_disp" localSheetId="22">EEIF30!#REF!</definedName>
    <definedName name="JPM_Footer_disp" localSheetId="38">EEIF50!#REF!</definedName>
    <definedName name="JPM_Footer_disp" localSheetId="31">EELMIF!#REF!</definedName>
    <definedName name="JPM_Footer_disp" localSheetId="39">'EEM150'!#REF!</definedName>
    <definedName name="JPM_Footer_disp" localSheetId="57">EEMAAF!#REF!</definedName>
    <definedName name="JPM_Footer_disp" localSheetId="48">EEMCPF!#REF!</definedName>
    <definedName name="JPM_Footer_disp" localSheetId="11">EEMMQE!#REF!</definedName>
    <definedName name="JPM_Footer_disp" localSheetId="4">EEMMQI!#REF!</definedName>
    <definedName name="JPM_Footer_disp" localSheetId="23">EEMOF1!#REF!</definedName>
    <definedName name="JPM_Footer_disp" localSheetId="40">EENBEF!#REF!</definedName>
    <definedName name="JPM_Footer_disp" localSheetId="58">EENN50!#REF!</definedName>
    <definedName name="JPM_Footer_disp" localSheetId="15">EEPRUA!#REF!</definedName>
    <definedName name="JPM_Footer_disp" localSheetId="59">'EES250'!#REF!</definedName>
    <definedName name="JPM_Footer_disp" localSheetId="49">EESMCF!#REF!</definedName>
    <definedName name="JPM_Footer_disp" localSheetId="16">EETECF!#REF!</definedName>
    <definedName name="JPM_Footer_disp" localSheetId="60">EGOLDE!#REF!</definedName>
    <definedName name="JPM_Footer_disp" localSheetId="32">EGSFOF!#REF!</definedName>
    <definedName name="JPM_Footer_disp" localSheetId="61">ELLIQF!#REF!</definedName>
    <definedName name="JPM_Footer_disp" localSheetId="50">EOASEF!#REF!</definedName>
    <definedName name="JPM_Footer_disp" localSheetId="24">EOCHIF!#REF!</definedName>
    <definedName name="JPM_Footer_disp" localSheetId="25">EODWHF!#REF!</definedName>
    <definedName name="JPM_Footer_disp" localSheetId="17">EOEDOF!#REF!</definedName>
    <definedName name="JPM_Footer_disp" localSheetId="5">EOEMOP!#REF!</definedName>
    <definedName name="JPM_Footer_disp" localSheetId="51">EOUSEF!#REF!</definedName>
    <definedName name="JPM_Footer_disp" localSheetId="12">EOUSTF!#REF!</definedName>
    <definedName name="JPM_Footer_disp" localSheetId="52">ESLVRE!#REF!</definedName>
    <definedName name="JPM_Footer_disp">EDCG28!#REF!</definedName>
    <definedName name="JPM_Footer_disp12" localSheetId="33">EDACBF!#REF!</definedName>
    <definedName name="JPM_Footer_disp12" localSheetId="13">EDBE30!#REF!</definedName>
    <definedName name="JPM_Footer_disp12" localSheetId="6">EDBE31!#REF!</definedName>
    <definedName name="JPM_Footer_disp12" localSheetId="7">EDBE32!#REF!</definedName>
    <definedName name="JPM_Footer_disp12" localSheetId="34">EDBE33!#REF!</definedName>
    <definedName name="JPM_Footer_disp12" localSheetId="18">EDBPDF!#REF!</definedName>
    <definedName name="JPM_Footer_disp12" localSheetId="19">EDCF27!#REF!</definedName>
    <definedName name="JPM_Footer_disp12" localSheetId="41">EDCF28!#REF!</definedName>
    <definedName name="JPM_Footer_disp12" localSheetId="35">EDCG27!#REF!</definedName>
    <definedName name="JPM_Footer_disp12" localSheetId="53">EDCG37!#REF!</definedName>
    <definedName name="JPM_Footer_disp12" localSheetId="20">EDCPSF!#REF!</definedName>
    <definedName name="JPM_Footer_disp12" localSheetId="21">EDCSDF!#REF!</definedName>
    <definedName name="JPM_Footer_disp12" localSheetId="54">EDFF30!#REF!</definedName>
    <definedName name="JPM_Footer_disp12" localSheetId="55">EDFF31!#REF!</definedName>
    <definedName name="JPM_Footer_disp12" localSheetId="42">EDFF32!#REF!</definedName>
    <definedName name="JPM_Footer_disp12" localSheetId="26">EDFF33!#REF!</definedName>
    <definedName name="JPM_Footer_disp12" localSheetId="27">EDGSEC!#REF!</definedName>
    <definedName name="JPM_Footer_disp12" localSheetId="8">EDLDUF!#REF!</definedName>
    <definedName name="JPM_Footer_disp12" localSheetId="56">EDNP27!#REF!</definedName>
    <definedName name="JPM_Footer_disp12" localSheetId="36">EDNPSF!#REF!</definedName>
    <definedName name="JPM_Footer_disp12" localSheetId="28">EDONTF!#REF!</definedName>
    <definedName name="JPM_Footer_disp12" localSheetId="43">EEALVF!#REF!</definedName>
    <definedName name="JPM_Footer_disp12" localSheetId="44">EEARBF!#REF!</definedName>
    <definedName name="JPM_Footer_disp12" localSheetId="45">EEARFD!#REF!</definedName>
    <definedName name="JPM_Footer_disp12" localSheetId="46">EEBCIE!#REF!</definedName>
    <definedName name="JPM_Footer_disp12" localSheetId="9">EEBCYF!#REF!</definedName>
    <definedName name="JPM_Footer_disp12" localSheetId="29">EECONF!#REF!</definedName>
    <definedName name="JPM_Footer_disp12" localSheetId="10">EEDGEF!#REF!</definedName>
    <definedName name="JPM_Footer_disp12" localSheetId="37">EEECRF!#REF!</definedName>
    <definedName name="JPM_Footer_disp12" localSheetId="2">EEELSS!#REF!</definedName>
    <definedName name="JPM_Footer_disp12" localSheetId="14">EEEQTF!#REF!</definedName>
    <definedName name="JPM_Footer_disp12" localSheetId="30">EEESCF!#REF!</definedName>
    <definedName name="JPM_Footer_disp12" localSheetId="47">EEESSF!#REF!</definedName>
    <definedName name="JPM_Footer_disp12" localSheetId="3">EEFOCF!#REF!</definedName>
    <definedName name="JPM_Footer_disp12" localSheetId="22">EEIF30!#REF!</definedName>
    <definedName name="JPM_Footer_disp12" localSheetId="38">EEIF50!#REF!</definedName>
    <definedName name="JPM_Footer_disp12" localSheetId="31">EELMIF!#REF!</definedName>
    <definedName name="JPM_Footer_disp12" localSheetId="39">'EEM150'!#REF!</definedName>
    <definedName name="JPM_Footer_disp12" localSheetId="57">EEMAAF!#REF!</definedName>
    <definedName name="JPM_Footer_disp12" localSheetId="48">EEMCPF!#REF!</definedName>
    <definedName name="JPM_Footer_disp12" localSheetId="11">EEMMQE!#REF!</definedName>
    <definedName name="JPM_Footer_disp12" localSheetId="4">EEMMQI!#REF!</definedName>
    <definedName name="JPM_Footer_disp12" localSheetId="23">EEMOF1!#REF!</definedName>
    <definedName name="JPM_Footer_disp12" localSheetId="40">EENBEF!#REF!</definedName>
    <definedName name="JPM_Footer_disp12" localSheetId="58">EENN50!#REF!</definedName>
    <definedName name="JPM_Footer_disp12" localSheetId="15">EEPRUA!#REF!</definedName>
    <definedName name="JPM_Footer_disp12" localSheetId="59">'EES250'!#REF!</definedName>
    <definedName name="JPM_Footer_disp12" localSheetId="49">EESMCF!#REF!</definedName>
    <definedName name="JPM_Footer_disp12" localSheetId="16">EETECF!#REF!</definedName>
    <definedName name="JPM_Footer_disp12" localSheetId="60">EGOLDE!#REF!</definedName>
    <definedName name="JPM_Footer_disp12" localSheetId="32">EGSFOF!#REF!</definedName>
    <definedName name="JPM_Footer_disp12" localSheetId="61">ELLIQF!#REF!</definedName>
    <definedName name="JPM_Footer_disp12" localSheetId="50">EOASEF!#REF!</definedName>
    <definedName name="JPM_Footer_disp12" localSheetId="24">EOCHIF!#REF!</definedName>
    <definedName name="JPM_Footer_disp12" localSheetId="25">EODWHF!#REF!</definedName>
    <definedName name="JPM_Footer_disp12" localSheetId="17">EOEDOF!#REF!</definedName>
    <definedName name="JPM_Footer_disp12" localSheetId="5">EOEMOP!#REF!</definedName>
    <definedName name="JPM_Footer_disp12" localSheetId="51">EOUSEF!#REF!</definedName>
    <definedName name="JPM_Footer_disp12" localSheetId="12">EOUSTF!#REF!</definedName>
    <definedName name="JPM_Footer_disp12" localSheetId="52">ESLVRE!#REF!</definedName>
    <definedName name="JPM_Footer_disp12">EDCG28!#REF!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6" i="62" l="1"/>
  <c r="E13" i="61"/>
  <c r="F12" i="61"/>
  <c r="F13" i="61" s="1"/>
  <c r="F8" i="61"/>
  <c r="E8" i="61"/>
  <c r="B235" i="58"/>
  <c r="F215" i="58"/>
  <c r="E199" i="58"/>
  <c r="E201" i="58" s="1"/>
  <c r="F198" i="58"/>
  <c r="F196" i="58"/>
  <c r="F199" i="58" s="1"/>
  <c r="F201" i="58" s="1"/>
  <c r="F153" i="58"/>
  <c r="F155" i="58" s="1"/>
  <c r="E153" i="58"/>
  <c r="E155" i="58" s="1"/>
  <c r="B85" i="57"/>
  <c r="B40" i="56"/>
  <c r="B40" i="55"/>
  <c r="B69" i="54"/>
  <c r="E13" i="53"/>
  <c r="F12" i="53"/>
  <c r="F13" i="53" s="1"/>
  <c r="F8" i="53"/>
  <c r="E8" i="53"/>
  <c r="E173" i="46"/>
  <c r="F159" i="46"/>
  <c r="F173" i="46" s="1"/>
  <c r="E159" i="46"/>
  <c r="E107" i="46"/>
  <c r="F105" i="46"/>
  <c r="F107" i="46" s="1"/>
  <c r="E105" i="46"/>
  <c r="B40" i="43"/>
  <c r="B61" i="42"/>
  <c r="B116" i="37"/>
  <c r="B61" i="36"/>
  <c r="B72" i="35"/>
  <c r="B115" i="34"/>
  <c r="B59" i="29"/>
  <c r="B79" i="28"/>
  <c r="B40" i="27"/>
  <c r="B63" i="22"/>
  <c r="B77" i="21"/>
  <c r="B62" i="20"/>
  <c r="B97" i="19"/>
  <c r="B125" i="14"/>
  <c r="B75" i="9"/>
  <c r="B78" i="8"/>
  <c r="B93" i="7"/>
  <c r="B59" i="2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<sst xmlns="http://schemas.openxmlformats.org/spreadsheetml/2006/main" count="14017" uniqueCount="3193">
  <si>
    <t>EDELWEISS MUTUAL FUND</t>
  </si>
  <si>
    <t>PORTFOLIO STATEMENT as on 30 Apr 02025</t>
  </si>
  <si>
    <t>Fund Id</t>
  </si>
  <si>
    <t>Fund Desc</t>
  </si>
  <si>
    <t>Scheme Risk- O - Meter</t>
  </si>
  <si>
    <t>Benchmark of the Scheme</t>
  </si>
  <si>
    <t>Benchmark Risk-o-meter</t>
  </si>
  <si>
    <t>EDCG28</t>
  </si>
  <si>
    <t>CRISIL IBX 50:50 Gilt Plus SDL Index - Sep 2028</t>
  </si>
  <si>
    <t>-</t>
  </si>
  <si>
    <t>EEELSS</t>
  </si>
  <si>
    <t>NIFTY 500 TRI</t>
  </si>
  <si>
    <t>EEFOCF</t>
  </si>
  <si>
    <t>EEMMQI</t>
  </si>
  <si>
    <t>Nifty500 Multicap Momentum Quality 50 TRI</t>
  </si>
  <si>
    <t>EOEMOP</t>
  </si>
  <si>
    <t>MSCI Emerging Market Index</t>
  </si>
  <si>
    <t>EDBE31</t>
  </si>
  <si>
    <t>NIFTY BHARAT Bond Index - April 2031</t>
  </si>
  <si>
    <t>EDBE32</t>
  </si>
  <si>
    <t>Nifty BHARAT Bond Index - April 2032</t>
  </si>
  <si>
    <t>EDLDUF</t>
  </si>
  <si>
    <t>CRISIL Low Duration Debt A-I Index (Tier I Benchmark)</t>
  </si>
  <si>
    <t>EEBCYF</t>
  </si>
  <si>
    <t>EEDGEF</t>
  </si>
  <si>
    <t>NIFTY 100 TRI</t>
  </si>
  <si>
    <t>EEMMQE</t>
  </si>
  <si>
    <t>EOUSTF</t>
  </si>
  <si>
    <t>Russell 1000 Equal Weighted Technology Index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</si>
  <si>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</si>
  <si>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</si>
  <si>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</si>
  <si>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</si>
  <si>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</si>
  <si>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</si>
  <si>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</si>
  <si>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BSE Teck TRI</t>
  </si>
  <si>
    <t>EOEDOF</t>
  </si>
  <si>
    <t>MSCI Europe Index (Total Return Net)</t>
  </si>
  <si>
    <t>EDBPDF</t>
  </si>
  <si>
    <t>CRISIL Banking and PSU Debt A-II (Tier I Benchmark)</t>
  </si>
  <si>
    <t>Nifty Banking &amp; PSU Debt Index - A-III (Tier II Scheme Benchmark)</t>
  </si>
  <si>
    <t>EDCF27</t>
  </si>
  <si>
    <t>CRISIL-IBX AAA NBFC-HFC - Jun 2027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</si>
  <si>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</si>
  <si>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</si>
  <si>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</si>
  <si>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</si>
  <si>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</si>
  <si>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</si>
  <si>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</si>
  <si>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</si>
  <si>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</si>
  <si>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</si>
  <si>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</si>
  <si>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</si>
  <si>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EDFF33</t>
  </si>
  <si>
    <t>Nifty BHARAT Bond Index - April 2033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</si>
  <si>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</si>
  <si>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</si>
  <si>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</si>
  <si>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</si>
  <si>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</si>
  <si>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EECONF</t>
  </si>
  <si>
    <t>NIFTY INDIA CONSUMPTION TRI</t>
  </si>
  <si>
    <t>EEESCF</t>
  </si>
  <si>
    <t>Nifty Smallcap 250 - TRI</t>
  </si>
  <si>
    <t>EELMIF</t>
  </si>
  <si>
    <t>EGSFOF</t>
  </si>
  <si>
    <t>Domestic Gold and Silver Prices</t>
  </si>
  <si>
    <t>EDACBF</t>
  </si>
  <si>
    <t>CRISIL Money Market A-I Index (Tier I Benchmark)</t>
  </si>
  <si>
    <t>NIFTY Money Market Index A-I (Tier II Scheme Benchmark)</t>
  </si>
  <si>
    <t>EDBE33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</si>
  <si>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</si>
  <si>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</si>
  <si>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</si>
  <si>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</si>
  <si>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</si>
  <si>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</si>
  <si>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</si>
  <si>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</si>
  <si>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</si>
  <si>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</si>
  <si>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</si>
  <si>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EDCF28</t>
  </si>
  <si>
    <t>CRISIL IBX AAA Financial Services - Jan 2028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</si>
  <si>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</si>
  <si>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</si>
  <si>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</si>
  <si>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</si>
  <si>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</si>
  <si>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</si>
  <si>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</si>
  <si>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</si>
  <si>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</si>
  <si>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</si>
  <si>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</si>
  <si>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</si>
  <si>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</si>
  <si>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</si>
  <si>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</si>
  <si>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</si>
  <si>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</si>
  <si>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</si>
  <si>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Value Index</t>
  </si>
  <si>
    <t>ESLVRE</t>
  </si>
  <si>
    <t>Domestic prices of Silver</t>
  </si>
  <si>
    <t>EDCG37</t>
  </si>
  <si>
    <t>CRISIL IBX 50:50 Gilt Plus SDL Index – April 2037</t>
  </si>
  <si>
    <t>EDFF30</t>
  </si>
  <si>
    <t>EDFF31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</si>
  <si>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</si>
  <si>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</si>
  <si>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</si>
  <si>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</si>
  <si>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</si>
  <si>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</si>
  <si>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</si>
  <si>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</si>
  <si>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</si>
  <si>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</si>
  <si>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</si>
  <si>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</si>
  <si>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PORTFOLIO STATEMENT OF EDELWEISS CRISIL IBX 50:50 GILT PLUS SDL SEP 2028 INDEX FUND AS ON APRIL 30, 2025</t>
  </si>
  <si>
    <t>(An open-ended target maturity Index Fund investing in the constituents of CRISIL IBX 50:50 Gilt Plus SDL Index – Sep 2028. A relatively high interest)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</si>
  <si>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</si>
  <si>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</si>
  <si>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</si>
  <si>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</si>
  <si>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</si>
  <si>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</si>
  <si>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</si>
  <si>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</si>
  <si>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</si>
  <si>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</si>
  <si>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</si>
  <si>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</si>
  <si>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Government Securities</t>
  </si>
  <si>
    <t>7.06% GOVT OF INDIA RED 10-04-2028</t>
  </si>
  <si>
    <t>IN0020230010</t>
  </si>
  <si>
    <t>SOVEREIGN</t>
  </si>
  <si>
    <t>6.13% GOVT OF INDIA RED 04-06-2028</t>
  </si>
  <si>
    <t>IN0020030022</t>
  </si>
  <si>
    <t>State Development Loan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</si>
  <si>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</si>
  <si>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</si>
  <si>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</si>
  <si>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</si>
  <si>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</si>
  <si>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</si>
  <si>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(b)Privately Placed/Unlisted</t>
  </si>
  <si>
    <t>(c)Securitised Debt Instruments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</si>
  <si>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</si>
  <si>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</si>
  <si>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</si>
  <si>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</si>
  <si>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</si>
  <si>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</si>
  <si>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**Non Traded Security</t>
  </si>
  <si>
    <t>In accordance with SEBI Circular no. SEBI/HO/IMD/PoD2/P/CIR/2024/183 dated December 13, 2024, Debt Index Replication Factor (DIRF) is 99.15%.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</si>
  <si>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</si>
  <si>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</si>
  <si>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</si>
  <si>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</si>
  <si>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</si>
  <si>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 Growth Option</t>
  </si>
  <si>
    <t>Direct Plan IDCW Option</t>
  </si>
  <si>
    <t>Regular Plan  Growth Option</t>
  </si>
  <si>
    <t>Regular Plan IDCW Option</t>
  </si>
  <si>
    <t xml:space="preserve">3. Total Dividend (Net) declared during the month </t>
  </si>
  <si>
    <t>4. Bonus was declared during the month</t>
  </si>
  <si>
    <t>5. Investment in Repo of Corporate Debt Securities during the month ended April 30,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</si>
  <si>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</si>
  <si>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</si>
  <si>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</si>
  <si>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</si>
  <si>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</si>
  <si>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</si>
  <si>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</si>
  <si>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</si>
  <si>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</si>
  <si>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 xml:space="preserve">EDELWEISS CRISIL IBX 50:50 GILT PLUS SDL SEP 2028 INDEX FUND </t>
  </si>
  <si>
    <t>Description (if any)</t>
  </si>
  <si>
    <t>CRISIL Gilt Plus SDL 5050 Sep 2028 Index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</si>
  <si>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</si>
  <si>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</si>
  <si>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</si>
  <si>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</si>
  <si>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</si>
  <si>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</si>
  <si>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Edelweiss CRISIL IBX 50-50 Gilt Plus SDL Sep 2028 Index Fund</t>
  </si>
  <si>
    <t>PORTFOLIO STATEMENT OF EDELWEISS ELSS TAX SAVER FUND AS ON APRIL 30, 2025</t>
  </si>
  <si>
    <t>(An open ended equity linked saving scheme with a statutory lock in of 3 years and tax benefit)</t>
  </si>
  <si>
    <t>(a)Listed / Awaiting listing on Stock Exchanges</t>
  </si>
  <si>
    <t>HDFC Bank Ltd.</t>
  </si>
  <si>
    <t>INE040A01034</t>
  </si>
  <si>
    <t>Banks</t>
  </si>
  <si>
    <t>ICICI Bank Ltd.</t>
  </si>
  <si>
    <t>INE090A01021</t>
  </si>
  <si>
    <t>Reliance Industries Ltd.</t>
  </si>
  <si>
    <t>INE002A01018</t>
  </si>
  <si>
    <t>Petroleum Products</t>
  </si>
  <si>
    <t>Bharti Airtel Ltd.</t>
  </si>
  <si>
    <t>INE397D01024</t>
  </si>
  <si>
    <t>Telecom - Services</t>
  </si>
  <si>
    <t>State Bank of India</t>
  </si>
  <si>
    <t>INE062A01020</t>
  </si>
  <si>
    <t>Larsen &amp; Toubro Ltd.</t>
  </si>
  <si>
    <t>INE018A01030</t>
  </si>
  <si>
    <t>Construction</t>
  </si>
  <si>
    <t>Infosys Ltd.</t>
  </si>
  <si>
    <t>INE009A01021</t>
  </si>
  <si>
    <t>IT - Software</t>
  </si>
  <si>
    <t>BSE Ltd.</t>
  </si>
  <si>
    <t>INE118H01025</t>
  </si>
  <si>
    <t>Capital Markets</t>
  </si>
  <si>
    <t>Kotak Mahindra Bank Ltd.</t>
  </si>
  <si>
    <t>INE237A01028</t>
  </si>
  <si>
    <t>Axis Bank Ltd.</t>
  </si>
  <si>
    <t>INE238A01034</t>
  </si>
  <si>
    <t>Trent Ltd.</t>
  </si>
  <si>
    <t>INE849A01020</t>
  </si>
  <si>
    <t>Retailing</t>
  </si>
  <si>
    <t>Ultratech Cement Ltd.</t>
  </si>
  <si>
    <t>INE481G01011</t>
  </si>
  <si>
    <t>Cement &amp; Cement Products</t>
  </si>
  <si>
    <t>Sun Pharmaceutical Industries Ltd.</t>
  </si>
  <si>
    <t>INE044A01036</t>
  </si>
  <si>
    <t>Pharmaceuticals &amp; Biotechnology</t>
  </si>
  <si>
    <t>Bharat Electronics Ltd.</t>
  </si>
  <si>
    <t>INE263A01024</t>
  </si>
  <si>
    <t>Aerospace &amp; Defense</t>
  </si>
  <si>
    <t>NTPC Ltd.</t>
  </si>
  <si>
    <t>INE733E01010</t>
  </si>
  <si>
    <t>Power</t>
  </si>
  <si>
    <t>Muthoot Finance Ltd.</t>
  </si>
  <si>
    <t>INE414G01012</t>
  </si>
  <si>
    <t>Finance</t>
  </si>
  <si>
    <t>Hindustan Unilever Ltd.</t>
  </si>
  <si>
    <t>INE030A01027</t>
  </si>
  <si>
    <t>Diversified FMCG</t>
  </si>
  <si>
    <t>HCL Technologies Ltd.</t>
  </si>
  <si>
    <t>INE860A01027</t>
  </si>
  <si>
    <t>ITC Ltd.</t>
  </si>
  <si>
    <t>INE154A01025</t>
  </si>
  <si>
    <t>Mahindra &amp; Mahindra Ltd.</t>
  </si>
  <si>
    <t>INE101A01026</t>
  </si>
  <si>
    <t>Automobiles</t>
  </si>
  <si>
    <t>Tata Consultancy Services Ltd.</t>
  </si>
  <si>
    <t>INE467B01029</t>
  </si>
  <si>
    <t>Bikaji Foods International Ltd.</t>
  </si>
  <si>
    <t>INE00E101023</t>
  </si>
  <si>
    <t>Food Products</t>
  </si>
  <si>
    <t>Tech Mahindra Ltd.</t>
  </si>
  <si>
    <t>INE669C01036</t>
  </si>
  <si>
    <t>Multi Commodity Exchange Of India Ltd.</t>
  </si>
  <si>
    <t>INE745G01035</t>
  </si>
  <si>
    <t>Karur Vysya Bank Ltd.</t>
  </si>
  <si>
    <t>INE036D01028</t>
  </si>
  <si>
    <t>Power Finance Corporation Ltd.</t>
  </si>
  <si>
    <t>INE134E01011</t>
  </si>
  <si>
    <t>SBI Life Insurance Company Ltd.</t>
  </si>
  <si>
    <t>INE123W01016</t>
  </si>
  <si>
    <t>Insurance</t>
  </si>
  <si>
    <t>Max Healthcare Institute Ltd.</t>
  </si>
  <si>
    <t>INE027H01010</t>
  </si>
  <si>
    <t>Healthcare Services</t>
  </si>
  <si>
    <t>Shriram Finance Ltd.</t>
  </si>
  <si>
    <t>INE721A01047</t>
  </si>
  <si>
    <t>Cholamandalam Investment &amp; Finance Company Ltd.</t>
  </si>
  <si>
    <t>INE121A01024</t>
  </si>
  <si>
    <t>Persistent Systems Ltd.</t>
  </si>
  <si>
    <t>INE262H01021</t>
  </si>
  <si>
    <t>PB Fintech Ltd.</t>
  </si>
  <si>
    <t>INE417T01026</t>
  </si>
  <si>
    <t>Financial Technology (Fintech)</t>
  </si>
  <si>
    <t>Samvardhana Motherson International Ltd.</t>
  </si>
  <si>
    <t>INE775A01035</t>
  </si>
  <si>
    <t>Auto Components</t>
  </si>
  <si>
    <t>Torrent Pharmaceuticals Ltd.</t>
  </si>
  <si>
    <t>INE685A01028</t>
  </si>
  <si>
    <t>Lupin Ltd.</t>
  </si>
  <si>
    <t>INE326A01037</t>
  </si>
  <si>
    <t>Zensar Technologies Ltd.</t>
  </si>
  <si>
    <t>INE520A01027</t>
  </si>
  <si>
    <t>Bank of Baroda</t>
  </si>
  <si>
    <t>INE028A01039</t>
  </si>
  <si>
    <t>Coforge Ltd.</t>
  </si>
  <si>
    <t>INE591G01017</t>
  </si>
  <si>
    <t>India Shelter Finance Corporation Ltd.</t>
  </si>
  <si>
    <t>INE922K01024</t>
  </si>
  <si>
    <t>Power Mech Projects Ltd.</t>
  </si>
  <si>
    <t>INE211R01019</t>
  </si>
  <si>
    <t>Indian Bank</t>
  </si>
  <si>
    <t>INE562A01011</t>
  </si>
  <si>
    <t>Titan Company Ltd.</t>
  </si>
  <si>
    <t>INE280A01028</t>
  </si>
  <si>
    <t>Consumer Durables</t>
  </si>
  <si>
    <t>Tata Consumer Products Ltd.</t>
  </si>
  <si>
    <t>INE192A01025</t>
  </si>
  <si>
    <t>Agricultural Food &amp; other Products</t>
  </si>
  <si>
    <t>Mphasis Ltd.</t>
  </si>
  <si>
    <t>INE356A01018</t>
  </si>
  <si>
    <t>Home First Finance Company India Ltd.</t>
  </si>
  <si>
    <t>INE481N01025</t>
  </si>
  <si>
    <t>Bharat Heavy Electricals Ltd.</t>
  </si>
  <si>
    <t>INE257A01026</t>
  </si>
  <si>
    <t>Electrical Equipment</t>
  </si>
  <si>
    <t>Hindustan Petroleum Corporation Ltd.</t>
  </si>
  <si>
    <t>INE094A01015</t>
  </si>
  <si>
    <t>Creditaccess Grameen Ltd.</t>
  </si>
  <si>
    <t>INE741K01010</t>
  </si>
  <si>
    <t>TVS Motor Company Ltd.</t>
  </si>
  <si>
    <t>INE494B01023</t>
  </si>
  <si>
    <t>Abbott India Ltd.</t>
  </si>
  <si>
    <t>INE358A01014</t>
  </si>
  <si>
    <t>Bajaj Finance Ltd.</t>
  </si>
  <si>
    <t>INE296A01024</t>
  </si>
  <si>
    <t>Concord Biotech Ltd.</t>
  </si>
  <si>
    <t>INE338H01029</t>
  </si>
  <si>
    <t>IPCA Laboratories Ltd.</t>
  </si>
  <si>
    <t>INE571A01038</t>
  </si>
  <si>
    <t>UNO Minda Ltd.</t>
  </si>
  <si>
    <t>INE405E01023</t>
  </si>
  <si>
    <t>Brigade Enterprises Ltd.</t>
  </si>
  <si>
    <t>INE791I01019</t>
  </si>
  <si>
    <t>Realty</t>
  </si>
  <si>
    <t>Cipla Ltd.</t>
  </si>
  <si>
    <t>INE059A01026</t>
  </si>
  <si>
    <t>Maruti Suzuki India Ltd.</t>
  </si>
  <si>
    <t>INE585B01010</t>
  </si>
  <si>
    <t>Jindal Steel &amp; Power Ltd.</t>
  </si>
  <si>
    <t>INE749A01030</t>
  </si>
  <si>
    <t>Ferrous Metals</t>
  </si>
  <si>
    <t>JSW Steel Ltd.</t>
  </si>
  <si>
    <t>INE019A01038</t>
  </si>
  <si>
    <t>JB Chemicals &amp; Pharmaceuticals Ltd.</t>
  </si>
  <si>
    <t>INE572A01036</t>
  </si>
  <si>
    <t>KEI Industries Ltd.</t>
  </si>
  <si>
    <t>INE878B01027</t>
  </si>
  <si>
    <t>Industrial Products</t>
  </si>
  <si>
    <t>Krishna Inst of Medical Sciences Ltd.</t>
  </si>
  <si>
    <t>INE967H01025</t>
  </si>
  <si>
    <t>ICICI Lombard General Insurance Co. Ltd.</t>
  </si>
  <si>
    <t>INE765G01017</t>
  </si>
  <si>
    <t>Godrej Properties Ltd.</t>
  </si>
  <si>
    <t>INE484J01027</t>
  </si>
  <si>
    <t>Jubilant Ingrevia Ltd.</t>
  </si>
  <si>
    <t>INE0BY001018</t>
  </si>
  <si>
    <t>Chemicals &amp; Petrochemicals</t>
  </si>
  <si>
    <t>Balkrishna Industries Ltd.</t>
  </si>
  <si>
    <t>INE787D01026</t>
  </si>
  <si>
    <t>Havells India Ltd.</t>
  </si>
  <si>
    <t>INE176B01034</t>
  </si>
  <si>
    <t>Jyoti CNC Automation Ltd.</t>
  </si>
  <si>
    <t>INE980O01024</t>
  </si>
  <si>
    <t>Industrial Manufacturing</t>
  </si>
  <si>
    <t>JSW Energy Ltd.</t>
  </si>
  <si>
    <t>INE121E01018</t>
  </si>
  <si>
    <t>Radico Khaitan Ltd.</t>
  </si>
  <si>
    <t>INE944F01028</t>
  </si>
  <si>
    <t>Beverages</t>
  </si>
  <si>
    <t>APL Apollo Tubes Ltd.</t>
  </si>
  <si>
    <t>INE702C01027</t>
  </si>
  <si>
    <t>CG Power and Industrial Solutions Ltd.</t>
  </si>
  <si>
    <t>INE067A01029</t>
  </si>
  <si>
    <t>Alembic Pharmaceuticals Ltd.</t>
  </si>
  <si>
    <t>INE901L01018</t>
  </si>
  <si>
    <t>The Phoenix Mills Ltd.</t>
  </si>
  <si>
    <t>INE211B01039</t>
  </si>
  <si>
    <t>Hindalco Industries Ltd.</t>
  </si>
  <si>
    <t>INE038A01020</t>
  </si>
  <si>
    <t>Non - Ferrous Metals</t>
  </si>
  <si>
    <t>Astral Ltd.</t>
  </si>
  <si>
    <t>INE006I01046</t>
  </si>
  <si>
    <t>NTPC Green Energy Ltd.</t>
  </si>
  <si>
    <t>INE0ONG01011</t>
  </si>
  <si>
    <t>Dixon Technologies (India) Ltd.</t>
  </si>
  <si>
    <t>INE935N01020</t>
  </si>
  <si>
    <t>Jio Financial Services Ltd.</t>
  </si>
  <si>
    <t>INE758E01017</t>
  </si>
  <si>
    <t>SRF Ltd.</t>
  </si>
  <si>
    <t>INE647A01010</t>
  </si>
  <si>
    <t>Netweb Technologies India Ltd.</t>
  </si>
  <si>
    <t>INE0NT901020</t>
  </si>
  <si>
    <t>IT - Services</t>
  </si>
  <si>
    <t>Oil India Ltd.</t>
  </si>
  <si>
    <t>INE274J01014</t>
  </si>
  <si>
    <t>Oil</t>
  </si>
  <si>
    <t>Siemens Ltd.</t>
  </si>
  <si>
    <t>INE003A01024</t>
  </si>
  <si>
    <t>P I INDUSTRIES LIMITED</t>
  </si>
  <si>
    <t>INE603J01030</t>
  </si>
  <si>
    <t>Fertilizers &amp; Agrochemicals</t>
  </si>
  <si>
    <t>ITC Hotels Ltd.</t>
  </si>
  <si>
    <t>INE379A01028</t>
  </si>
  <si>
    <t>Leisure Services</t>
  </si>
  <si>
    <t>Vishal Mega Mart Ltd</t>
  </si>
  <si>
    <t>INE01EA01019</t>
  </si>
  <si>
    <t>(b) Unlisted</t>
  </si>
  <si>
    <t>Siemens Energy India Ltd.</t>
  </si>
  <si>
    <t>INE1NPP01017</t>
  </si>
  <si>
    <t>Direct Plan Growth Option</t>
  </si>
  <si>
    <t>Regular Plan Growth Option</t>
  </si>
  <si>
    <t>7. Portfolio Turnover Ratio</t>
  </si>
  <si>
    <t>Edelweiss ELSS Tax saver Fund</t>
  </si>
  <si>
    <t>PORTFOLIO STATEMENT OF EDELWEISS FOCUSED FUND AS ON APRIL 30, 2025</t>
  </si>
  <si>
    <t>(An open-ended equity scheme investing in maximum 30 stocks, with focus in multi-cap space)</t>
  </si>
  <si>
    <t>Marico Ltd.</t>
  </si>
  <si>
    <t>INE196A01026</t>
  </si>
  <si>
    <t>Endurance Technologies Ltd.</t>
  </si>
  <si>
    <t>INE913H01037</t>
  </si>
  <si>
    <t>ABB India Ltd.</t>
  </si>
  <si>
    <t>INE117A01022</t>
  </si>
  <si>
    <t>Edelweiss Focused Fund</t>
  </si>
  <si>
    <t>PORTFOLIO STATEMENT OF EDELWEISS NIFTY500 MULTICAP MOMENTUM QUALITY 50 INDEX FUND AS ON APRIL 30, 2025</t>
  </si>
  <si>
    <t>(An open-ended index scheme replicating Nifty500 Multicap Momentum Quality 50 Index)</t>
  </si>
  <si>
    <t>Hindustan Aeronautics Ltd.</t>
  </si>
  <si>
    <t>INE066F01020</t>
  </si>
  <si>
    <t>Bajaj Auto Ltd.</t>
  </si>
  <si>
    <t>INE917I01010</t>
  </si>
  <si>
    <t>VARUN BEVERAGES LIMITED</t>
  </si>
  <si>
    <t>INE200M01039</t>
  </si>
  <si>
    <t>Colgate Palmolive (India) Ltd.</t>
  </si>
  <si>
    <t>INE259A01022</t>
  </si>
  <si>
    <t>Personal Products</t>
  </si>
  <si>
    <t>HDFC Asset Management Company Ltd.</t>
  </si>
  <si>
    <t>INE127D01025</t>
  </si>
  <si>
    <t>Coromandel International Ltd.</t>
  </si>
  <si>
    <t>INE169A01031</t>
  </si>
  <si>
    <t>Page Industries Ltd.</t>
  </si>
  <si>
    <t>INE761H01022</t>
  </si>
  <si>
    <t>Textiles &amp; Apparels</t>
  </si>
  <si>
    <t>Solar Industries India Ltd.</t>
  </si>
  <si>
    <t>INE343H01029</t>
  </si>
  <si>
    <t>LTIMindtree Ltd.</t>
  </si>
  <si>
    <t>INE214T01019</t>
  </si>
  <si>
    <t>Cummins India Ltd.</t>
  </si>
  <si>
    <t>INE298A01020</t>
  </si>
  <si>
    <t>Mazagon Dock Shipbuilders Ltd.</t>
  </si>
  <si>
    <t>INE249Z01020</t>
  </si>
  <si>
    <t>Suven Pharmaceuticals Ltd.</t>
  </si>
  <si>
    <t>INE03QK01018</t>
  </si>
  <si>
    <t>Central Depository Services (I) Ltd.</t>
  </si>
  <si>
    <t>INE736A01011</t>
  </si>
  <si>
    <t>360 One Wam Ltd.</t>
  </si>
  <si>
    <t>INE466L01038</t>
  </si>
  <si>
    <t>Polycab India Ltd.</t>
  </si>
  <si>
    <t>INE455K01017</t>
  </si>
  <si>
    <t>Computer Age Management Services Ltd.</t>
  </si>
  <si>
    <t>INE596I01012</t>
  </si>
  <si>
    <t>Oracle Financial Services Software Ltd.</t>
  </si>
  <si>
    <t>INE881D01027</t>
  </si>
  <si>
    <t>Godfrey Phillips India Ltd.</t>
  </si>
  <si>
    <t>INE260B01028</t>
  </si>
  <si>
    <t>Cigarettes &amp; Tobacco Products</t>
  </si>
  <si>
    <t>Motilal Oswal Financial Services Ltd.</t>
  </si>
  <si>
    <t>INE338I01027</t>
  </si>
  <si>
    <t>Poly Medicure Ltd.</t>
  </si>
  <si>
    <t>INE205C01021</t>
  </si>
  <si>
    <t>Healthcare Equipment &amp; Supplies</t>
  </si>
  <si>
    <t>Castrol India Ltd.</t>
  </si>
  <si>
    <t>INE172A01027</t>
  </si>
  <si>
    <t>Amara Raja Energy &amp; Mobility Ltd.</t>
  </si>
  <si>
    <t>INE885A01032</t>
  </si>
  <si>
    <t>Nippon Life India Asset Management Ltd.</t>
  </si>
  <si>
    <t>INE298J01013</t>
  </si>
  <si>
    <t>Ajanta Pharma Ltd.</t>
  </si>
  <si>
    <t>INE031B01049</t>
  </si>
  <si>
    <t>Gillette India Ltd.</t>
  </si>
  <si>
    <t>INE322A01010</t>
  </si>
  <si>
    <t>Apar Industries Ltd.</t>
  </si>
  <si>
    <t>INE372A01015</t>
  </si>
  <si>
    <t>Astrazeneca Pharma India Ltd.</t>
  </si>
  <si>
    <t>INE203A01020</t>
  </si>
  <si>
    <t>Newgen Software Technologies Ltd.</t>
  </si>
  <si>
    <t>INE619B01017</t>
  </si>
  <si>
    <t>Eclerx Services Ltd.</t>
  </si>
  <si>
    <t>INE738I01010</t>
  </si>
  <si>
    <t>Commercial Services &amp; Supplies</t>
  </si>
  <si>
    <t>Garden Reach Shipbuilders &amp; Engineers</t>
  </si>
  <si>
    <t>INE382Z01011</t>
  </si>
  <si>
    <t>Kirloskar Brothers Ltd.</t>
  </si>
  <si>
    <t>INE732A01036</t>
  </si>
  <si>
    <t>Triveni Turbine Ltd.</t>
  </si>
  <si>
    <t>INE152M01016</t>
  </si>
  <si>
    <t>Natco Pharma Ltd.</t>
  </si>
  <si>
    <t>INE987B01026</t>
  </si>
  <si>
    <t>Action Construction Equipment Ltd.</t>
  </si>
  <si>
    <t>INE731H01025</t>
  </si>
  <si>
    <t>Agricultural, Commercial &amp; Construction Vehicles</t>
  </si>
  <si>
    <t>Caplin Point Laboratories Ltd.</t>
  </si>
  <si>
    <t>INE475E01026</t>
  </si>
  <si>
    <t>BASF India Ltd.</t>
  </si>
  <si>
    <t>INE373A01013</t>
  </si>
  <si>
    <t>Praj Industries Ltd.</t>
  </si>
  <si>
    <t>INE074A01025</t>
  </si>
  <si>
    <t>BLS International Services Ltd.</t>
  </si>
  <si>
    <t>INE153T01027</t>
  </si>
  <si>
    <t>UTI Asset Management Company Ltd.</t>
  </si>
  <si>
    <t>INE094J01016</t>
  </si>
  <si>
    <t>Schneider Electric Infrastructure Ltd.</t>
  </si>
  <si>
    <t>INE839M01018</t>
  </si>
  <si>
    <t>Edelweiss Nifty500 Multicap Momentum Quality 50 Index Fund</t>
  </si>
  <si>
    <t>PORTFOLIO STATEMENT OF EDELWEISS  EMERGING MARKETS OPPORTUNITIES EQUITY OFF-SHORE FUND AS ON APRIL 30, 2025</t>
  </si>
  <si>
    <t>(An open ended fund of fund scheme investing in JPMorgan Funds – Emerging Market Opportunities Fund)</t>
  </si>
  <si>
    <t>Foreign Securities and/or Overseas ETFs</t>
  </si>
  <si>
    <t>International  Mutual Fund Units</t>
  </si>
  <si>
    <t>JPMORGAN ASSET MGM - EMG MKT OPPS I USD</t>
  </si>
  <si>
    <t>LU0431993749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</si>
  <si>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</si>
  <si>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</si>
  <si>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</si>
  <si>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</si>
  <si>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</si>
  <si>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Emerging Markets Opportunities Equity Off-Shore Fund</t>
  </si>
  <si>
    <t>PORTFOLIO STATEMENT OF BHARAT BOND ETF – APRIL 2031 AS ON APRIL 30, 2025</t>
  </si>
  <si>
    <t>(An open ended Target Maturity Exchange Traded Bond Fund predominantly investing in constituents of Nifty BHARAT Bond Index - April 2031)</t>
  </si>
  <si>
    <t>(a)Listed / Awaiting listing on stock Exchanges</t>
  </si>
  <si>
    <t>6.41% IRFC NCD RED 11-04-2031**</t>
  </si>
  <si>
    <t>INE053F07CR7</t>
  </si>
  <si>
    <t>CRISIL AAA</t>
  </si>
  <si>
    <t>6.45% NABARD NCD RED 11-04-2031**</t>
  </si>
  <si>
    <t>INE261F08CJ1</t>
  </si>
  <si>
    <t>ICRA AAA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</si>
  <si>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</si>
  <si>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</si>
  <si>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</si>
  <si>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</si>
  <si>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</si>
  <si>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</si>
  <si>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</si>
  <si>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</si>
  <si>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</si>
  <si>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</si>
  <si>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</si>
  <si>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</si>
  <si>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</si>
  <si>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</si>
  <si>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</si>
  <si>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</si>
  <si>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</t>
  </si>
  <si>
    <t>INE861G08076</t>
  </si>
  <si>
    <t>ICRA AAA(CE)</t>
  </si>
  <si>
    <t>7.51% NATIONAL HOUSING BANK RED 04-04-31**</t>
  </si>
  <si>
    <t>INE557F08FX6</t>
  </si>
  <si>
    <t>CARE AAA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</si>
  <si>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</si>
  <si>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</si>
  <si>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</si>
  <si>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</si>
  <si>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</si>
  <si>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</si>
  <si>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</si>
  <si>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</si>
  <si>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</si>
  <si>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</si>
  <si>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</si>
  <si>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</si>
  <si>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</si>
  <si>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</si>
  <si>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</si>
  <si>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</si>
  <si>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8.20% PGCIL NCD 23-01-2030 STRPPS D**</t>
  </si>
  <si>
    <t>INE752E07MH7</t>
  </si>
  <si>
    <t>7.75% PFC LTD NCD RED 11-06-2030**</t>
  </si>
  <si>
    <t>INE134E08KV1</t>
  </si>
  <si>
    <t>7.79% REC LTD. NCD RED 21-05-2030**</t>
  </si>
  <si>
    <t>INE020B08CW3</t>
  </si>
  <si>
    <t>7.89% REC LTD. NCD RED 30-03-2030**</t>
  </si>
  <si>
    <t>INE020B08CI2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</si>
  <si>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</si>
  <si>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</si>
  <si>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</si>
  <si>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</si>
  <si>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</si>
  <si>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</si>
  <si>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</si>
  <si>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</si>
  <si>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</si>
  <si>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</si>
  <si>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9.3% POWER GRID CORP NCD RED 04-09-2029**</t>
  </si>
  <si>
    <t>INE752E07LR8</t>
  </si>
  <si>
    <t>8.4% POWER GRID CORP NCD RED 27-05-2030**</t>
  </si>
  <si>
    <t>INE752E07MW6</t>
  </si>
  <si>
    <t>8.15% POWER GRID CORP NCD RED 09-03-2030**</t>
  </si>
  <si>
    <t>INE752E07MK1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</si>
  <si>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</si>
  <si>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</si>
  <si>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</si>
  <si>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</si>
  <si>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</si>
  <si>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</si>
  <si>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</si>
  <si>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</si>
  <si>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</si>
  <si>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</si>
  <si>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FITCH AAA</t>
  </si>
  <si>
    <t>8.14% NUCLEAR POWER NCD RED 25-03-2030**</t>
  </si>
  <si>
    <t>INE206D08303</t>
  </si>
  <si>
    <t>8.37% HUDCO NCD RED 23-03-2029**</t>
  </si>
  <si>
    <t>INE031A08707</t>
  </si>
  <si>
    <t>8.3% NTPC LTD NCD RED 15-01-2029**</t>
  </si>
  <si>
    <t>INE733E07KJ7</t>
  </si>
  <si>
    <t>8.13% PGCIL NCD 25-04-2029 LIII J**</t>
  </si>
  <si>
    <t>INE752E07NV6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</si>
  <si>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</si>
  <si>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</si>
  <si>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</si>
  <si>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</si>
  <si>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</si>
  <si>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</si>
  <si>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</si>
  <si>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</si>
  <si>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In accordance with SEBI Circular no. SEBI/HO/IMD/PoD2/P/CIR/2024/183 dated December 13, 2024, Debt Index Replication Factor (DIRF) is 82.67%.</t>
  </si>
  <si>
    <t>Plan /option (Face Value 1000)</t>
  </si>
  <si>
    <t>Growth Option</t>
  </si>
  <si>
    <t>BHARAT Bond ETF - April 2031</t>
  </si>
  <si>
    <t>Debt ETFs</t>
  </si>
  <si>
    <t>PORTFOLIO STATEMENT OF BHARAT BOND ETF – APRIL 2032 AS ON APRIL 30, 2025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</si>
  <si>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</si>
  <si>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</si>
  <si>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</si>
  <si>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</si>
  <si>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</si>
  <si>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</si>
  <si>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</si>
  <si>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</si>
  <si>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</si>
  <si>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</si>
  <si>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</si>
  <si>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</si>
  <si>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</si>
  <si>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</si>
  <si>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</si>
  <si>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</si>
  <si>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</si>
  <si>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</si>
  <si>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</si>
  <si>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</si>
  <si>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</si>
  <si>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</si>
  <si>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</si>
  <si>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</si>
  <si>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</si>
  <si>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7.2% NAT HSG BANK NCD RED 03-10-2031</t>
  </si>
  <si>
    <t>INE557F08GB0</t>
  </si>
  <si>
    <t>6.89% IRFC NCD RED 18-07-2031**</t>
  </si>
  <si>
    <t>INE053F08106</t>
  </si>
  <si>
    <t>7.35% NHB NCD RED 02-01-2032</t>
  </si>
  <si>
    <t>INE557F08GD6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</si>
  <si>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</si>
  <si>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</si>
  <si>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</si>
  <si>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</si>
  <si>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</si>
  <si>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</si>
  <si>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</si>
  <si>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</si>
  <si>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</si>
  <si>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</si>
  <si>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</si>
  <si>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</si>
  <si>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</si>
  <si>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</si>
  <si>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</si>
  <si>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</si>
  <si>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</si>
  <si>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</si>
  <si>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</si>
  <si>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</si>
  <si>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</si>
  <si>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</si>
  <si>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</si>
  <si>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</si>
  <si>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</si>
  <si>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</si>
  <si>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</si>
  <si>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</si>
  <si>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</si>
  <si>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</si>
  <si>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In accordance with SEBI Circular no. SEBI/HO/IMD/PoD2/P/CIR/2024/183 dated December 13, 2024, Debt Index Replication Factor (DIRF) is 65.08%.</t>
  </si>
  <si>
    <t>BHARAT Bond ETF - April 2032</t>
  </si>
  <si>
    <t>PORTFOLIO STATEMENT OF EDELWEISS LOW DURATION FUND AS ON APRIL 30, 2025</t>
  </si>
  <si>
    <t>(An open-ended low duration debt scheme investing in debt and money market instruments such that the Macaulay duration
of the portfolio is between 6 - 12 months. A relatively high interest rate risk and moderate credit risk)</t>
  </si>
  <si>
    <t>7.60% REC LTD. NCD SR 219 RED 27-02-2026</t>
  </si>
  <si>
    <t>INE020B08EF4</t>
  </si>
  <si>
    <t>7.23% SIDBI NCD RED 09-03-2026**</t>
  </si>
  <si>
    <t>INE556F08KC2</t>
  </si>
  <si>
    <t>7.40% NABARD NCD RED 30-01-2026**</t>
  </si>
  <si>
    <t>INE261F08DO9</t>
  </si>
  <si>
    <t>7.11% SIDBI NCD RED 27-02-2026**</t>
  </si>
  <si>
    <t>INE556F08KB4</t>
  </si>
  <si>
    <t>5.63% GOVT OF INDIA RED 12-04-2026</t>
  </si>
  <si>
    <t>IN0020210012</t>
  </si>
  <si>
    <t>Money Market Instruments</t>
  </si>
  <si>
    <t>Certificate of Deposit</t>
  </si>
  <si>
    <t>AXIS BANK LTD CD RED 04-03-2026#**</t>
  </si>
  <si>
    <t>INE238AD6AN0</t>
  </si>
  <si>
    <t>CRISIL A1+</t>
  </si>
  <si>
    <t>KOTAK MAHINDRA BANK CD RED 13-03-2026#**</t>
  </si>
  <si>
    <t>INE237A167Z1</t>
  </si>
  <si>
    <t>EXIM BANK CD RED 20-03-2026#</t>
  </si>
  <si>
    <t>INE514E16CK7</t>
  </si>
  <si>
    <t>INDIAN BANK CD RED 19-03-2026#**</t>
  </si>
  <si>
    <t>INE562A16OL7</t>
  </si>
  <si>
    <t>FITCH A1+</t>
  </si>
  <si>
    <t>HDFC BANK CD RED 24-03-2026#</t>
  </si>
  <si>
    <t>INE040A16GS5</t>
  </si>
  <si>
    <t>CARE A1+</t>
  </si>
  <si>
    <t>NABARD CD RED 25-03-2026#**</t>
  </si>
  <si>
    <t>INE261F16AA7</t>
  </si>
  <si>
    <t>Commercial Paper</t>
  </si>
  <si>
    <t>POWER FIN CORP CP RED 15-12-2025**</t>
  </si>
  <si>
    <t>INE134E14AT4</t>
  </si>
  <si>
    <t>ICICI SECURITIES CP RED 06-03-2026**</t>
  </si>
  <si>
    <t>INE763G14XX9</t>
  </si>
  <si>
    <t>HDB FINANCIAL SERV CP RED 16-03-2026**</t>
  </si>
  <si>
    <t>INE756I14EZ4</t>
  </si>
  <si>
    <t>L&amp;T FINANCE LTD CP RED 10-03-2026**</t>
  </si>
  <si>
    <t>INE498L14DT2</t>
  </si>
  <si>
    <t>#  Unlisted Security</t>
  </si>
  <si>
    <t>Edelweiss Low Duration Fund</t>
  </si>
  <si>
    <t>CRISIL Low Duration Debt A-I Index</t>
  </si>
  <si>
    <t>As on (Date)</t>
  </si>
  <si>
    <t>PORTFOLIO STATEMENT OF EDELWEISS BUSINESS CYCLE FUND AS ON APRIL 30, 2025</t>
  </si>
  <si>
    <t>(An open-ended equity scheme following business cycle-based investing theme))</t>
  </si>
  <si>
    <t>Divi's Laboratories Ltd.</t>
  </si>
  <si>
    <t>INE361B01024</t>
  </si>
  <si>
    <t>Fortis Healthcare Ltd.</t>
  </si>
  <si>
    <t>INE061F01013</t>
  </si>
  <si>
    <t>Indus Towers Ltd.</t>
  </si>
  <si>
    <t>INE121J01017</t>
  </si>
  <si>
    <t>Bajaj Finserv Ltd.</t>
  </si>
  <si>
    <t>INE918I01026</t>
  </si>
  <si>
    <t>Hindustan Zinc Ltd.</t>
  </si>
  <si>
    <t>INE267A01025</t>
  </si>
  <si>
    <t>InterGlobe Aviation Ltd.</t>
  </si>
  <si>
    <t>INE646L01027</t>
  </si>
  <si>
    <t>Transport Services</t>
  </si>
  <si>
    <t>Jubilant Foodworks Ltd.</t>
  </si>
  <si>
    <t>INE797F01020</t>
  </si>
  <si>
    <t>GE Vernova T&amp;D India Limited</t>
  </si>
  <si>
    <t>INE200A01026</t>
  </si>
  <si>
    <t>Anant Raj Ltd.</t>
  </si>
  <si>
    <t>INE242C01024</t>
  </si>
  <si>
    <t>Torrent Power Ltd.</t>
  </si>
  <si>
    <t>INE813H01021</t>
  </si>
  <si>
    <t>Vedanta Ltd.</t>
  </si>
  <si>
    <t>INE205A01025</t>
  </si>
  <si>
    <t>Diversified Metals</t>
  </si>
  <si>
    <t>Cholamandalam Financial Holdings Ltd.</t>
  </si>
  <si>
    <t>INE149A01033</t>
  </si>
  <si>
    <t>The Indian Hotels Company Ltd.</t>
  </si>
  <si>
    <t>INE053A01029</t>
  </si>
  <si>
    <t>United Breweries Ltd.</t>
  </si>
  <si>
    <t>INE686F01025</t>
  </si>
  <si>
    <t>IN9397D01014</t>
  </si>
  <si>
    <t>Eicher Motors Ltd.</t>
  </si>
  <si>
    <t>INE066A01021</t>
  </si>
  <si>
    <t>Blue Star Ltd.</t>
  </si>
  <si>
    <t>INE472A01039</t>
  </si>
  <si>
    <t>SBI Cards &amp; Payment Services Ltd.</t>
  </si>
  <si>
    <t>INE018E01016</t>
  </si>
  <si>
    <t>Wipro Ltd.</t>
  </si>
  <si>
    <t>INE075A01022</t>
  </si>
  <si>
    <t>L&amp;T Technology Services Ltd.</t>
  </si>
  <si>
    <t>INE010V01017</t>
  </si>
  <si>
    <t>Piramal Pharma Ltd.</t>
  </si>
  <si>
    <t>INE0DK501011</t>
  </si>
  <si>
    <t>Ashok Leyland Ltd.</t>
  </si>
  <si>
    <t>INE208A01029</t>
  </si>
  <si>
    <t>Avenue Supermarts Ltd.</t>
  </si>
  <si>
    <t>INE192R01011</t>
  </si>
  <si>
    <t>FSN E-Commerce Ventures Ltd.</t>
  </si>
  <si>
    <t>INE388Y01029</t>
  </si>
  <si>
    <t>Derivatives</t>
  </si>
  <si>
    <t>(a) Index/Stock Future</t>
  </si>
  <si>
    <t>BSE Ltd.29/05/2025</t>
  </si>
  <si>
    <t>FSN E-Commerce Ventures Ltd.29/05/2025</t>
  </si>
  <si>
    <t>Avenue Supermarts Ltd.29/05/2025</t>
  </si>
  <si>
    <t>Page Industries Ltd.29/05/2025</t>
  </si>
  <si>
    <t>Central Depository Services (I) Ltd.29/05/2025</t>
  </si>
  <si>
    <t>Cholamandalam Investment &amp; Finance Company Ltd.29/05/2025</t>
  </si>
  <si>
    <t>Ashok Leyland Ltd.29/05/2025</t>
  </si>
  <si>
    <t>Treasury bills</t>
  </si>
  <si>
    <t>182 DAYS TBILL RED 27-06-2025</t>
  </si>
  <si>
    <t>IN002024Y373</t>
  </si>
  <si>
    <t>91 DAYS TBILL RED 05-06-2025</t>
  </si>
  <si>
    <t>IN002024X482</t>
  </si>
  <si>
    <t>364 DAYS TBILL RED 10-07-2025</t>
  </si>
  <si>
    <t>IN002024Z156</t>
  </si>
  <si>
    <t>Net Receivables/(Payables) include Net Current Assets as well as the Mark to Market on derivative trades.</t>
  </si>
  <si>
    <t>Edelweiss Business Cycle Fund</t>
  </si>
  <si>
    <t>PORTFOLIO STATEMENT OF EDELWEISS LARGE CAP FUND AS ON APRIL 30, 2025</t>
  </si>
  <si>
    <t>(An open ended equity scheme predominantly investing in large cap stocks)</t>
  </si>
  <si>
    <t>Apollo Hospitals Enterprise Ltd.</t>
  </si>
  <si>
    <t>INE437A01024</t>
  </si>
  <si>
    <t>United Spirits Ltd.</t>
  </si>
  <si>
    <t>INE854D01024</t>
  </si>
  <si>
    <t>HDFC Life Insurance Company Ltd.</t>
  </si>
  <si>
    <t>INE795G01014</t>
  </si>
  <si>
    <t>Pidilite Industries Ltd.</t>
  </si>
  <si>
    <t>INE318A01026</t>
  </si>
  <si>
    <t>Tata Motors Ltd.</t>
  </si>
  <si>
    <t>INE155A01022</t>
  </si>
  <si>
    <t>Britannia Industries Ltd.</t>
  </si>
  <si>
    <t>INE216A01030</t>
  </si>
  <si>
    <t>Mankind Pharma Ltd.</t>
  </si>
  <si>
    <t>INE634S01028</t>
  </si>
  <si>
    <t>Tata Steel Ltd.</t>
  </si>
  <si>
    <t>INE081A01020</t>
  </si>
  <si>
    <t>Power Grid Corporation of India Ltd.</t>
  </si>
  <si>
    <t>INE752E01010</t>
  </si>
  <si>
    <t>Unimech Aerospace And Manufacturing Ltd.</t>
  </si>
  <si>
    <t>INE0U3I01011</t>
  </si>
  <si>
    <t>Suzlon Energy Ltd.</t>
  </si>
  <si>
    <t>INE040H01021</t>
  </si>
  <si>
    <t>Coal India Ltd.</t>
  </si>
  <si>
    <t>INE522F01014</t>
  </si>
  <si>
    <t>Consumable Fuels</t>
  </si>
  <si>
    <t>Hyundai Motor India Ltd.</t>
  </si>
  <si>
    <t>INE0V6F01027</t>
  </si>
  <si>
    <t>Hero MotoCorp Ltd.</t>
  </si>
  <si>
    <t>INE158A01026</t>
  </si>
  <si>
    <t>Kross Ltd.</t>
  </si>
  <si>
    <t>INE0O6601022</t>
  </si>
  <si>
    <t>Schaeffler India Ltd.</t>
  </si>
  <si>
    <t>INE513A01022</t>
  </si>
  <si>
    <t>AU Small Finance Bank Ltd.</t>
  </si>
  <si>
    <t>INE949L01017</t>
  </si>
  <si>
    <t>NIFTY 29-May-2025</t>
  </si>
  <si>
    <t>INDEX FUTURES</t>
  </si>
  <si>
    <t>BANKNIFTY 29-May-2025</t>
  </si>
  <si>
    <t>Indian Bank29/05/2025</t>
  </si>
  <si>
    <t>364 DAYS TBILL RED 12-06-2025</t>
  </si>
  <si>
    <t>IN002024Z115</t>
  </si>
  <si>
    <t>364 DAYS TBILL RED 02-05-2025</t>
  </si>
  <si>
    <t>IN002024Z057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</si>
  <si>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</si>
  <si>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</si>
  <si>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</si>
  <si>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</si>
  <si>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</si>
  <si>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NIFTY500 MULTICAP MOMENTUM QUALITY 50 ETF AS ON APRIL 30, 2025</t>
  </si>
  <si>
    <t>(An open-ended exchange traded scheme replicating/tracking Nifty500 Multicap Momentum Quality 50 Total Return Index)</t>
  </si>
  <si>
    <t>Edelweiss Nifty500 Multicap Momentum Quality 50 ETF</t>
  </si>
  <si>
    <t>PORTFOLIO STATEMENT OF EDELWEISS  US TECHNOLOGY EQUITY FOF AS ON APRIL 30, 2025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</si>
  <si>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</si>
  <si>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</si>
  <si>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</si>
  <si>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</si>
  <si>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BHARAT BOND ETF – APRIL 2030 AS ON APRIL 30, 2025</t>
  </si>
  <si>
    <t>(An open ended Target Maturity Exchange Traded Bond Fund predominately investing in constituents of Nifty BHARAT Bond Index - April 2030)</t>
  </si>
  <si>
    <t>7.39% SIDBI SR IX NCD RED 21-03-2030**</t>
  </si>
  <si>
    <t>INE556F08KY6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</si>
  <si>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</si>
  <si>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</si>
  <si>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</si>
  <si>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</si>
  <si>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</si>
  <si>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</si>
  <si>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</si>
  <si>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</si>
  <si>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</si>
  <si>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</si>
  <si>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</si>
  <si>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</si>
  <si>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</si>
  <si>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</si>
  <si>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7.32% NTPC LTD NCD RED 17-07-2029**</t>
  </si>
  <si>
    <t>INE733E07KL3</t>
  </si>
  <si>
    <t>7.70% NHAI NCD RED 13-09-2029**</t>
  </si>
  <si>
    <t>INE906B07HH5</t>
  </si>
  <si>
    <t>7.4% MANGALORE REF &amp; PET NCD 12-04-2030**</t>
  </si>
  <si>
    <t>INE103A08019</t>
  </si>
  <si>
    <t>7.41% IOC NCD RED 22-10-2029**</t>
  </si>
  <si>
    <t>INE242A08437</t>
  </si>
  <si>
    <t>7.08% IRFC NCD RED 28-02-2030**</t>
  </si>
  <si>
    <t>INE053F07CA3</t>
  </si>
  <si>
    <t>7.50% REC LTD. NCD RED 28-02-2030**</t>
  </si>
  <si>
    <t>INE020B08CP7</t>
  </si>
  <si>
    <t>7.49% SIDBI SR VIII NCD RED 11-06-2029</t>
  </si>
  <si>
    <t>INE556F08KX8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</si>
  <si>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</si>
  <si>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</si>
  <si>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</si>
  <si>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</si>
  <si>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</si>
  <si>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</si>
  <si>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</si>
  <si>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</si>
  <si>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7.43% NABARD GOI SERV NCD RED 31-01-2030**</t>
  </si>
  <si>
    <t>INE261F08BX4</t>
  </si>
  <si>
    <t>7.48% IRFC NCD RED 13-08-2029**</t>
  </si>
  <si>
    <t>INE053F07BU3</t>
  </si>
  <si>
    <t>7.64% NABARD NCD SR 25B RED 06-12-2029</t>
  </si>
  <si>
    <t>INE261F08EJ7</t>
  </si>
  <si>
    <t>8.12% NHPC NCD GOI SERVICED 22-03-2029**</t>
  </si>
  <si>
    <t>INE848E08136</t>
  </si>
  <si>
    <t>7.47% SIDBI SR II NCD RED 05-09-2029**</t>
  </si>
  <si>
    <t>INE556F08KR0</t>
  </si>
  <si>
    <t>7.68% NABARD NCD SR 24F RED 30-04-2029**</t>
  </si>
  <si>
    <t>INE261F08EG3</t>
  </si>
  <si>
    <t>7.82% PFC SR BS225 NCD RED 13-03-2030**</t>
  </si>
  <si>
    <t>INE134E08MF0</t>
  </si>
  <si>
    <t>7.5% IRFC NCD RED 07-09-2029**</t>
  </si>
  <si>
    <t>INE053F07BW9</t>
  </si>
  <si>
    <t>7.25% INDIAN OIL CORP SR XXVII 05-01-30**</t>
  </si>
  <si>
    <t>INE242A08569</t>
  </si>
  <si>
    <t>8.85% REC LTD. NCD RED 16-04-2029**</t>
  </si>
  <si>
    <t>INE020B08BQ7</t>
  </si>
  <si>
    <t>8.36% NHAI NCD RED 20-05-2029**</t>
  </si>
  <si>
    <t>INE906B07HD4</t>
  </si>
  <si>
    <t>7.64% FOOD CORP GOI GRNT NCD 12-12-2029**</t>
  </si>
  <si>
    <t>INE861G08050</t>
  </si>
  <si>
    <t>CRISIL AAA(CE)</t>
  </si>
  <si>
    <t>7.74% HPCL NCD RED 02-03-2028**</t>
  </si>
  <si>
    <t>INE094A08150</t>
  </si>
  <si>
    <t>8.3% REC LTD NCD RED 25-06-2029**</t>
  </si>
  <si>
    <t>INE020B08BU9</t>
  </si>
  <si>
    <t>7.36% INDIAN OIL COR N SR XXVI 16-07-29**</t>
  </si>
  <si>
    <t>INE242A08551</t>
  </si>
  <si>
    <t>7.48% SIDBI SR VI NCD RED 24-05-2029**</t>
  </si>
  <si>
    <t>INE556F08KV2</t>
  </si>
  <si>
    <t>7.10% NABARD GOI SERV NCD RED 08-02-2030**</t>
  </si>
  <si>
    <t>INE261F08BY2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</si>
  <si>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</si>
  <si>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</si>
  <si>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</si>
  <si>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</si>
  <si>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</si>
  <si>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</si>
  <si>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</si>
  <si>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</si>
  <si>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</si>
  <si>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</si>
  <si>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</si>
  <si>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</si>
  <si>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</si>
  <si>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</si>
  <si>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8.27% NHAI NCD RED 28-03-2029**</t>
  </si>
  <si>
    <t>INE906B07GP0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</si>
  <si>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</si>
  <si>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</si>
  <si>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</si>
  <si>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</si>
  <si>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</si>
  <si>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</si>
  <si>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</si>
  <si>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</si>
  <si>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</si>
  <si>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</si>
  <si>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</si>
  <si>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</si>
  <si>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</si>
  <si>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</si>
  <si>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7.14% EXIM BOND SR AA01 NCD 13-12-2029**</t>
  </si>
  <si>
    <t>INE514E08GD0</t>
  </si>
  <si>
    <t>8.4% POWER GRID NCD RED 26-05-2029**</t>
  </si>
  <si>
    <t>INE752E07MV8</t>
  </si>
  <si>
    <t>7.38% NHPC LTD NCD 03-01-2030**</t>
  </si>
  <si>
    <t>INE848E07AX5</t>
  </si>
  <si>
    <t>7.34% POWER GRID CORP NCD 13-07-2029**</t>
  </si>
  <si>
    <t>INE752E08577</t>
  </si>
  <si>
    <t>8.15% EXIM NCB 21-01-2030 R21 - 2030**</t>
  </si>
  <si>
    <t>INE514E08EJ2</t>
  </si>
  <si>
    <t>8.13% NUCLEAR POWER CORP NCD 28-03-2030**</t>
  </si>
  <si>
    <t>INE206D08394</t>
  </si>
  <si>
    <t>7.95% IRFC NCD RED 12-06-2029**</t>
  </si>
  <si>
    <t>INE053F07BR9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</si>
  <si>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</si>
  <si>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</si>
  <si>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</si>
  <si>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</si>
  <si>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</si>
  <si>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</si>
  <si>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</si>
  <si>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</si>
  <si>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</si>
  <si>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</si>
  <si>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</si>
  <si>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</si>
  <si>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</si>
  <si>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</si>
  <si>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7.8% NHAI NCD RED 26-06-2029**</t>
  </si>
  <si>
    <t>INE906B07HF9</t>
  </si>
  <si>
    <t>8.83% EXIM BK OF INDIA NCD RED 03-11-29**</t>
  </si>
  <si>
    <t>INE514E08EE3</t>
  </si>
  <si>
    <t>6.75% GOVT OF INDIA RED 23-12-2029</t>
  </si>
  <si>
    <t>IN0020240183</t>
  </si>
  <si>
    <t>7.04% GOVT OF INDIA RED 03-06-2029</t>
  </si>
  <si>
    <t>IN0020240050</t>
  </si>
  <si>
    <t>7.10% GOVT OF INDIA RED 18-04-2029</t>
  </si>
  <si>
    <t>IN0020220011</t>
  </si>
  <si>
    <t>In accordance with SEBI Circular no. SEBI/HO/IMD/PoD2/P/CIR/2024/183 dated December 13, 2024, Debt Index Replication Factor (DIRF) is 71.06%.</t>
  </si>
  <si>
    <t>BHARAT Bond ETF - April 2030</t>
  </si>
  <si>
    <t>PORTFOLIO STATEMENT OF EDELWEISS LARGE &amp; MID CAP FUND AS ON APRIL 30, 2025</t>
  </si>
  <si>
    <t>(An open ended equity scheme investing in both large cap and mid cap stocks)</t>
  </si>
  <si>
    <t>The Federal Bank Ltd.</t>
  </si>
  <si>
    <t>INE171A01029</t>
  </si>
  <si>
    <t>Sundaram Finance Ltd.</t>
  </si>
  <si>
    <t>INE660A01013</t>
  </si>
  <si>
    <t>Max Financial Services Ltd.</t>
  </si>
  <si>
    <t>INE180A01020</t>
  </si>
  <si>
    <t>Bharat Dynamics Ltd.</t>
  </si>
  <si>
    <t>INE171Z01026</t>
  </si>
  <si>
    <t>Eternal Ltd.</t>
  </si>
  <si>
    <t>INE758T01015</t>
  </si>
  <si>
    <t>Can Fin Homes Ltd.</t>
  </si>
  <si>
    <t>INE477A01020</t>
  </si>
  <si>
    <t>JK Cement Ltd.</t>
  </si>
  <si>
    <t>INE823G01014</t>
  </si>
  <si>
    <t>Dalmia Bharat Ltd.</t>
  </si>
  <si>
    <t>INE00R701025</t>
  </si>
  <si>
    <t>Birlasoft Ltd.</t>
  </si>
  <si>
    <t>INE836A01035</t>
  </si>
  <si>
    <t>Century Plyboards (India) Ltd.</t>
  </si>
  <si>
    <t>INE348B01021</t>
  </si>
  <si>
    <t>Mahindra &amp; Mahindra Financial Services Ltd</t>
  </si>
  <si>
    <t>INE774D01024</t>
  </si>
  <si>
    <t>Grindwell Norton Ltd.</t>
  </si>
  <si>
    <t>INE536A01023</t>
  </si>
  <si>
    <t>Metro Brands Ltd.</t>
  </si>
  <si>
    <t>INE317I01021</t>
  </si>
  <si>
    <t>Bharti Hexacom Ltd.</t>
  </si>
  <si>
    <t>INE343G01021</t>
  </si>
  <si>
    <t>Sona BLW Precision Forgings Ltd.</t>
  </si>
  <si>
    <t>INE073K01018</t>
  </si>
  <si>
    <t>Titagarh Rail Systems Ltd.</t>
  </si>
  <si>
    <t>INE615H01020</t>
  </si>
  <si>
    <t>GMM Pfaudler Ltd.</t>
  </si>
  <si>
    <t>INE541A01023</t>
  </si>
  <si>
    <t>Amber Enterprises India Ltd.</t>
  </si>
  <si>
    <t>INE371P01015</t>
  </si>
  <si>
    <t>TBO Tek Ltd.</t>
  </si>
  <si>
    <t>INE673O01025</t>
  </si>
  <si>
    <t>REC Ltd.</t>
  </si>
  <si>
    <t>INE020B01018</t>
  </si>
  <si>
    <t>P N Gadgil Jewellers Ltd.</t>
  </si>
  <si>
    <t>INE953R01016</t>
  </si>
  <si>
    <t>Edelweiss Large and Mid Cap Fund</t>
  </si>
  <si>
    <t>PORTFOLIO STATEMENT OF EDELWEISS AGGRESSIVE HYBRID FUND AS ON APRIL 30, 2025</t>
  </si>
  <si>
    <t>(An open ended hybrid scheme investing predominantly in equity and equity related instruments)</t>
  </si>
  <si>
    <t>IDFC First Bank Ltd.</t>
  </si>
  <si>
    <t>INE092T01019</t>
  </si>
  <si>
    <t>Oil &amp; Natural Gas Corporation Ltd.</t>
  </si>
  <si>
    <t>INE213A01029</t>
  </si>
  <si>
    <t>MRF Ltd.</t>
  </si>
  <si>
    <t>INE883A01011</t>
  </si>
  <si>
    <t>Shree Cement Ltd.</t>
  </si>
  <si>
    <t>INE070A01015</t>
  </si>
  <si>
    <t>Voltas Ltd.</t>
  </si>
  <si>
    <t>INE226A01021</t>
  </si>
  <si>
    <t>Granules India Ltd.</t>
  </si>
  <si>
    <t>INE101D01020</t>
  </si>
  <si>
    <t>Hitachi Energy India Ltd.</t>
  </si>
  <si>
    <t>INE07Y701011</t>
  </si>
  <si>
    <t>Minda Corporation Ltd.</t>
  </si>
  <si>
    <t>INE842C01021</t>
  </si>
  <si>
    <t>Glenmark Pharmaceuticals Ltd.</t>
  </si>
  <si>
    <t>INE935A01035</t>
  </si>
  <si>
    <t>Kaynes Technology India Ltd.</t>
  </si>
  <si>
    <t>INE918Z01012</t>
  </si>
  <si>
    <t>Aarti Industries Ltd.</t>
  </si>
  <si>
    <t>INE769A01020</t>
  </si>
  <si>
    <t>Mahanagar Gas Ltd.</t>
  </si>
  <si>
    <t>INE002S01010</t>
  </si>
  <si>
    <t>Gas</t>
  </si>
  <si>
    <t>Dr Agarwal's Health Care Ltd.</t>
  </si>
  <si>
    <t>INE943P01029</t>
  </si>
  <si>
    <t>AWFIS Space Solutions Ltd.</t>
  </si>
  <si>
    <t>INE108V01019</t>
  </si>
  <si>
    <t>Inventurus Knowledge Solutions Ltd.</t>
  </si>
  <si>
    <t>INE115Q01022</t>
  </si>
  <si>
    <t>National Aluminium Company Ltd.</t>
  </si>
  <si>
    <t>INE139A01034</t>
  </si>
  <si>
    <t>CCL Products (India) Ltd.</t>
  </si>
  <si>
    <t>INE421D01022</t>
  </si>
  <si>
    <t>Bansal Wire Industries Ltd.</t>
  </si>
  <si>
    <t>INE0B9K01025</t>
  </si>
  <si>
    <t>Craftsman Automation Ltd.</t>
  </si>
  <si>
    <t>INE00LO01017</t>
  </si>
  <si>
    <t>Ajax Engineering Ltd.</t>
  </si>
  <si>
    <t>INE274Y01021</t>
  </si>
  <si>
    <t>SJVN Ltd.</t>
  </si>
  <si>
    <t>INE002L01015</t>
  </si>
  <si>
    <t>BROOKFIELD INDIA REAL ESTATE TRUST</t>
  </si>
  <si>
    <t>INE0FDU25010</t>
  </si>
  <si>
    <t>Indraprastha Gas Ltd.</t>
  </si>
  <si>
    <t>INE203G01027</t>
  </si>
  <si>
    <t>Maruti Suzuki India Ltd.29/05/2025</t>
  </si>
  <si>
    <t>Indraprastha Gas Ltd.29/05/2025</t>
  </si>
  <si>
    <t>SJVN Ltd.29/05/2025</t>
  </si>
  <si>
    <t>7.65% HDB FIN SERV NCD 10-09-27**</t>
  </si>
  <si>
    <t>INE756I07EJ2</t>
  </si>
  <si>
    <t>8.1701% ABHFL SR D1 NCD 25-08-27**</t>
  </si>
  <si>
    <t>INE831R07466</t>
  </si>
  <si>
    <t>7.54% SIDBI NCD SR VIII RED 12-01-2026**</t>
  </si>
  <si>
    <t>INE556F08KF5</t>
  </si>
  <si>
    <t>7.34% NHB LTD NCD RED 07-08-2025</t>
  </si>
  <si>
    <t>INE557F08FN7</t>
  </si>
  <si>
    <t>Investment in Mutual fund</t>
  </si>
  <si>
    <t>EDELWEISS LIQUID FUND - DIRECT PL -GR</t>
  </si>
  <si>
    <t>INF754K01GM4</t>
  </si>
  <si>
    <t>EDEL CRIS-IBX AAA NBFC-HFC-JUN 27 IND FD</t>
  </si>
  <si>
    <t>INF754K01UG7</t>
  </si>
  <si>
    <t>EDEL CRI IBX AAA FIN S JN 28-DIRECT-GR</t>
  </si>
  <si>
    <t>INF754K01TP0</t>
  </si>
  <si>
    <t>EDELWEISS-NIFTY 50-INDEX FUND</t>
  </si>
  <si>
    <t>INF754K01NB3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</si>
  <si>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</si>
  <si>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</si>
  <si>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</si>
  <si>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</si>
  <si>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</si>
  <si>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IDCW</t>
  </si>
  <si>
    <t>Regular Plan IDCW</t>
  </si>
  <si>
    <t>Edelweiss Aggressive Hybrid Fund</t>
  </si>
  <si>
    <t>PORTFOLIO STATEMENT OF EDELWEISS TECHNOLOGY FUND AS ON APRIL 30, 2025</t>
  </si>
  <si>
    <t>(An open-ended equity scheme investing in technology &amp; technology-related companies)</t>
  </si>
  <si>
    <t>Teamlease Services Ltd.</t>
  </si>
  <si>
    <t>INE985S01024</t>
  </si>
  <si>
    <t>Cyient Ltd.</t>
  </si>
  <si>
    <t>INE136B01020</t>
  </si>
  <si>
    <t>Data Patterns (India) Ltd.</t>
  </si>
  <si>
    <t>INE0IX101010</t>
  </si>
  <si>
    <t>KPIT Technologies Ltd.</t>
  </si>
  <si>
    <t>INE04I401011</t>
  </si>
  <si>
    <t>Rategain Travel Technologies Ltd.</t>
  </si>
  <si>
    <t>INE0CLI01024</t>
  </si>
  <si>
    <t>Cyient DLM Ltd.</t>
  </si>
  <si>
    <t>INE055S01018</t>
  </si>
  <si>
    <t>Tejas Networks Ltd.</t>
  </si>
  <si>
    <t>INE010J01012</t>
  </si>
  <si>
    <t>Telecom - Equipment &amp; Accessories</t>
  </si>
  <si>
    <t>Tata Communications Ltd.</t>
  </si>
  <si>
    <t>INE151A01013</t>
  </si>
  <si>
    <t>(c) Listed / Awaiting listing on International Stock Exchanges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</si>
  <si>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</si>
  <si>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</si>
  <si>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</si>
  <si>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</si>
  <si>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</si>
  <si>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</si>
  <si>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</si>
  <si>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</si>
  <si>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</si>
  <si>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</si>
  <si>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PALANTIR TECHNOLOGIES INC</t>
  </si>
  <si>
    <t>US69608A1088</t>
  </si>
  <si>
    <t>SALESFORCE INC</t>
  </si>
  <si>
    <t>US79466L3024</t>
  </si>
  <si>
    <t>ORACLE CORPORATION</t>
  </si>
  <si>
    <t>US68389X1054</t>
  </si>
  <si>
    <t>IBM</t>
  </si>
  <si>
    <t>US4592001014</t>
  </si>
  <si>
    <t>Computers - Software &amp; Consulting</t>
  </si>
  <si>
    <t>CISCO SYSTEMS INC</t>
  </si>
  <si>
    <t>US17275R1023</t>
  </si>
  <si>
    <t>SERVICENOW INC.</t>
  </si>
  <si>
    <t>US81762P1021</t>
  </si>
  <si>
    <t>ACCENTURE PLC</t>
  </si>
  <si>
    <t>IE00B4BNMY34</t>
  </si>
  <si>
    <t>INTUIT INC</t>
  </si>
  <si>
    <t>US4612021034</t>
  </si>
  <si>
    <t>QUALCOMM INC</t>
  </si>
  <si>
    <t>US7475251036</t>
  </si>
  <si>
    <t>ADOBE INC</t>
  </si>
  <si>
    <t>US00724F1012</t>
  </si>
  <si>
    <t>ADVANCED MICRO DEVICES INC</t>
  </si>
  <si>
    <t>US0079031078</t>
  </si>
  <si>
    <t>TEXAS INSTRUMENTS INC</t>
  </si>
  <si>
    <t>US8825081040</t>
  </si>
  <si>
    <t>APPLIED MATERIALS INC</t>
  </si>
  <si>
    <t>US0382221051</t>
  </si>
  <si>
    <t>PALO ALTO NETWORKS INC</t>
  </si>
  <si>
    <t>US6974351057</t>
  </si>
  <si>
    <t>CROWDSTRIKE HOLDINGS INC</t>
  </si>
  <si>
    <t>US22788C1053</t>
  </si>
  <si>
    <t>ANALOG DEVICES INC</t>
  </si>
  <si>
    <t>US0326541051</t>
  </si>
  <si>
    <t>KLA CORP</t>
  </si>
  <si>
    <t>US4824801009</t>
  </si>
  <si>
    <t>LAM RESEARCH CORPORATION</t>
  </si>
  <si>
    <t>US5128073062</t>
  </si>
  <si>
    <t>AMPHENOL CORP</t>
  </si>
  <si>
    <t>US0320951017</t>
  </si>
  <si>
    <t>INTEL CORP</t>
  </si>
  <si>
    <t>US4581401001</t>
  </si>
  <si>
    <t>MICRON TECHNOLOGY INC</t>
  </si>
  <si>
    <t>US5951121038</t>
  </si>
  <si>
    <t>CADENCE DESIGN SYS INC</t>
  </si>
  <si>
    <t>US1273871087</t>
  </si>
  <si>
    <t>ARISTA NETWORKS INC.</t>
  </si>
  <si>
    <t>US0404132054</t>
  </si>
  <si>
    <t>MOTOROLA SOLUTIONS INC</t>
  </si>
  <si>
    <t>US6200763075</t>
  </si>
  <si>
    <t>SYNOPSYS INC</t>
  </si>
  <si>
    <t>US8716071076</t>
  </si>
  <si>
    <t>FORTINET INC</t>
  </si>
  <si>
    <t>US34959E1091</t>
  </si>
  <si>
    <t>DELL TECHNOLOGIES INC</t>
  </si>
  <si>
    <t>US24703L2025</t>
  </si>
  <si>
    <t>ROPER TECHNOLOGIES INC</t>
  </si>
  <si>
    <t>US7766961061</t>
  </si>
  <si>
    <t>AUTODESK INC</t>
  </si>
  <si>
    <t>US0527691069</t>
  </si>
  <si>
    <t>FAIR ISAAC CORP</t>
  </si>
  <si>
    <t>US3032501047</t>
  </si>
  <si>
    <t>NXP SEMICONDUCTORS NV</t>
  </si>
  <si>
    <t>NL0009538784</t>
  </si>
  <si>
    <t>TE CONNECTIVITY PLC</t>
  </si>
  <si>
    <t>IE000IVNQZ81</t>
  </si>
  <si>
    <t>COGNIZANT TECH SOLUTIONS</t>
  </si>
  <si>
    <t>US1924461023</t>
  </si>
  <si>
    <t>CORNING INC</t>
  </si>
  <si>
    <t>US2193501051</t>
  </si>
  <si>
    <t>GARTNER INC</t>
  </si>
  <si>
    <t>US3666511072</t>
  </si>
  <si>
    <t>ANSYS INC</t>
  </si>
  <si>
    <t>US03662Q1058</t>
  </si>
  <si>
    <t>MONOLITHIC POWER SYSTEM INC</t>
  </si>
  <si>
    <t>US6098391054</t>
  </si>
  <si>
    <t>KEYSIGHT TECHNOLOGIES INC</t>
  </si>
  <si>
    <t>US49338L1035</t>
  </si>
  <si>
    <t>HP INC</t>
  </si>
  <si>
    <t>US40434L1052</t>
  </si>
  <si>
    <t>MICROCHIP TECHNOLOGY INC</t>
  </si>
  <si>
    <t>US5950171042</t>
  </si>
  <si>
    <t>TYLER TECHNOLOGIES INC.</t>
  </si>
  <si>
    <t>US9022521051</t>
  </si>
  <si>
    <t>CDW CORP/DE</t>
  </si>
  <si>
    <t>US12514G1085</t>
  </si>
  <si>
    <t>HEWLETT PACKARD ENTERPRISE CO</t>
  </si>
  <si>
    <t>US42824C1099</t>
  </si>
  <si>
    <t>IT Enabled Services</t>
  </si>
  <si>
    <t>NETAPP INC</t>
  </si>
  <si>
    <t>US64110D1046</t>
  </si>
  <si>
    <t>ON SEMICONDUCTOR CORPORATION</t>
  </si>
  <si>
    <t>US6821891057</t>
  </si>
  <si>
    <t>FIRST SOLAR INC</t>
  </si>
  <si>
    <t>US3364331070</t>
  </si>
  <si>
    <t>Edelweiss Technology Fund</t>
  </si>
  <si>
    <t>PORTFOLIO STATEMENT OF EDELWEISS  EUROPE DYNAMIC EQUITY OFF-SHORE FUND AS ON APRIL 30, 2025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</si>
  <si>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</si>
  <si>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</si>
  <si>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</si>
  <si>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</si>
  <si>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BANKING AND PSU DEBT FUND AS ON APRIL 30, 2025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</si>
  <si>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</si>
  <si>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</si>
  <si>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</si>
  <si>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</si>
  <si>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</si>
  <si>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</si>
  <si>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</si>
  <si>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</si>
  <si>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</si>
  <si>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7.18% GOVT OF INDIA RED 14-08-2033</t>
  </si>
  <si>
    <t>IN0020230085</t>
  </si>
  <si>
    <t>7.10% GOVT OF INDIA RED 08-04-2034</t>
  </si>
  <si>
    <t>IN0020240019</t>
  </si>
  <si>
    <t>7.34% GOVT OF INDIA RED 22-04-2064</t>
  </si>
  <si>
    <t>IN0020240035</t>
  </si>
  <si>
    <t>Investment in AIF</t>
  </si>
  <si>
    <t>SBI CDMDF--A2</t>
  </si>
  <si>
    <t>INF0RQ622028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</si>
  <si>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</si>
  <si>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</si>
  <si>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</si>
  <si>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</si>
  <si>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</si>
  <si>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</si>
  <si>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</si>
  <si>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</si>
  <si>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Monthly IDCW Option</t>
  </si>
  <si>
    <t>Regular Plan Weekly IDCW Option</t>
  </si>
  <si>
    <t>^ There were no investors in this option.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</si>
  <si>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</si>
  <si>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</si>
  <si>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</si>
  <si>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</si>
  <si>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</si>
  <si>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</si>
  <si>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</si>
  <si>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</si>
  <si>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</si>
  <si>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CRISIL-IBX AAA BOND NBFC-HFC - JUN 2027 INDEX FUND AS ON APRIL 30, 2025</t>
  </si>
  <si>
    <t>(An open-ended Target Maturity Debt Index Fund predominantly investing in the constituents of CRISIL-IBX AAA NBFCHFC
Index – Jun 2027. A moderate interest rate risk and relatively low credit risk)</t>
  </si>
  <si>
    <t>8.33% ADITYA BIRLA FIN SR L1 NCD19-05-27**</t>
  </si>
  <si>
    <t>INE860H07IY4</t>
  </si>
  <si>
    <t>7.8989% ADITYA BIRLA HSG SR K2 08-06-27**</t>
  </si>
  <si>
    <t>INE831R07557</t>
  </si>
  <si>
    <t>8.3774% KOTAK MAHINDRA INV NCD 21-06-27**</t>
  </si>
  <si>
    <t>INE975F07IR8</t>
  </si>
  <si>
    <t>8.24% L&amp;T FIN LTD SR J NCD RED 16-06-27**</t>
  </si>
  <si>
    <t>INE498L07038</t>
  </si>
  <si>
    <t>8.285% TATA CAPITAL LTD NCD 10-05-2027**</t>
  </si>
  <si>
    <t>INE976I07CT9</t>
  </si>
  <si>
    <t>8.35% AXIS FIN SR 14 NCD OP B 07-05-27**</t>
  </si>
  <si>
    <t>INE891K07952</t>
  </si>
  <si>
    <t>8.12% KOTAK MAH PRIME TR GID01 R21-06-27**</t>
  </si>
  <si>
    <t>INE916DA7SU4</t>
  </si>
  <si>
    <t>8.30% SMFG IND CRD SR109 OP I R 30-06-27**</t>
  </si>
  <si>
    <t>INE535H07CJ6</t>
  </si>
  <si>
    <t>8.25% MAH &amp; MAH FIN SR RED 25-03-2027**</t>
  </si>
  <si>
    <t>INE774D07VE1</t>
  </si>
  <si>
    <t>7.90% LIC HSG FIN TR421 NCD R 23-06-2027</t>
  </si>
  <si>
    <t>INE115A07PV9</t>
  </si>
  <si>
    <t>8.2378% HDB FIN SER SR 207 R 06-04-27**</t>
  </si>
  <si>
    <t>INE756I07EX3</t>
  </si>
  <si>
    <t>7.7% BAJAJ HOUSING FIN NCD RED 21-05-27**</t>
  </si>
  <si>
    <t>INE377Y07300</t>
  </si>
  <si>
    <t>7.75% TATA CAP HSG FIN SR A 18-05-2027**</t>
  </si>
  <si>
    <t>INE033L07HQ8</t>
  </si>
  <si>
    <t>7.70% BAJAJ FIN LTD OP I NCD R 07-06-27**</t>
  </si>
  <si>
    <t>INE296A07RZ4</t>
  </si>
  <si>
    <t>In accordance with SEBI Circular no. SEBI/HO/IMD/PoD2/P/CIR/2024/183 dated December 13, 2024, Debt Index Replication Factor (DIRF) is 73%.</t>
  </si>
  <si>
    <t>Edelweiss CRISIL-IBX AAA Bond NBFC-HFC - Jun 2027 Index Fund</t>
  </si>
  <si>
    <t>CRISIL-IBX AAA NBFC-HFC
Index – Jun 2027</t>
  </si>
  <si>
    <t>PORTFOLIO STATEMENT OF EDELWEISS CRL PSU PL SDL 50:50 OCT-25 FD AS ON APRIL 30, 2025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</si>
  <si>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</si>
  <si>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</si>
  <si>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</si>
  <si>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</si>
  <si>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</si>
  <si>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</si>
  <si>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</si>
  <si>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</si>
  <si>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</si>
  <si>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6.50% POWER FIN CORP NCD RED 17-09-2025**</t>
  </si>
  <si>
    <t>INE134E08LD7</t>
  </si>
  <si>
    <t>7.20% NABARD NCD RED 23-09-2025**</t>
  </si>
  <si>
    <t>INE261F08DR2</t>
  </si>
  <si>
    <t>7.50% NHPC LTD SR Y STR A NCD 07-10-2025**</t>
  </si>
  <si>
    <t>INE848E07AO4</t>
  </si>
  <si>
    <t>7.12% HPCL NCD RED 30-07-2025**</t>
  </si>
  <si>
    <t>INE094A08127</t>
  </si>
  <si>
    <t>7.75% SIDBI NCD RED 27-10-2025**</t>
  </si>
  <si>
    <t>INE556F08KD0</t>
  </si>
  <si>
    <t>7.25% NABARD NCD RED 01-08-2025</t>
  </si>
  <si>
    <t>INE261F08DQ4</t>
  </si>
  <si>
    <t>8.75% REC LTD NCD RED 12-07-2025**</t>
  </si>
  <si>
    <t>INE020B08443</t>
  </si>
  <si>
    <t>7.15% SIDBI NCD SR II NCD RED 21-07-2025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</si>
  <si>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</si>
  <si>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</si>
  <si>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</si>
  <si>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</si>
  <si>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</si>
  <si>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</si>
  <si>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</si>
  <si>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</si>
  <si>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</si>
  <si>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</si>
  <si>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</si>
  <si>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</si>
  <si>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</si>
  <si>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</si>
  <si>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</si>
  <si>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</si>
  <si>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</si>
  <si>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</si>
  <si>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</si>
  <si>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</si>
  <si>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</si>
  <si>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</si>
  <si>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</si>
  <si>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</si>
  <si>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</si>
  <si>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</si>
  <si>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</si>
  <si>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</si>
  <si>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</si>
  <si>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5.95% TAMIL NADU SDL RED 13-05-2025</t>
  </si>
  <si>
    <t>IN3120200057</t>
  </si>
  <si>
    <t>8% TAMIL NADU SDL RED 28-10-2025</t>
  </si>
  <si>
    <t>IN3120150120</t>
  </si>
  <si>
    <t>8.28% MAHARASHTRA SDL RED 29-07-2025</t>
  </si>
  <si>
    <t>IN2220150055</t>
  </si>
  <si>
    <t>8.29% KERALA SDL RED 29-07-2025</t>
  </si>
  <si>
    <t>IN2020150065</t>
  </si>
  <si>
    <t>8.18% ANDHRA PRADESH SDL RED 27-05-2025</t>
  </si>
  <si>
    <t>IN1020150018</t>
  </si>
  <si>
    <t>In accordance with SEBI Circular no. SEBI/HO/IMD/PoD2/P/CIR/2024/183 dated December 13, 2024, Debt Index Replication Factor (DIRF) is 71.72%.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</si>
  <si>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</si>
  <si>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</si>
  <si>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</si>
  <si>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APRIL 30, 2025</t>
  </si>
  <si>
    <t>(An open-ended debt Index Fund investing in the constituents of CRISIL IBX 50:50 Gilt Plus SDL Short Duration Index. A relatively high interest rate ri)</t>
  </si>
  <si>
    <t>7.17% GOVT OF INDIA RED 17-04-2030</t>
  </si>
  <si>
    <t>IN0020230036</t>
  </si>
  <si>
    <t>7.38% GOVT OF INDIA RED 20-06-2027</t>
  </si>
  <si>
    <t>IN0020220037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</si>
  <si>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</si>
  <si>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</si>
  <si>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</si>
  <si>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</si>
  <si>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</si>
  <si>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</si>
  <si>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</si>
  <si>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</si>
  <si>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In accordance with SEBI Circular no. SEBI/HO/IMD/PoD2/P/CIR/2024/183 dated December 13, 2024, Debt Index Replication Factor (DIRF) is 98.06%.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</si>
  <si>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</si>
  <si>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</si>
  <si>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</si>
  <si>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APRIL 30, 2025</t>
  </si>
  <si>
    <t>(An open ended scheme replicating Nifty 100 Quality 30 Index)</t>
  </si>
  <si>
    <t>Nestle India Ltd.</t>
  </si>
  <si>
    <t>INE239A01024</t>
  </si>
  <si>
    <t>Asian Paints Ltd.</t>
  </si>
  <si>
    <t>INE021A01026</t>
  </si>
  <si>
    <t>Dr. Reddy's Laboratories Ltd.</t>
  </si>
  <si>
    <t>INE089A01031</t>
  </si>
  <si>
    <t>Indian Railway Catering &amp;Tou. Corp. Ltd.</t>
  </si>
  <si>
    <t>INE335Y01020</t>
  </si>
  <si>
    <t>Godrej Consumer Products Ltd.</t>
  </si>
  <si>
    <t>INE102D01028</t>
  </si>
  <si>
    <t>Dabur India Ltd.</t>
  </si>
  <si>
    <t>INE016A01026</t>
  </si>
  <si>
    <t>Zydus Lifesciences Ltd.</t>
  </si>
  <si>
    <t>INE010B01027</t>
  </si>
  <si>
    <t>Bosch Ltd.</t>
  </si>
  <si>
    <t>INE323A01026</t>
  </si>
  <si>
    <t>Edelweiss NIFTY 100 Quality 30 Index Fund</t>
  </si>
  <si>
    <t>PORTFOLIO STATEMENT OF EDELWEISS RECENTLY LISTED IPO FUND AS ON APRIL 30, 2025</t>
  </si>
  <si>
    <t>(An open ended equity scheme following investment theme of investing in recently listed 100 companies or upcoming Initial Public Offer (IPOs).)</t>
  </si>
  <si>
    <t>Aadhar Housing Finance Ltd.</t>
  </si>
  <si>
    <t>INE883F01010</t>
  </si>
  <si>
    <t>Bajaj Housing Finance Ltd.</t>
  </si>
  <si>
    <t>INE377Y01014</t>
  </si>
  <si>
    <t>Premier Energies Ltd.</t>
  </si>
  <si>
    <t>INE0BS701011</t>
  </si>
  <si>
    <t>Sagility India Ltd.</t>
  </si>
  <si>
    <t>INE0W2G01015</t>
  </si>
  <si>
    <t>Go Digit General Insurance Ltd.</t>
  </si>
  <si>
    <t>INE03JT01014</t>
  </si>
  <si>
    <t>Doms Industries Ltd.</t>
  </si>
  <si>
    <t>INE321T01012</t>
  </si>
  <si>
    <t>Household Products</t>
  </si>
  <si>
    <t>Sai Life Sciences Ltd</t>
  </si>
  <si>
    <t>INE570L01029</t>
  </si>
  <si>
    <t>Swiggy Ltd.</t>
  </si>
  <si>
    <t>INE00H001014</t>
  </si>
  <si>
    <t>Azad Engineering Ltd.</t>
  </si>
  <si>
    <t>INE02IJ01035</t>
  </si>
  <si>
    <t>Acme Solar Holdings Ltd.</t>
  </si>
  <si>
    <t>INE622W01025</t>
  </si>
  <si>
    <t>Innova Captab Ltd.</t>
  </si>
  <si>
    <t>INE0DUT01020</t>
  </si>
  <si>
    <t>Indegene Ltd.</t>
  </si>
  <si>
    <t>INE065X01017</t>
  </si>
  <si>
    <t>Baazar Style Retail Ltd.</t>
  </si>
  <si>
    <t>INE01FR01028</t>
  </si>
  <si>
    <t>JSW Infrastructure Ltd.</t>
  </si>
  <si>
    <t>INE880J01026</t>
  </si>
  <si>
    <t>Transport Infrastructure</t>
  </si>
  <si>
    <t>Ask Automotive Ltd.</t>
  </si>
  <si>
    <t>INE491J01022</t>
  </si>
  <si>
    <t>Happy Forgings Ltd.</t>
  </si>
  <si>
    <t>INE330T01021</t>
  </si>
  <si>
    <t>Apeejay Surrendra Park Hotels Ltd.</t>
  </si>
  <si>
    <t>INE988S01028</t>
  </si>
  <si>
    <t>International Gemmological Inst Ind Ltd.</t>
  </si>
  <si>
    <t>INE0Q9301021</t>
  </si>
  <si>
    <t>Ceigall India Ltd.</t>
  </si>
  <si>
    <t>INE0AG901020</t>
  </si>
  <si>
    <t>Emcure Pharmaceuticals Ltd.</t>
  </si>
  <si>
    <t>INE168P01015</t>
  </si>
  <si>
    <t>Hexaware Technologies Ltd.</t>
  </si>
  <si>
    <t>INE093A01041</t>
  </si>
  <si>
    <t>Waaree Energies Ltd.</t>
  </si>
  <si>
    <t>INE377N01017</t>
  </si>
  <si>
    <t>Protean eGov Technologies Ltd.</t>
  </si>
  <si>
    <t>INE004A01022</t>
  </si>
  <si>
    <t>Sanathan Textiles Ltd.</t>
  </si>
  <si>
    <t>INE0JPD01013</t>
  </si>
  <si>
    <t>Juniper Hotels Ltd.</t>
  </si>
  <si>
    <t>INE696F01016</t>
  </si>
  <si>
    <t>Carraro India Ltd.</t>
  </si>
  <si>
    <t>INE0V7W01012</t>
  </si>
  <si>
    <t>ECOS (India) Mobility &amp; Hospitality Ltd.</t>
  </si>
  <si>
    <t>INE06HJ01020</t>
  </si>
  <si>
    <t>JNK India Ltd.</t>
  </si>
  <si>
    <t>INE0OAF01028</t>
  </si>
  <si>
    <t>Gopal Snacks Ltd.</t>
  </si>
  <si>
    <t>INE0L9R01028</t>
  </si>
  <si>
    <t>Godavari Biorefineries Ltd.</t>
  </si>
  <si>
    <t>INE497S01012</t>
  </si>
  <si>
    <t>DAM Capital Advisors Ltd.</t>
  </si>
  <si>
    <t>INE284H01025</t>
  </si>
  <si>
    <t>Jupiter Life Line Hospitals Ltd.</t>
  </si>
  <si>
    <t>INE682M01012</t>
  </si>
  <si>
    <t>Medi Assist Healthcare Services Ltd.</t>
  </si>
  <si>
    <t>INE456Z01021</t>
  </si>
  <si>
    <t>Akums Drugs And Pharmaceuticals Ltd.</t>
  </si>
  <si>
    <t>INE09XN01023</t>
  </si>
  <si>
    <t>Laxmi Dental Ltd.</t>
  </si>
  <si>
    <t>INE0WO601020</t>
  </si>
  <si>
    <t>Stanley Lifestyles Ltd.</t>
  </si>
  <si>
    <t>INE01A001028</t>
  </si>
  <si>
    <t>Edelweiss Recently Listed IPO Fund</t>
  </si>
  <si>
    <t>PORTFOLIO STATEMENT OF EDELWEISS  GREATER CHINA EQUITY OFF-SHORE FUND AS ON APRIL 30, 2025</t>
  </si>
  <si>
    <t>(An open ended fund of fund scheme investing in JPMorgan Funds – Greater China Fund)</t>
  </si>
  <si>
    <t>JPM GREATER CHINA-I-I2 USD</t>
  </si>
  <si>
    <t>LU1727356906</t>
  </si>
  <si>
    <t>JPM GREATER CHINA-I AC</t>
  </si>
  <si>
    <t>LU0248053877</t>
  </si>
  <si>
    <t>Edelweiss Greater China Equity Off-Shore Fund</t>
  </si>
  <si>
    <t>PORTFOLIO STATEMENT OF EDELWEISS MSCI INDIA DOMESTIC &amp; WORLD HEALTHCARE 45 INDEX AS ON APRIL 30, 2025</t>
  </si>
  <si>
    <t>(An Open-ended Equity Scheme replicating MSCI India Domestic &amp; World Healthcare 45 Index)</t>
  </si>
  <si>
    <t>Aurobindo Pharma Ltd.</t>
  </si>
  <si>
    <t>INE406A01037</t>
  </si>
  <si>
    <t>Alkem Laboratories Ltd.</t>
  </si>
  <si>
    <t>INE540L01014</t>
  </si>
  <si>
    <t>Laurus Labs Ltd.</t>
  </si>
  <si>
    <t>INE947Q01028</t>
  </si>
  <si>
    <t>Biocon Ltd.</t>
  </si>
  <si>
    <t>INE376G01013</t>
  </si>
  <si>
    <t>GlaxoSmithKline Pharmaceuticals Ltd.</t>
  </si>
  <si>
    <t>INE159A01016</t>
  </si>
  <si>
    <t>Narayana Hrudayalaya ltd.</t>
  </si>
  <si>
    <t>INE410P01011</t>
  </si>
  <si>
    <t>Syngene International Ltd.</t>
  </si>
  <si>
    <t>INE398R01022</t>
  </si>
  <si>
    <t>Gland Pharma Ltd.</t>
  </si>
  <si>
    <t>INE068V01023</t>
  </si>
  <si>
    <t>Global Health Ltd.</t>
  </si>
  <si>
    <t>INE474Q01031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</si>
  <si>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</si>
  <si>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</si>
  <si>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</si>
  <si>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</si>
  <si>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</si>
  <si>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</si>
  <si>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</si>
  <si>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</si>
  <si>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ABBOTT LABORATORIES</t>
  </si>
  <si>
    <t>US0028241000</t>
  </si>
  <si>
    <t>Health Care Equipment &amp; Supplies</t>
  </si>
  <si>
    <t>NOVARTIS AG</t>
  </si>
  <si>
    <t>US66987V1098</t>
  </si>
  <si>
    <t>MERCK &amp; CO.INC</t>
  </si>
  <si>
    <t>US58933Y1055</t>
  </si>
  <si>
    <t>Novo Nordisk A/S</t>
  </si>
  <si>
    <t>US6701002056</t>
  </si>
  <si>
    <t>INTUITIVE SURGICAL INC</t>
  </si>
  <si>
    <t>US46120E6023</t>
  </si>
  <si>
    <t>THERMO FISHER SCIENTIFIC INC</t>
  </si>
  <si>
    <t>US8835561023</t>
  </si>
  <si>
    <t>Life Sciences Tools &amp; Services</t>
  </si>
  <si>
    <t>AMGEN INC</t>
  </si>
  <si>
    <t>US0311621009</t>
  </si>
  <si>
    <t>VERTEX PHARMACEUTICALS INC</t>
  </si>
  <si>
    <t>US92532F1003</t>
  </si>
  <si>
    <t>GILEAD SCIENCES INC</t>
  </si>
  <si>
    <t>US3755581036</t>
  </si>
  <si>
    <t>DANAHER CORP</t>
  </si>
  <si>
    <t>US2358511028</t>
  </si>
  <si>
    <t>STRYKER CORP</t>
  </si>
  <si>
    <t>US8636671013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</si>
  <si>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</si>
  <si>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</si>
  <si>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</si>
  <si>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</si>
  <si>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</si>
  <si>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</si>
  <si>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</si>
  <si>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</si>
  <si>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</si>
  <si>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</si>
  <si>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</si>
  <si>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</si>
  <si>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</si>
  <si>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BHARAT BOND FOF – APRIL 2033 AS ON APRIL 30, 2025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</si>
  <si>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</si>
  <si>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</si>
  <si>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</si>
  <si>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</si>
  <si>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Fund of funds scheme (Domestic)</t>
  </si>
  <si>
    <t>BHARAT Bond ETF FOF – April 2033</t>
  </si>
  <si>
    <t>PORTFOLIO STATEMENT OF EDELWEISS  GOVERNMENT SECURITIES FUND AS ON APRIL 30, 2025</t>
  </si>
  <si>
    <t>(An open ended debt scheme investing in government securities across maturity)</t>
  </si>
  <si>
    <t>7.30% GOVT OF INDIA RED 19-06-2053</t>
  </si>
  <si>
    <t>IN0020230051</t>
  </si>
  <si>
    <t>7.18% GOVT OF INDIA RED 24-07-2037</t>
  </si>
  <si>
    <t>IN0020230077</t>
  </si>
  <si>
    <t>6.79% GOVT OF INDIA RED 07-10-2034</t>
  </si>
  <si>
    <t>IN0020240126</t>
  </si>
  <si>
    <t>7.23% GOVT OF INDIA RED 15-04-2039</t>
  </si>
  <si>
    <t>IN0020240027</t>
  </si>
  <si>
    <t>8.38% GUJARAT SDL RED 27-02-2029</t>
  </si>
  <si>
    <t>IN1520180309</t>
  </si>
  <si>
    <t>Direct Plan Annual IDCW Option</t>
  </si>
  <si>
    <t>Regular Plan - Annual IDCW Option</t>
  </si>
  <si>
    <t>Edelweiss Government Securities Fund</t>
  </si>
  <si>
    <t>Gilt Fund</t>
  </si>
  <si>
    <t>PORTFOLIO STATEMENT OF EDELWEISS OVERNIGHT FUND AS ON APRIL 30, 2025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</si>
  <si>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</si>
  <si>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</si>
  <si>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</si>
  <si>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</si>
  <si>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</si>
  <si>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</si>
  <si>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</si>
  <si>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</si>
  <si>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</si>
  <si>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</si>
  <si>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</si>
  <si>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</si>
  <si>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</si>
  <si>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</si>
  <si>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</si>
  <si>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</si>
  <si>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</si>
  <si>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</si>
  <si>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CONSUMPTION FUND AS ON APRIL 30, 2025</t>
  </si>
  <si>
    <t>(An open-ended equity scheme following consumption theme)</t>
  </si>
  <si>
    <t>Tata Power Company Ltd.</t>
  </si>
  <si>
    <t>INE245A01021</t>
  </si>
  <si>
    <t>Oberoi Realty Ltd.</t>
  </si>
  <si>
    <t>INE093I01010</t>
  </si>
  <si>
    <t>K.P.R. Mill Ltd.</t>
  </si>
  <si>
    <t>INE930H01031</t>
  </si>
  <si>
    <t>Cartrade Tech Ltd.</t>
  </si>
  <si>
    <t>INE290S01011</t>
  </si>
  <si>
    <t>Chalet Hotels Ltd.</t>
  </si>
  <si>
    <t>INE427F01016</t>
  </si>
  <si>
    <t>Edelweiss Consumption Fund</t>
  </si>
  <si>
    <t>PORTFOLIO STATEMENT OF EDELWEISS SMALL CAP FUND AS ON APRIL 30, 2025</t>
  </si>
  <si>
    <t>(An open ended scheme predominantly investing in small cap stocks)</t>
  </si>
  <si>
    <t>City Union Bank Ltd.</t>
  </si>
  <si>
    <t>INE491A01021</t>
  </si>
  <si>
    <t>Navin Fluorine International Ltd.</t>
  </si>
  <si>
    <t>INE048G01026</t>
  </si>
  <si>
    <t>Kirloskar Pneumatic Co.Ltd.</t>
  </si>
  <si>
    <t>INE811A01020</t>
  </si>
  <si>
    <t>Firstsource Solutions Ltd.</t>
  </si>
  <si>
    <t>INE684F01012</t>
  </si>
  <si>
    <t>Dodla Dairy Ltd.</t>
  </si>
  <si>
    <t>INE021O01019</t>
  </si>
  <si>
    <t>V-Mart Retail Ltd.</t>
  </si>
  <si>
    <t>INE665J01013</t>
  </si>
  <si>
    <t>PNB Housing Finance Ltd.</t>
  </si>
  <si>
    <t>INE572E01012</t>
  </si>
  <si>
    <t>Clean Science and Technology Ltd.</t>
  </si>
  <si>
    <t>INE227W01023</t>
  </si>
  <si>
    <t>Westlife Foodworld Ltd.</t>
  </si>
  <si>
    <t>INE274F01020</t>
  </si>
  <si>
    <t>Vijaya Diagnostic Centre Ltd.</t>
  </si>
  <si>
    <t>INE043W01024</t>
  </si>
  <si>
    <t>Avalon Technologies Ltd.</t>
  </si>
  <si>
    <t>INE0LCL01028</t>
  </si>
  <si>
    <t>Sumitomo Chemical India Ltd.</t>
  </si>
  <si>
    <t>INE258G01013</t>
  </si>
  <si>
    <t>Emami Ltd.</t>
  </si>
  <si>
    <t>INE548C01032</t>
  </si>
  <si>
    <t>Ahluwalia Contracts (India) Ltd.</t>
  </si>
  <si>
    <t>INE758C01029</t>
  </si>
  <si>
    <t>JK Lakshmi Cement Ltd.</t>
  </si>
  <si>
    <t>INE786A01032</t>
  </si>
  <si>
    <t>Arvind Fashions Ltd.</t>
  </si>
  <si>
    <t>INE955V01021</t>
  </si>
  <si>
    <t>Garware Technical Fibres Ltd.</t>
  </si>
  <si>
    <t>INE276A01018</t>
  </si>
  <si>
    <t>Gabriel India Ltd.</t>
  </si>
  <si>
    <t>INE524A01029</t>
  </si>
  <si>
    <t>KNR Constructions Ltd.</t>
  </si>
  <si>
    <t>INE634I01029</t>
  </si>
  <si>
    <t>Ratnamani Metals &amp; Tubes Ltd.</t>
  </si>
  <si>
    <t>INE703B01027</t>
  </si>
  <si>
    <t>Voltamp Transformers Ltd.</t>
  </si>
  <si>
    <t>INE540H01012</t>
  </si>
  <si>
    <t>Vedant Fashions Ltd.</t>
  </si>
  <si>
    <t>INE825V01034</t>
  </si>
  <si>
    <t>RHI Magnesita India Ltd.</t>
  </si>
  <si>
    <t>INE743M01012</t>
  </si>
  <si>
    <t>Mold-Tek Packaging Ltd.</t>
  </si>
  <si>
    <t>INE893J01029</t>
  </si>
  <si>
    <t>Jamna Auto Industries Ltd.</t>
  </si>
  <si>
    <t>INE039C01032</t>
  </si>
  <si>
    <t>Cera Sanitaryware Ltd.</t>
  </si>
  <si>
    <t>INE739E01017</t>
  </si>
  <si>
    <t>Whirlpool of India Ltd.</t>
  </si>
  <si>
    <t>INE716A01013</t>
  </si>
  <si>
    <t>Rolex Rings Ltd.</t>
  </si>
  <si>
    <t>INE645S01016</t>
  </si>
  <si>
    <t>NOCIL Ltd.</t>
  </si>
  <si>
    <t>INE163A01018</t>
  </si>
  <si>
    <t>Rajratan Global Wire Ltd.</t>
  </si>
  <si>
    <t>INE451D01029</t>
  </si>
  <si>
    <t>Edelweiss Small Cap Fund</t>
  </si>
  <si>
    <t>PORTFOLIO STATEMENT OF EDELWEISS NIFTY LARGE MID CAP 250 INDEX FUND AS ON APRIL 30, 2025</t>
  </si>
  <si>
    <t>(An Open-ended Equity Scheme replicating Nifty LargeMidcap 250 Index)</t>
  </si>
  <si>
    <t>UPL Ltd.</t>
  </si>
  <si>
    <t>INE628A01036</t>
  </si>
  <si>
    <t>Yes Bank Ltd.</t>
  </si>
  <si>
    <t>INE528G01035</t>
  </si>
  <si>
    <t>GMR Airports Ltd.</t>
  </si>
  <si>
    <t>INE776C01039</t>
  </si>
  <si>
    <t>Tube Investments Of India Ltd.</t>
  </si>
  <si>
    <t>INE974X01010</t>
  </si>
  <si>
    <t>Bharat Forge Ltd.</t>
  </si>
  <si>
    <t>INE465A01025</t>
  </si>
  <si>
    <t>One 97 Communications Ltd.</t>
  </si>
  <si>
    <t>INE982J01020</t>
  </si>
  <si>
    <t>NHPC Ltd.</t>
  </si>
  <si>
    <t>INE848E01016</t>
  </si>
  <si>
    <t>Grasim Industries Ltd.</t>
  </si>
  <si>
    <t>INE047A01021</t>
  </si>
  <si>
    <t>Union Bank of India</t>
  </si>
  <si>
    <t>INE692A01016</t>
  </si>
  <si>
    <t>Petronet LNG Ltd.</t>
  </si>
  <si>
    <t>INE347G01014</t>
  </si>
  <si>
    <t>Prestige Estates Projects Ltd.</t>
  </si>
  <si>
    <t>INE811K01011</t>
  </si>
  <si>
    <t>Supreme Industries Ltd.</t>
  </si>
  <si>
    <t>INE195A01028</t>
  </si>
  <si>
    <t>NMDC Ltd.</t>
  </si>
  <si>
    <t>INE584A01023</t>
  </si>
  <si>
    <t>Minerals &amp; Mining</t>
  </si>
  <si>
    <t>Adani Ports &amp; Special Economic Zone Ltd.</t>
  </si>
  <si>
    <t>INE742F01042</t>
  </si>
  <si>
    <t>Patanjali Foods Ltd.</t>
  </si>
  <si>
    <t>INE619A01035</t>
  </si>
  <si>
    <t>Tata Elxsi Ltd.</t>
  </si>
  <si>
    <t>INE670A01012</t>
  </si>
  <si>
    <t>Rail Vikas Nigam Ltd.</t>
  </si>
  <si>
    <t>INE415G01027</t>
  </si>
  <si>
    <t>Kalyan Jewellers India Ltd.</t>
  </si>
  <si>
    <t>INE303R01014</t>
  </si>
  <si>
    <t>Vodafone Idea Ltd.</t>
  </si>
  <si>
    <t>INE669E01016</t>
  </si>
  <si>
    <t>Jindal Stainless Ltd.</t>
  </si>
  <si>
    <t>INE220G01021</t>
  </si>
  <si>
    <t>Container Corporation Of India Ltd.</t>
  </si>
  <si>
    <t>INE111A01025</t>
  </si>
  <si>
    <t>LIC Housing Finance Ltd.</t>
  </si>
  <si>
    <t>INE115A01026</t>
  </si>
  <si>
    <t>Adani Total Gas Ltd.</t>
  </si>
  <si>
    <t>INE399L01023</t>
  </si>
  <si>
    <t>Steel Authority of India Ltd.</t>
  </si>
  <si>
    <t>INE114A01011</t>
  </si>
  <si>
    <t>Exide Industries Ltd.</t>
  </si>
  <si>
    <t>INE302A01020</t>
  </si>
  <si>
    <t>Gujarat Fluorochemicals Ltd.</t>
  </si>
  <si>
    <t>INE09N301011</t>
  </si>
  <si>
    <t>Berger Paints (I) Ltd.</t>
  </si>
  <si>
    <t>INE463A01038</t>
  </si>
  <si>
    <t>Apollo Tyres Ltd.</t>
  </si>
  <si>
    <t>INE438A01022</t>
  </si>
  <si>
    <t>Bharat Petroleum Corporation Ltd.</t>
  </si>
  <si>
    <t>INE029A01011</t>
  </si>
  <si>
    <t>Adani Enterprises Ltd.</t>
  </si>
  <si>
    <t>INE423A01024</t>
  </si>
  <si>
    <t>Metals &amp; Minerals Trading</t>
  </si>
  <si>
    <t>Lloyds Metals And Energy Ltd.</t>
  </si>
  <si>
    <t>INE281B01032</t>
  </si>
  <si>
    <t>Aditya Birla Capital Ltd.</t>
  </si>
  <si>
    <t>INE674K01013</t>
  </si>
  <si>
    <t>Bank of India</t>
  </si>
  <si>
    <t>INE084A01016</t>
  </si>
  <si>
    <t>Bandhan Bank Ltd.</t>
  </si>
  <si>
    <t>INE545U01014</t>
  </si>
  <si>
    <t>IndusInd Bank Ltd.</t>
  </si>
  <si>
    <t>INE095A01012</t>
  </si>
  <si>
    <t>Cochin Shipyard Ltd.</t>
  </si>
  <si>
    <t>INE704P01025</t>
  </si>
  <si>
    <t>Info Edge (India) Ltd.</t>
  </si>
  <si>
    <t>INE663F01024</t>
  </si>
  <si>
    <t>Linde India Ltd.</t>
  </si>
  <si>
    <t>INE473A01011</t>
  </si>
  <si>
    <t>Deepak Nitrite Ltd.</t>
  </si>
  <si>
    <t>INE288B01029</t>
  </si>
  <si>
    <t>L&amp;T Finance Ltd.</t>
  </si>
  <si>
    <t>INE498L01015</t>
  </si>
  <si>
    <t>General Insurance Corporation of India</t>
  </si>
  <si>
    <t>INE481Y01014</t>
  </si>
  <si>
    <t>Thermax Ltd.</t>
  </si>
  <si>
    <t>INE152A01029</t>
  </si>
  <si>
    <t>ACC Ltd.</t>
  </si>
  <si>
    <t>INE012A01025</t>
  </si>
  <si>
    <t>Bajaj Holdings &amp; Investment Ltd.</t>
  </si>
  <si>
    <t>INE118A01012</t>
  </si>
  <si>
    <t>Indian Oil Corporation Ltd.</t>
  </si>
  <si>
    <t>INE242A01010</t>
  </si>
  <si>
    <t>GAIL (India) Ltd.</t>
  </si>
  <si>
    <t>INE129A01019</t>
  </si>
  <si>
    <t>AIA Engineering Ltd.</t>
  </si>
  <si>
    <t>INE212H01026</t>
  </si>
  <si>
    <t>Aditya Birla Fashion and Retail Ltd.</t>
  </si>
  <si>
    <t>INE647O01011</t>
  </si>
  <si>
    <t>Indian Renewable Energy Dev Agency Ltd.</t>
  </si>
  <si>
    <t>INE202E01016</t>
  </si>
  <si>
    <t>Housing &amp; Urban Development Corp Ltd.</t>
  </si>
  <si>
    <t>INE031A01017</t>
  </si>
  <si>
    <t>CRISIL Ltd.</t>
  </si>
  <si>
    <t>INE007A01025</t>
  </si>
  <si>
    <t>Escorts Kubota Ltd.</t>
  </si>
  <si>
    <t>INE042A01014</t>
  </si>
  <si>
    <t>DLF Ltd.</t>
  </si>
  <si>
    <t>INE271C01023</t>
  </si>
  <si>
    <t>Adani Power Ltd.</t>
  </si>
  <si>
    <t>INE814H01011</t>
  </si>
  <si>
    <t>Tata Technologies Ltd.</t>
  </si>
  <si>
    <t>INE142M01025</t>
  </si>
  <si>
    <t>Motherson Sumi Wiring India Ltd.</t>
  </si>
  <si>
    <t>INE0FS801015</t>
  </si>
  <si>
    <t>Macrotech Developers Ltd.</t>
  </si>
  <si>
    <t>INE670K01029</t>
  </si>
  <si>
    <t>IRB Infrastructure Developers Ltd.</t>
  </si>
  <si>
    <t>INE821I01022</t>
  </si>
  <si>
    <t>Ambuja Cements Ltd.</t>
  </si>
  <si>
    <t>INE079A01024</t>
  </si>
  <si>
    <t>AWL Agri Business Ltd.</t>
  </si>
  <si>
    <t>INE699H01024</t>
  </si>
  <si>
    <t>Star Health &amp; Allied Insurance Co Ltd.</t>
  </si>
  <si>
    <t>INE575P01011</t>
  </si>
  <si>
    <t>Punjab National Bank</t>
  </si>
  <si>
    <t>INE160A01022</t>
  </si>
  <si>
    <t>3M India Ltd.</t>
  </si>
  <si>
    <t>INE470A01017</t>
  </si>
  <si>
    <t>Diversified</t>
  </si>
  <si>
    <t>Canara Bank</t>
  </si>
  <si>
    <t>INE476A01022</t>
  </si>
  <si>
    <t>Adani Energy Solutions Ltd.</t>
  </si>
  <si>
    <t>INE931S01010</t>
  </si>
  <si>
    <t>Bank of Maharashtra</t>
  </si>
  <si>
    <t>INE457A01014</t>
  </si>
  <si>
    <t>Gujarat Gas Ltd.</t>
  </si>
  <si>
    <t>INE844O01030</t>
  </si>
  <si>
    <t>Tata Investment Corporation Ltd.</t>
  </si>
  <si>
    <t>INE672A01018</t>
  </si>
  <si>
    <t>Honeywell Automation India Ltd.</t>
  </si>
  <si>
    <t>INE671A01010</t>
  </si>
  <si>
    <t>NLC India Ltd.</t>
  </si>
  <si>
    <t>INE589A01014</t>
  </si>
  <si>
    <t>Adani Green Energy Ltd.</t>
  </si>
  <si>
    <t>INE364U01010</t>
  </si>
  <si>
    <t>Godrej Industries Ltd.</t>
  </si>
  <si>
    <t>INE233A01035</t>
  </si>
  <si>
    <t>Sun TV Network Ltd.</t>
  </si>
  <si>
    <t>INE424H01027</t>
  </si>
  <si>
    <t>Entertainment</t>
  </si>
  <si>
    <t>ICICI Prudential Life Insurance Co Ltd.</t>
  </si>
  <si>
    <t>INE726G01019</t>
  </si>
  <si>
    <t>Indian Railway Finance Corporation Ltd.</t>
  </si>
  <si>
    <t>INE053F01010</t>
  </si>
  <si>
    <t>Ola Electric Mobility Ltd.</t>
  </si>
  <si>
    <t>INE0LXG01040</t>
  </si>
  <si>
    <t>Life Insurance Corporation of India</t>
  </si>
  <si>
    <t>INE0J1Y01017</t>
  </si>
  <si>
    <t>The New India Assurance Company Ltd.</t>
  </si>
  <si>
    <t>INE470Y01017</t>
  </si>
  <si>
    <t>Mangalore Refinery &amp; Petrochemicals Ltd.</t>
  </si>
  <si>
    <t>INE103A01014</t>
  </si>
  <si>
    <t>Edelweiss NIFTY Large Mid Cap 250 Index Fund</t>
  </si>
  <si>
    <t>PORTFOLIO STATEMENT OF EDELWEISS GOLD AND SILVER ETF FOF AS ON APRIL 30, 2025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</si>
  <si>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</si>
  <si>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</si>
  <si>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</si>
  <si>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</si>
  <si>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</si>
  <si>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</si>
  <si>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MONEY MARKET FUND AS ON APRIL 30, 2025</t>
  </si>
  <si>
    <t>(An open-ended debt scheme investing in money market instruments)</t>
  </si>
  <si>
    <t>8.27% KARNATAKA SDL RED 23-12-2025</t>
  </si>
  <si>
    <t>IN1920150068</t>
  </si>
  <si>
    <t>7.99% KARNATAKA SDL RED 28-10-2025</t>
  </si>
  <si>
    <t>IN1920150027</t>
  </si>
  <si>
    <t>7% RAJASTHAN SDL RED 25-09-2025</t>
  </si>
  <si>
    <t>IN2920190211</t>
  </si>
  <si>
    <t>364 DAYS TBILL RED 04-12-2025</t>
  </si>
  <si>
    <t>IN002024Z347</t>
  </si>
  <si>
    <t>364 DAYS TBILL RED 19-03-2026</t>
  </si>
  <si>
    <t>IN002024Z495</t>
  </si>
  <si>
    <t>364 DAYS TBILL RED 05-02-2026</t>
  </si>
  <si>
    <t>IN002024Z438</t>
  </si>
  <si>
    <t>364 DAYS TBILL RED 12-03-2026</t>
  </si>
  <si>
    <t>IN002024Z487</t>
  </si>
  <si>
    <t>364 DAYS TBILL RED 26-03-2026</t>
  </si>
  <si>
    <t>IN002024Z503</t>
  </si>
  <si>
    <t>BANK OF BARODA CD RED 13-10-2025#**</t>
  </si>
  <si>
    <t>INE028A16IH9</t>
  </si>
  <si>
    <t>ICRA A1+</t>
  </si>
  <si>
    <t>KOTAK MAHINDRA BANK CD RED 11-12-2025#**</t>
  </si>
  <si>
    <t>INE237A160Z6</t>
  </si>
  <si>
    <t>NABARD CD RED 10-03-2026#**</t>
  </si>
  <si>
    <t>INE261F16975</t>
  </si>
  <si>
    <t>PUNJAB NATIONAL BANK CD RED 11-12-2025#</t>
  </si>
  <si>
    <t>INE160A16QL5</t>
  </si>
  <si>
    <t>UNION BK OF INDIA CD RD 18-12-25#</t>
  </si>
  <si>
    <t>INE692A16II0</t>
  </si>
  <si>
    <t>CANARA BANK CD RED 21-01-2026#**</t>
  </si>
  <si>
    <t>INE476A16A08</t>
  </si>
  <si>
    <t>KOTAK MAHINDRA BANK CD RED 28-01-2026#**</t>
  </si>
  <si>
    <t>INE237A163Z0</t>
  </si>
  <si>
    <t>INDIAN BANK CD RED 04-02-2026#**</t>
  </si>
  <si>
    <t>INE562A16OA0</t>
  </si>
  <si>
    <t>AXIS BANK LTD CD RED 04-02-2026#**</t>
  </si>
  <si>
    <t>INE238AD6AM2</t>
  </si>
  <si>
    <t>NABARD CD RED 05-02-2026#**</t>
  </si>
  <si>
    <t>INE261F16934</t>
  </si>
  <si>
    <t>AXIS BANK LTD CD RED 05-03-2026#**</t>
  </si>
  <si>
    <t>INE238AD6AO8</t>
  </si>
  <si>
    <t>SIDBI CD RED 06-03-2026#**</t>
  </si>
  <si>
    <t>INE556F16BC4</t>
  </si>
  <si>
    <t>PUNJAB NATIONAL BK CD RD 18-03-26#**</t>
  </si>
  <si>
    <t>INE160A16RK5</t>
  </si>
  <si>
    <t>CANARA BANK CD RED 18-03-2026#**</t>
  </si>
  <si>
    <t>INE476A16B64</t>
  </si>
  <si>
    <t>IDFC FIRST BANK LTD. CD RED 18-11-2025#**</t>
  </si>
  <si>
    <t>INE092T16XS1</t>
  </si>
  <si>
    <t>INDUSIND BANK LTD CD RED 21-11-2025#**</t>
  </si>
  <si>
    <t>INE095A16X69</t>
  </si>
  <si>
    <t>HDFC BANK CD RED 04-12-2025#**</t>
  </si>
  <si>
    <t>INE040A16FY5</t>
  </si>
  <si>
    <t>SIDBI CD RED 05-12-2025#**</t>
  </si>
  <si>
    <t>INE556F16AX2</t>
  </si>
  <si>
    <t>NABARD CD RED 17-02-2026#**</t>
  </si>
  <si>
    <t>INE261F16959</t>
  </si>
  <si>
    <t>KOTAK MAHINDRA BANK CD RED 27-02-2026#**</t>
  </si>
  <si>
    <t>INE237A166Z3</t>
  </si>
  <si>
    <t>NABARD CD RED 27-02-2026#</t>
  </si>
  <si>
    <t>INE261F16967</t>
  </si>
  <si>
    <t>CANARA BANK CD RED 04-03-2026#</t>
  </si>
  <si>
    <t>INE476A16A73</t>
  </si>
  <si>
    <t>CANARA BANK CD RED 06-03-2026#**</t>
  </si>
  <si>
    <t>INE476A16A99</t>
  </si>
  <si>
    <t>SIDBI CD RED 11-03-2026#**</t>
  </si>
  <si>
    <t>INE556F16BD2</t>
  </si>
  <si>
    <t>HDFC BANK CD RED 12-03-2026#**</t>
  </si>
  <si>
    <t>INE040A16GN6</t>
  </si>
  <si>
    <t>SIDBI CD RED 26-08-2025#**</t>
  </si>
  <si>
    <t>INE556F16AT0</t>
  </si>
  <si>
    <t>HERO FINCORP LTD CP R 16-06-25**</t>
  </si>
  <si>
    <t>INE957N14IU0</t>
  </si>
  <si>
    <t>ADITYA BIRLA FIN LTD CP RED 20-06-2025**</t>
  </si>
  <si>
    <t>INE860H144J1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</si>
  <si>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</si>
  <si>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</si>
  <si>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</si>
  <si>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</si>
  <si>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</si>
  <si>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</si>
  <si>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</si>
  <si>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</si>
  <si>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TATA CAPITAL LTD CP RED 13-03-2026**</t>
  </si>
  <si>
    <t>INE976I14PV3</t>
  </si>
  <si>
    <t>ADITYA BIRLA FIN LTD CP RED 17-09-2025**</t>
  </si>
  <si>
    <t>INE860H144D4</t>
  </si>
  <si>
    <t>Institutional Annual IDCW Option</t>
  </si>
  <si>
    <t>Institutional Growth Option</t>
  </si>
  <si>
    <t>Institutional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</si>
  <si>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</si>
  <si>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</si>
  <si>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</si>
  <si>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</si>
  <si>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</si>
  <si>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APRIL 30, 2025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</si>
  <si>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</si>
  <si>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</si>
  <si>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</si>
  <si>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6.90% HUDCO NCD RED 23-04-2032**</t>
  </si>
  <si>
    <t>INE031A08962</t>
  </si>
  <si>
    <t>7.54% HPCL NCD RED 15-04-2033**</t>
  </si>
  <si>
    <t>INE094A08143</t>
  </si>
  <si>
    <t>7.47% IRFC SR166 NCD RED 15-04-2033**</t>
  </si>
  <si>
    <t>INE053F08213</t>
  </si>
  <si>
    <t>7.58% POWER FIN NCD RED 15-04-2033**</t>
  </si>
  <si>
    <t>INE134E08LW7</t>
  </si>
  <si>
    <t>7.54% NABARD NCD RED 15-04-2033**</t>
  </si>
  <si>
    <t>INE261F08DU6</t>
  </si>
  <si>
    <t>7.53% RECL SR 217 NCD RED 31-03-2033**</t>
  </si>
  <si>
    <t>INE020B08EC1</t>
  </si>
  <si>
    <t>7.75% IRFC NCD RED 15-04-2033**</t>
  </si>
  <si>
    <t>INE053F08270</t>
  </si>
  <si>
    <t>7.52% HUDCO SERIES B NCD RED 15-04-2033**</t>
  </si>
  <si>
    <t>INE031A08863</t>
  </si>
  <si>
    <t>7.44% NTPC LTD. SR 79 NCD RED 15-04-2033**</t>
  </si>
  <si>
    <t>INE733E08239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</si>
  <si>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</si>
  <si>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</si>
  <si>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</si>
  <si>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</si>
  <si>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</si>
  <si>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</si>
  <si>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</si>
  <si>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</si>
  <si>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</si>
  <si>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</si>
  <si>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</si>
  <si>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</si>
  <si>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</si>
  <si>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</si>
  <si>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7.40% EXIM BANK NCD SR Z02 RED 14-03-29**</t>
  </si>
  <si>
    <t>INE514E08GC2</t>
  </si>
  <si>
    <t>7.65% IRFC SR 168B NCD RED 18-04-2033**</t>
  </si>
  <si>
    <t>INE053F08247</t>
  </si>
  <si>
    <t>7.40% NABARD NCD SR 25D RED 29-04-30</t>
  </si>
  <si>
    <t>INE261F08EL3</t>
  </si>
  <si>
    <t>7.69% NABARD NCD SR LTIF 1E 31-03-2032**</t>
  </si>
  <si>
    <t>INE261F08832</t>
  </si>
  <si>
    <t>7.26% GOVT OF INDIA RED 06-02-2033</t>
  </si>
  <si>
    <t>IN0020220151</t>
  </si>
  <si>
    <t>In accordance with SEBI Circular no. SEBI/HO/IMD/PoD2/P/CIR/2024/183 dated December 13, 2024, Debt Index Replication Factor (DIRF) is 65.98%.</t>
  </si>
  <si>
    <t>BHARAT Bond ETF - April 2033</t>
  </si>
  <si>
    <t>BHARAT Bond ETF – April 2033</t>
  </si>
  <si>
    <t>PORTFOLIO STATEMENT OF EDELWEISS CRISIL IBX 50:50 GILT PLUS SDL JUNE 2027 INDEX FUND AS ON APRIL 30, 2025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</si>
  <si>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</si>
  <si>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</si>
  <si>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</si>
  <si>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</si>
  <si>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</si>
  <si>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</si>
  <si>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</si>
  <si>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</si>
  <si>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</si>
  <si>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</si>
  <si>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</si>
  <si>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</si>
  <si>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</si>
  <si>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In accordance with SEBI Circular no. SEBI/HO/IMD/PoD2/P/CIR/2024/183 dated December 13, 2024, Debt Index Replication Factor (DIRF) is 96.93%.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</si>
  <si>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</si>
  <si>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</si>
  <si>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</si>
  <si>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APRIL 30, 2025</t>
  </si>
  <si>
    <t>(An open-ended target Maturuty index fund predominantly investing in the constituents of Nifty PSU Bond Plus SDL April 2026 50:50 Index)</t>
  </si>
  <si>
    <t>7.58% POWER FIN SR 222 NCD RED 15-01-26**</t>
  </si>
  <si>
    <t>INE134E08LZ0</t>
  </si>
  <si>
    <t>7.10% EXIM NCD RED 18-03-2026**</t>
  </si>
  <si>
    <t>INE514E08GA6</t>
  </si>
  <si>
    <t>7.35% NTPC LTD. SR 80 NCD RED 17-04-2026**</t>
  </si>
  <si>
    <t>INE733E08247</t>
  </si>
  <si>
    <t>7.54% HUDCO NCD RED 11-02-2026**</t>
  </si>
  <si>
    <t>INE031A08855</t>
  </si>
  <si>
    <t>7.57% NABARD NCD SR 23 G RED 19-03-2026**</t>
  </si>
  <si>
    <t>INE261F08DW2</t>
  </si>
  <si>
    <t>5.94% REC LTD. NCD RED 31-01-2026**</t>
  </si>
  <si>
    <t>INE020B08DK6</t>
  </si>
  <si>
    <t>9.18% NUCLEAR POWER NCD RED 23-01-2026**</t>
  </si>
  <si>
    <t>INE206D08188</t>
  </si>
  <si>
    <t>6.18% MANGALORE REF &amp; PET NCD 29-12-2025**</t>
  </si>
  <si>
    <t>INE103A08043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</si>
  <si>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</si>
  <si>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</si>
  <si>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</si>
  <si>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</si>
  <si>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</si>
  <si>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</si>
  <si>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</si>
  <si>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</si>
  <si>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</si>
  <si>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</si>
  <si>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</si>
  <si>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</si>
  <si>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</t>
  </si>
  <si>
    <t>INE206D08261</t>
  </si>
  <si>
    <t>9.09% IRFC NCD RED 31-03-2026**</t>
  </si>
  <si>
    <t>INE053F09HN1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</si>
  <si>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</si>
  <si>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</si>
  <si>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</si>
  <si>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</si>
  <si>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</si>
  <si>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</si>
  <si>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</si>
  <si>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</si>
  <si>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</si>
  <si>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</si>
  <si>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</si>
  <si>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</si>
  <si>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</si>
  <si>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</si>
  <si>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</si>
  <si>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</si>
  <si>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</si>
  <si>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</si>
  <si>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</si>
  <si>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</si>
  <si>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</si>
  <si>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</si>
  <si>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</si>
  <si>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</si>
  <si>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</si>
  <si>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</si>
  <si>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</si>
  <si>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</si>
  <si>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</si>
  <si>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</si>
  <si>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</si>
  <si>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</si>
  <si>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8.60% BIHAR SDL RED 09-03-2026</t>
  </si>
  <si>
    <t>IN1320150056</t>
  </si>
  <si>
    <t>8.88% WEST BENGAL SDL RED 24-02-2026</t>
  </si>
  <si>
    <t>IN3420150150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</si>
  <si>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</si>
  <si>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</si>
  <si>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</si>
  <si>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</si>
  <si>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</si>
  <si>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</si>
  <si>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</si>
  <si>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</si>
  <si>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</si>
  <si>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</si>
  <si>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</si>
  <si>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</si>
  <si>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</si>
  <si>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</si>
  <si>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</si>
  <si>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</si>
  <si>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</si>
  <si>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</si>
  <si>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</si>
  <si>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</si>
  <si>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</si>
  <si>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</si>
  <si>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</si>
  <si>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</si>
  <si>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8.36% MAHARASHTRA SDL RED 27-01-2026</t>
  </si>
  <si>
    <t>IN2220150170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</si>
  <si>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</si>
  <si>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</si>
  <si>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</si>
  <si>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</si>
  <si>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</si>
  <si>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</si>
  <si>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</si>
  <si>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</si>
  <si>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</si>
  <si>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</si>
  <si>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</si>
  <si>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</si>
  <si>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7.90% RAJASTHAN SDL RED 08-04-2026</t>
  </si>
  <si>
    <t>IN2920200028</t>
  </si>
  <si>
    <t>8.46% GUJARAT SDL RED 10-02-2026</t>
  </si>
  <si>
    <t>IN1520150120</t>
  </si>
  <si>
    <t>7.96% TAMIL NADU SDL RED 27-04-2026</t>
  </si>
  <si>
    <t>IN3120160020</t>
  </si>
  <si>
    <t>7.96% GUJARAT SDL RED 27-04-2026</t>
  </si>
  <si>
    <t>IN1520160020</t>
  </si>
  <si>
    <t>8.09% RAJASTHAN SDL RED 23-03-2026</t>
  </si>
  <si>
    <t>IN2920150363</t>
  </si>
  <si>
    <t>8.09% ANDHRA PRADESH SDL RED 23-03-2026</t>
  </si>
  <si>
    <t>IN1020150158</t>
  </si>
  <si>
    <t>6.70% ANDHRA PRADESH SDL RED 22-04-2026</t>
  </si>
  <si>
    <t>IN1020200078</t>
  </si>
  <si>
    <t>In accordance with SEBI Circular no. SEBI/HO/IMD/PoD2/P/CIR/2024/183 dated December 13, 2024, Debt Index Replication Factor (DIRF) is 73.81%.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</si>
  <si>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</si>
  <si>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</si>
  <si>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</si>
  <si>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APRIL 30, 2025</t>
  </si>
  <si>
    <t>(An open ended dynamic equity scheme investing across large cap, mid cap, small cap stocks)</t>
  </si>
  <si>
    <t>Kajaria Ceramics Ltd.</t>
  </si>
  <si>
    <t>INE217B01036</t>
  </si>
  <si>
    <t>Edelweiss Flexi Cap Fund</t>
  </si>
  <si>
    <t>PORTFOLIO STATEMENT OF EDELWEISS NIFTY 50 INDEX FUND AS ON APRIL 30, 2025</t>
  </si>
  <si>
    <t>(An open ended scheme replicating Nifty 50 Index)</t>
  </si>
  <si>
    <t>Edelweiss NIFTY 50 Index Fund</t>
  </si>
  <si>
    <t>PORTFOLIO STATEMENT OF EDELWEISS NIFTY MIDCAP150 MOMENTUM 50 INDEX FUND AS ON APRIL 30, 2025</t>
  </si>
  <si>
    <t>(An Open-ended Equity Scheme replicating Nifty Midcap150 Momentum 50 Index)</t>
  </si>
  <si>
    <t>Edelweiss NIFTY Midcap 150 Momentum 50 Index Fund</t>
  </si>
  <si>
    <t>PORTFOLIO STATEMENT OF EDELWEISS NIFTY BANK ETF AS ON APRIL 30, 2025</t>
  </si>
  <si>
    <t>(An open-ended exchange traded scheme replicating/tracking Nifty Bank Total return index)</t>
  </si>
  <si>
    <t>Edelweiss Nifty Bank ETF</t>
  </si>
  <si>
    <t>PORTFOLIO STATEMENT OF EDELWEISS CRISIL IBX AAA FINANCIAL SERVICES BOND – JAN 2028 INDEX FUND AS ON APRIL 30, 2025</t>
  </si>
  <si>
    <t>(An open-ended target maturity debt Index Fund predominantly investing in the constituents of CRISIL IBX AAA Financial
Services – Jan 2028 Index. A relatively high-interest rate risk and relatively low credit risk.)</t>
  </si>
  <si>
    <t>8.29% AXIS FIN SR 01 NCD R 19-08-27**</t>
  </si>
  <si>
    <t>INE891K07978</t>
  </si>
  <si>
    <t>8.01% MAH &amp; MAH FIN SR RED 24-12-2027**</t>
  </si>
  <si>
    <t>INE774D07VG6</t>
  </si>
  <si>
    <t>7.92% ADITYA BIRLA FIN NCD RED 27-12-27**</t>
  </si>
  <si>
    <t>INE860H07IG1</t>
  </si>
  <si>
    <t>7.74% LIC HSG TR448 NCD 22-10-27</t>
  </si>
  <si>
    <t>INE115A07QZ8</t>
  </si>
  <si>
    <t>8.3721% KOTAK MAH INVEST NCD R 20-08-27**</t>
  </si>
  <si>
    <t>INE975F07IS6</t>
  </si>
  <si>
    <t>7.7951% BAJAJ FIN LTD NCD RED 10-12-2027**</t>
  </si>
  <si>
    <t>INE296A07TF2</t>
  </si>
  <si>
    <t>7.712% TATA CAP HSG FIN SR D 14-01-2028**</t>
  </si>
  <si>
    <t>INE033L07IK9</t>
  </si>
  <si>
    <t>7.74% PFC SR 172 NCD RED 29-01-2028**</t>
  </si>
  <si>
    <t>INE134E08JI0</t>
  </si>
  <si>
    <t>7.70% RECL NCD SR156 RED 10-12-2027**</t>
  </si>
  <si>
    <t>INE020B08AQ9</t>
  </si>
  <si>
    <t>7.98% BAJAJ HOUSING FIN NCD RED 18-11-27**</t>
  </si>
  <si>
    <t>INE377Y07383</t>
  </si>
  <si>
    <t>7.62% NABARD NCD SR 23I RED 31-01-2028**</t>
  </si>
  <si>
    <t>INE261F08DV4</t>
  </si>
  <si>
    <t>7.68% TATA CAPITAL LTD NCD 07-09-2027**</t>
  </si>
  <si>
    <t>INE306N07NA6</t>
  </si>
  <si>
    <t>In accordance with SEBI Circular no. SEBI/HO/IMD/PoD2/P/CIR/2024/183 dated December 13, 2024, Debt Index Replication Factor (DIRF) is 59.37%.</t>
  </si>
  <si>
    <t>EDELWEISS CRISIL IBX AAA FINANCIAL SERVICES BOND – JAN 2028 INDEX FUND</t>
  </si>
  <si>
    <t>CRISIL IBX AAA Financial Services Bond – Jan 2028 Index</t>
  </si>
  <si>
    <t>Edelweiss CRISIL-IBX AAA Financial Services Bond– Jan 2028 Index Fund</t>
  </si>
  <si>
    <t>PORTFOLIO STATEMENT OF BHARAT BOND FOF – APRIL 2032 AS ON APRIL 30, 2025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</si>
  <si>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</si>
  <si>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</si>
  <si>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</si>
  <si>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</si>
  <si>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</si>
  <si>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APRIL 30, 2025</t>
  </si>
  <si>
    <t>(An Open-ended Scheme replicating Nifty Alpha Low Volatility 30 Index.)</t>
  </si>
  <si>
    <t>Edelweiss Nifty Alpha Low Volatility 30 Index Fund</t>
  </si>
  <si>
    <t>PORTFOLIO STATEMENT OF EDELWEISS ARBITRAGE FUND AS ON APRIL 30, 2025</t>
  </si>
  <si>
    <t>(An open ended scheme investing in arbitrage opportunities)</t>
  </si>
  <si>
    <t>Manappuram Finance Ltd.</t>
  </si>
  <si>
    <t>INE522D01027</t>
  </si>
  <si>
    <t>Crompton Greaves Cons Electrical Ltd.</t>
  </si>
  <si>
    <t>INE299U01018</t>
  </si>
  <si>
    <t>RBL Bank Ltd.</t>
  </si>
  <si>
    <t>INE976G01028</t>
  </si>
  <si>
    <t>HFCL Ltd.</t>
  </si>
  <si>
    <t>INE548A01028</t>
  </si>
  <si>
    <t>Tata Chemicals Ltd.</t>
  </si>
  <si>
    <t>INE092A01019</t>
  </si>
  <si>
    <t>Hindustan Copper Ltd.</t>
  </si>
  <si>
    <t>INE531E01026</t>
  </si>
  <si>
    <t>Indian Energy Exchange Ltd.</t>
  </si>
  <si>
    <t>INE022Q01020</t>
  </si>
  <si>
    <t>Piramal Enterprises Ltd.</t>
  </si>
  <si>
    <t>INE140A01024</t>
  </si>
  <si>
    <t>IIFL Finance Ltd.</t>
  </si>
  <si>
    <t>INE530B01024</t>
  </si>
  <si>
    <t>The Ramco Cements Ltd.</t>
  </si>
  <si>
    <t>INE331A01037</t>
  </si>
  <si>
    <t>CESC Ltd.</t>
  </si>
  <si>
    <t>INE486A01021</t>
  </si>
  <si>
    <t>Delhivery Ltd.</t>
  </si>
  <si>
    <t>INE148O01028</t>
  </si>
  <si>
    <t>KPIT Technologies Ltd.29/05/2025</t>
  </si>
  <si>
    <t>UPL Ltd.29/05/2025</t>
  </si>
  <si>
    <t>The Phoenix Mills Ltd.29/05/2025</t>
  </si>
  <si>
    <t>Adani Ports &amp; Special Economic Zone Ltd.29/05/2025</t>
  </si>
  <si>
    <t>Siemens Ltd.29/05/2025</t>
  </si>
  <si>
    <t>Hindustan Zinc Ltd.29/05/2025</t>
  </si>
  <si>
    <t>Bharat Electronics Ltd.26/06/2025</t>
  </si>
  <si>
    <t>Delhivery Ltd.29/05/2025</t>
  </si>
  <si>
    <t>Biocon Ltd.29/05/2025</t>
  </si>
  <si>
    <t>Asian Paints Ltd.29/05/2025</t>
  </si>
  <si>
    <t>Adani Total Gas Ltd.29/05/2025</t>
  </si>
  <si>
    <t>Eternal Ltd.29/05/2025</t>
  </si>
  <si>
    <t>ICICI Lombard General Insurance Co. Ltd.29/05/2025</t>
  </si>
  <si>
    <t>Life Insurance Corporation of India29/05/2025</t>
  </si>
  <si>
    <t>LTIMindtree Ltd.29/05/2025</t>
  </si>
  <si>
    <t>Torrent Power Ltd.29/05/2025</t>
  </si>
  <si>
    <t>HDFC Life Insurance Company Ltd.29/05/2025</t>
  </si>
  <si>
    <t>Balkrishna Industries Ltd.29/05/2025</t>
  </si>
  <si>
    <t>IRB Infrastructure Developers Ltd.29/05/2025</t>
  </si>
  <si>
    <t>Infosys Ltd.26/06/2025</t>
  </si>
  <si>
    <t>Birlasoft Ltd.29/05/2025</t>
  </si>
  <si>
    <t>Exide Industries Ltd.29/05/2025</t>
  </si>
  <si>
    <t>Shree Cement Ltd.29/05/2025</t>
  </si>
  <si>
    <t>Cyient Ltd.29/05/2025</t>
  </si>
  <si>
    <t>P I INDUSTRIES LIMITED29/05/2025</t>
  </si>
  <si>
    <t>Tata Consumer Products Ltd.26/06/2025</t>
  </si>
  <si>
    <t>Dr. Reddy's Laboratories Ltd.29/05/2025</t>
  </si>
  <si>
    <t>PNB Housing Finance Ltd.29/05/2025</t>
  </si>
  <si>
    <t>Solar Industries India Ltd.29/05/2025</t>
  </si>
  <si>
    <t>ACC Ltd.29/05/2025</t>
  </si>
  <si>
    <t>Tube Investments Of India Ltd.29/05/2025</t>
  </si>
  <si>
    <t>Wipro Ltd.29/05/2025</t>
  </si>
  <si>
    <t>Supreme Industries Ltd.29/05/2025</t>
  </si>
  <si>
    <t>CESC Ltd.29/05/2025</t>
  </si>
  <si>
    <t>The Ramco Cements Ltd.29/05/2025</t>
  </si>
  <si>
    <t>Eicher Motors Ltd.29/05/2025</t>
  </si>
  <si>
    <t>CG Power and Industrial Solutions Ltd.29/05/2025</t>
  </si>
  <si>
    <t>IIFL Finance Ltd.29/05/2025</t>
  </si>
  <si>
    <t>Power Grid Corporation of India Ltd.29/05/2025</t>
  </si>
  <si>
    <t>APL Apollo Tubes Ltd.29/05/2025</t>
  </si>
  <si>
    <t>Escorts Kubota Ltd.29/05/2025</t>
  </si>
  <si>
    <t>KEI Industries Ltd.29/05/2025</t>
  </si>
  <si>
    <t>Tata Power Company Ltd.29/05/2025</t>
  </si>
  <si>
    <t>IndusInd Bank Ltd.29/05/2025</t>
  </si>
  <si>
    <t>Nestle India Ltd.29/05/2025</t>
  </si>
  <si>
    <t>Bank of India29/05/2025</t>
  </si>
  <si>
    <t>DLF Ltd.29/05/2025</t>
  </si>
  <si>
    <t>Polycab India Ltd.29/05/2025</t>
  </si>
  <si>
    <t>Voltas Ltd.29/05/2025</t>
  </si>
  <si>
    <t>Granules India Ltd.29/05/2025</t>
  </si>
  <si>
    <t>Zydus Lifesciences Ltd.29/05/2025</t>
  </si>
  <si>
    <t>Aditya Birla Capital Ltd.29/05/2025</t>
  </si>
  <si>
    <t>Piramal Enterprises Ltd.29/05/2025</t>
  </si>
  <si>
    <t>Trent Ltd.29/05/2025</t>
  </si>
  <si>
    <t>Bajaj Finserv Ltd.29/05/2025</t>
  </si>
  <si>
    <t>Dabur India Ltd.29/05/2025</t>
  </si>
  <si>
    <t>SBI Cards &amp; Payment Services Ltd.29/05/2025</t>
  </si>
  <si>
    <t>Pidilite Industries Ltd.29/05/2025</t>
  </si>
  <si>
    <t>Bank of Baroda29/05/2025</t>
  </si>
  <si>
    <t>HDFC Asset Management Company Ltd.29/05/2025</t>
  </si>
  <si>
    <t>Oil India Ltd.29/05/2025</t>
  </si>
  <si>
    <t>Astral Ltd.29/05/2025</t>
  </si>
  <si>
    <t>Patanjali Foods Ltd.29/05/2025</t>
  </si>
  <si>
    <t>The Federal Bank Ltd.29/05/2025</t>
  </si>
  <si>
    <t>Mphasis Ltd.29/05/2025</t>
  </si>
  <si>
    <t>Tata Consumer Products Ltd.29/05/2025</t>
  </si>
  <si>
    <t>SBI Life Insurance Company Ltd.29/05/2025</t>
  </si>
  <si>
    <t>Container Corporation Of India Ltd.29/05/2025</t>
  </si>
  <si>
    <t>Aarti Industries Ltd.29/05/2025</t>
  </si>
  <si>
    <t>Jindal Steel &amp; Power Ltd.29/05/2025</t>
  </si>
  <si>
    <t>Hindalco Industries Ltd.29/05/2025</t>
  </si>
  <si>
    <t>Lupin Ltd.29/05/2025</t>
  </si>
  <si>
    <t>SRF Ltd.29/05/2025</t>
  </si>
  <si>
    <t>Cipla Ltd.29/05/2025</t>
  </si>
  <si>
    <t>ICICI Prudential Life Insurance Co Ltd.29/05/2025</t>
  </si>
  <si>
    <t>Punjab National Bank29/05/2025</t>
  </si>
  <si>
    <t>Syngene International Ltd.29/05/2025</t>
  </si>
  <si>
    <t>Indian Energy Exchange Ltd.29/05/2025</t>
  </si>
  <si>
    <t>Indian Oil Corporation Ltd.29/05/2025</t>
  </si>
  <si>
    <t>Ambuja Cements Ltd.29/05/2025</t>
  </si>
  <si>
    <t>Tata Steel Ltd.29/05/2025</t>
  </si>
  <si>
    <t>Sun Pharmaceutical Industries Ltd.29/05/2025</t>
  </si>
  <si>
    <t>Yes Bank Ltd.29/05/2025</t>
  </si>
  <si>
    <t>InterGlobe Aviation Ltd.29/05/2025</t>
  </si>
  <si>
    <t>The Indian Hotels Company Ltd.29/05/2025</t>
  </si>
  <si>
    <t>Laurus Labs Ltd.29/05/2025</t>
  </si>
  <si>
    <t>NHPC Ltd.29/05/2025</t>
  </si>
  <si>
    <t>Kotak Mahindra Bank Ltd.29/05/2025</t>
  </si>
  <si>
    <t>Oracle Financial Services Software Ltd.29/05/2025</t>
  </si>
  <si>
    <t>Hindustan Unilever Ltd.29/05/2025</t>
  </si>
  <si>
    <t>Prestige Estates Projects Ltd.29/05/2025</t>
  </si>
  <si>
    <t>Tata Communications Ltd.29/05/2025</t>
  </si>
  <si>
    <t>Petronet LNG Ltd.29/05/2025</t>
  </si>
  <si>
    <t>Glenmark Pharmaceuticals Ltd.29/05/2025</t>
  </si>
  <si>
    <t>Tata Technologies Ltd.29/05/2025</t>
  </si>
  <si>
    <t>Hero MotoCorp Ltd.29/05/2025</t>
  </si>
  <si>
    <t>Dalmia Bharat Ltd.29/05/2025</t>
  </si>
  <si>
    <t>Bajaj Auto Ltd.29/05/2025</t>
  </si>
  <si>
    <t>MRF Ltd.29/05/2025</t>
  </si>
  <si>
    <t>Hindustan Copper Ltd.29/05/2025</t>
  </si>
  <si>
    <t>ITC Ltd.26/06/2025</t>
  </si>
  <si>
    <t>Bosch Ltd.29/05/2025</t>
  </si>
  <si>
    <t>Apollo Tyres Ltd.29/05/2025</t>
  </si>
  <si>
    <t>ABB India Ltd.29/05/2025</t>
  </si>
  <si>
    <t>National Aluminium Company Ltd.29/05/2025</t>
  </si>
  <si>
    <t>Tata Chemicals Ltd.29/05/2025</t>
  </si>
  <si>
    <t>Info Edge (India) Ltd.29/05/2025</t>
  </si>
  <si>
    <t>Bharat Petroleum Corporation Ltd.29/05/2025</t>
  </si>
  <si>
    <t>Jubilant Foodworks Ltd.29/05/2025</t>
  </si>
  <si>
    <t>Aurobindo Pharma Ltd.29/05/2025</t>
  </si>
  <si>
    <t>Divi's Laboratories Ltd.29/05/2025</t>
  </si>
  <si>
    <t>Cummins India Ltd.29/05/2025</t>
  </si>
  <si>
    <t>Shriram Finance Ltd.29/05/2025</t>
  </si>
  <si>
    <t>PB Fintech Ltd.29/05/2025</t>
  </si>
  <si>
    <t>Bandhan Bank Ltd.29/05/2025</t>
  </si>
  <si>
    <t>Union Bank of India29/05/2025</t>
  </si>
  <si>
    <t>One 97 Communications Ltd.29/05/2025</t>
  </si>
  <si>
    <t>Godrej Properties Ltd.29/05/2025</t>
  </si>
  <si>
    <t>Mahindra &amp; Mahindra Ltd.29/05/2025</t>
  </si>
  <si>
    <t>Torrent Pharmaceuticals Ltd.29/05/2025</t>
  </si>
  <si>
    <t>Max Financial Services Ltd.29/05/2025</t>
  </si>
  <si>
    <t>Adani Enterprises Ltd.29/05/2025</t>
  </si>
  <si>
    <t>HCL Technologies Ltd.29/05/2025</t>
  </si>
  <si>
    <t>GMR Airports Ltd.29/05/2025</t>
  </si>
  <si>
    <t>Bharat Electronics Ltd.29/05/2025</t>
  </si>
  <si>
    <t>Adani Energy Solutions Ltd.29/05/2025</t>
  </si>
  <si>
    <t>NTPC Ltd.29/05/2025</t>
  </si>
  <si>
    <t>Mahanagar Gas Ltd.29/05/2025</t>
  </si>
  <si>
    <t>Samvardhana Motherson International Ltd.29/05/2025</t>
  </si>
  <si>
    <t>Persistent Systems Ltd.29/05/2025</t>
  </si>
  <si>
    <t>Coal India Ltd.29/05/2025</t>
  </si>
  <si>
    <t>GAIL (India) Ltd.29/05/2025</t>
  </si>
  <si>
    <t>Multi Commodity Exchange Of India Ltd.29/05/2025</t>
  </si>
  <si>
    <t>Aditya Birla Fashion and Retail Ltd.29/05/2025</t>
  </si>
  <si>
    <t>Godrej Consumer Products Ltd.29/05/2025</t>
  </si>
  <si>
    <t>Tata Motors Ltd.29/05/2025</t>
  </si>
  <si>
    <t>Larsen &amp; Toubro Ltd.29/05/2025</t>
  </si>
  <si>
    <t>HFCL Ltd.29/05/2025</t>
  </si>
  <si>
    <t>LIC Housing Finance Ltd.29/05/2025</t>
  </si>
  <si>
    <t>Canara Bank29/05/2025</t>
  </si>
  <si>
    <t>Indian Railway Catering &amp;Tou. Corp. Ltd.29/05/2025</t>
  </si>
  <si>
    <t>Titan Company Ltd.29/05/2025</t>
  </si>
  <si>
    <t>Bajaj Finance Ltd.29/05/2025</t>
  </si>
  <si>
    <t>Havells India Ltd.29/05/2025</t>
  </si>
  <si>
    <t>ITC Ltd.29/05/2025</t>
  </si>
  <si>
    <t>Ultratech Cement Ltd.29/05/2025</t>
  </si>
  <si>
    <t>RBL Bank Ltd.29/05/2025</t>
  </si>
  <si>
    <t>Crompton Greaves Cons Electrical Ltd.29/05/2025</t>
  </si>
  <si>
    <t>Apollo Hospitals Enterprise Ltd.29/05/2025</t>
  </si>
  <si>
    <t>Max Healthcare Institute Ltd.29/05/2025</t>
  </si>
  <si>
    <t>Muthoot Finance Ltd.29/05/2025</t>
  </si>
  <si>
    <t>Grasim Industries Ltd.29/05/2025</t>
  </si>
  <si>
    <t>Tata Consultancy Services Ltd.29/05/2025</t>
  </si>
  <si>
    <t>NMDC Ltd.29/05/2025</t>
  </si>
  <si>
    <t>VARUN BEVERAGES LIMITED29/05/2025</t>
  </si>
  <si>
    <t>JSW Energy Ltd.29/05/2025</t>
  </si>
  <si>
    <t>Bharat Heavy Electricals Ltd.29/05/2025</t>
  </si>
  <si>
    <t>Manappuram Finance Ltd.29/05/2025</t>
  </si>
  <si>
    <t>United Spirits Ltd.29/05/2025</t>
  </si>
  <si>
    <t>State Bank of India29/05/2025</t>
  </si>
  <si>
    <t>TVS Motor Company Ltd.29/05/2025</t>
  </si>
  <si>
    <t>Axis Bank Ltd.29/05/2025</t>
  </si>
  <si>
    <t>Infosys Ltd.29/05/2025</t>
  </si>
  <si>
    <t>Adani Green Energy Ltd.29/05/2025</t>
  </si>
  <si>
    <t>Oil &amp; Natural Gas Corporation Ltd.29/05/2025</t>
  </si>
  <si>
    <t>Marico Ltd.29/05/2025</t>
  </si>
  <si>
    <t>REC Ltd.29/05/2025</t>
  </si>
  <si>
    <t>Power Finance Corporation Ltd.29/05/2025</t>
  </si>
  <si>
    <t>Hindustan Petroleum Corporation Ltd.29/05/2025</t>
  </si>
  <si>
    <t>Indus Towers Ltd.29/05/2025</t>
  </si>
  <si>
    <t>Steel Authority of India Ltd.29/05/2025</t>
  </si>
  <si>
    <t>Coforge Ltd.29/05/2025</t>
  </si>
  <si>
    <t>Tech Mahindra Ltd.29/05/2025</t>
  </si>
  <si>
    <t>IDFC First Bank Ltd.29/05/2025</t>
  </si>
  <si>
    <t>Hindustan Aeronautics Ltd.29/05/2025</t>
  </si>
  <si>
    <t>Britannia Industries Ltd.29/05/2025</t>
  </si>
  <si>
    <t>Vodafone Idea Ltd.29/05/2025</t>
  </si>
  <si>
    <t>Jio Financial Services Ltd.29/05/2025</t>
  </si>
  <si>
    <t>Bharti Airtel Ltd.29/05/2025</t>
  </si>
  <si>
    <t>JSW Steel Ltd.29/05/2025</t>
  </si>
  <si>
    <t>Vedanta Ltd.29/05/2025</t>
  </si>
  <si>
    <t>ICICI Bank Ltd.29/05/2025</t>
  </si>
  <si>
    <t>HDFC Bank Ltd.29/05/2025</t>
  </si>
  <si>
    <t>Reliance Industries Ltd.29/05/2025</t>
  </si>
  <si>
    <t>7.15% SIDBI NCD RED 02-06-2025</t>
  </si>
  <si>
    <t>INE556F08JY8</t>
  </si>
  <si>
    <t>5.62% EXIM BANK NCD RED 20-06-2025**</t>
  </si>
  <si>
    <t>INE514E08FU6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</si>
  <si>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</si>
  <si>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</si>
  <si>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</si>
  <si>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</si>
  <si>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</si>
  <si>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</si>
  <si>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</si>
  <si>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</si>
  <si>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</si>
  <si>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</si>
  <si>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NABARD CD RED 20-01-2026#**</t>
  </si>
  <si>
    <t>INE261F16892</t>
  </si>
  <si>
    <t>CANARA BANK CD RED 30-01-2026#**</t>
  </si>
  <si>
    <t>INE476A16A16</t>
  </si>
  <si>
    <t>HDFC BANK CD RED 04-02-2026#**</t>
  </si>
  <si>
    <t>INE040A16GE5</t>
  </si>
  <si>
    <t>NABARD CD RED 13-03-2026#**</t>
  </si>
  <si>
    <t>INE261F16983</t>
  </si>
  <si>
    <t>SIDBI CD RED 26-03-2026#</t>
  </si>
  <si>
    <t>INE556F16BG5</t>
  </si>
  <si>
    <t>HDFC BANK CD RED 06-02-2026#**</t>
  </si>
  <si>
    <t>INE040A16GF2</t>
  </si>
  <si>
    <t>ICICI SECURITIES CP RED 24-06-25**</t>
  </si>
  <si>
    <t>INE763G14VG8</t>
  </si>
  <si>
    <t>ICICI SECURITIES CP RED 26-06-2025</t>
  </si>
  <si>
    <t>INE763G14UX5</t>
  </si>
  <si>
    <t>EXIM BANK CP RED 17-11-2025</t>
  </si>
  <si>
    <t>INE514E14SJ0</t>
  </si>
  <si>
    <t>ICICI SECURITIES CP RED 10-06-2025**</t>
  </si>
  <si>
    <t>INE763G14WH4</t>
  </si>
  <si>
    <t>NTPC LTD CP RED 10-03-2026</t>
  </si>
  <si>
    <t>INE733E14BU9</t>
  </si>
  <si>
    <t>EDELWEISS MONEY MARKET FUND - DIRECT PL</t>
  </si>
  <si>
    <t>INF843K01CE1</t>
  </si>
  <si>
    <t>EDEL NIFTY PSU BND PL SDL IDX FD 2026 DP</t>
  </si>
  <si>
    <t>INF754K01MD1</t>
  </si>
  <si>
    <t>EDELWEISS LOW DURATION FUND</t>
  </si>
  <si>
    <t>INF754K01UP8</t>
  </si>
  <si>
    <t>Edelweiss Arbitrage Fund</t>
  </si>
  <si>
    <t>PORTFOLIO STATEMENT OF EDELWEISS BALANCED ADVANTAGE FUND AS ON APRIL 30, 2025</t>
  </si>
  <si>
    <t>(An open ended dynamic asset allocation fund)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</si>
  <si>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</si>
  <si>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</si>
  <si>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</si>
  <si>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</si>
  <si>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</si>
  <si>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Bharat Forge Ltd.29/05/2025</t>
  </si>
  <si>
    <t>(B)Index / Stock Option</t>
  </si>
  <si>
    <t>PUT NIFTY 29-May-2025 25000</t>
  </si>
  <si>
    <t>INDEX OPTIONS</t>
  </si>
  <si>
    <t>CALL SBIN 29-May-2025 860</t>
  </si>
  <si>
    <t>SHARE OPTIONS</t>
  </si>
  <si>
    <t>CALL RELIANCE 29-May-2025 1440</t>
  </si>
  <si>
    <t>CALL ULTRACEMCO 29-May-2025 13000</t>
  </si>
  <si>
    <t>CALL BHARTIARTL 29-May-2025 1960</t>
  </si>
  <si>
    <t>CALL TCS 29-May-2025 3500</t>
  </si>
  <si>
    <t>CALL HDFCBANK 29-May-2025 2040</t>
  </si>
  <si>
    <t>CALL BAJFINANCE 29-May-2025 9700</t>
  </si>
  <si>
    <t>CALL BHARTIARTL 29-May-2025 1980</t>
  </si>
  <si>
    <t>CALL SBIN 29-May-2025 850</t>
  </si>
  <si>
    <t>CALL HDFCBANK 29-May-2025 2020</t>
  </si>
  <si>
    <t>CALL HCLTECH 29-May-2025 1600</t>
  </si>
  <si>
    <t>CALL MARUTI 29-May-2025 12300</t>
  </si>
  <si>
    <t>CALL ICICIBANK 29-May-2025 1480</t>
  </si>
  <si>
    <t>CALL SUNPHARMA 29-May-2025 1880</t>
  </si>
  <si>
    <t>CALL RELIANCE 29-May-2025 1370</t>
  </si>
  <si>
    <t>CALL RELIANCE 29-May-2025 1360</t>
  </si>
  <si>
    <t>7.51% RECL NCD SR221 RED 31-07-2026**</t>
  </si>
  <si>
    <t>INE020B08EI8</t>
  </si>
  <si>
    <t>7.59% POWER FIN NCD SR 221B R 17-01-2028**</t>
  </si>
  <si>
    <t>INE134E08LX5</t>
  </si>
  <si>
    <t>7.79% SIDBI NCD SR IV NCD RED 19-04-2027</t>
  </si>
  <si>
    <t>INE556F08KK5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</si>
  <si>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</si>
  <si>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</si>
  <si>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</si>
  <si>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</si>
  <si>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</si>
  <si>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</si>
  <si>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</si>
  <si>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</si>
  <si>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</si>
  <si>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</si>
  <si>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91 DAYS TBILL RED 30-05-2025</t>
  </si>
  <si>
    <t>IN002024X474</t>
  </si>
  <si>
    <t>91 DAYS TBILL RED 12-06-2025</t>
  </si>
  <si>
    <t>IN002024X490</t>
  </si>
  <si>
    <t>182 DAYS TBILL RED 05-06-2025</t>
  </si>
  <si>
    <t>IN002024Y340</t>
  </si>
  <si>
    <t>91 DAYS TBILL RED 19-06-2025</t>
  </si>
  <si>
    <t>IN002024X508</t>
  </si>
  <si>
    <t>364 DAYS TBILL RED 23-05-2025</t>
  </si>
  <si>
    <t>IN002024Z081</t>
  </si>
  <si>
    <t>182 DAYS TBILL RED 23-05-2025</t>
  </si>
  <si>
    <t>IN002024Y324</t>
  </si>
  <si>
    <t>364 DAYS TBILL RED 19-06-2025</t>
  </si>
  <si>
    <t>IN002024Z123</t>
  </si>
  <si>
    <t>Direct plan -Quarterly IDCW option</t>
  </si>
  <si>
    <t>Regular Plan -Quarterly IDCW option</t>
  </si>
  <si>
    <t>Direct Plan - Monthly IDCW</t>
  </si>
  <si>
    <t>Regular Plan - Monthly IDCW</t>
  </si>
  <si>
    <t>Edelweiss Balanced Advantage Fund</t>
  </si>
  <si>
    <t>PORTFOLIO STATEMENT OF EDEL BSE CAPITAL MARKETS &amp; INSURANCE ETF AS ON APRIL 30, 2025</t>
  </si>
  <si>
    <t>(An open-ended exchange traded scheme replicating/tracking BSE Capital Markets &amp; Insurance Total Return Index.)</t>
  </si>
  <si>
    <t>KFIN Technologies Ltd.</t>
  </si>
  <si>
    <t>INE138Y01010</t>
  </si>
  <si>
    <t>Angel One Ltd.</t>
  </si>
  <si>
    <t>INE732I01013</t>
  </si>
  <si>
    <t>Nuvama Wealth Management Ltd.</t>
  </si>
  <si>
    <t>INE531F01015</t>
  </si>
  <si>
    <t>Anand Rathi Wealth Ltd.</t>
  </si>
  <si>
    <t>INE463V01026</t>
  </si>
  <si>
    <t>Aditya Birla Sun Life AMC Ltd.</t>
  </si>
  <si>
    <t>INE404A01024</t>
  </si>
  <si>
    <t>Edelweiss BSE Capital Markets &amp; Insurance ETF</t>
  </si>
  <si>
    <t>PORTFOLIO STATEMENT OF EDELWEISS EQUITY SAVINGS FUND AS ON APRIL 30, 2025</t>
  </si>
  <si>
    <t>(An Open ended scheme investing in equity, arbitrage and debt)</t>
  </si>
  <si>
    <t>IN9628A01026</t>
  </si>
  <si>
    <t>Procter &amp; Gamble Hygiene&amp;HealthCare Ltd.</t>
  </si>
  <si>
    <t>INE179A01014</t>
  </si>
  <si>
    <t>Aster DM Healthcare Ltd.</t>
  </si>
  <si>
    <t>INE914M01019</t>
  </si>
  <si>
    <t>Stylam Industries Ltd.</t>
  </si>
  <si>
    <t>INE239C01020</t>
  </si>
  <si>
    <t>MINDSPACE BUSINESS PARKS REIT</t>
  </si>
  <si>
    <t>INE0CCU25019</t>
  </si>
  <si>
    <t>AU Small Finance Bank Ltd.29/05/2025</t>
  </si>
  <si>
    <t>Edelweiss Equity Savings Fund</t>
  </si>
  <si>
    <t>PORTFOLIO STATEMENT OF EDELWEISS MULTI CAP FUND AS ON APRIL 30, 2025</t>
  </si>
  <si>
    <t>(An open-ended equity scheme investing across large cap, mid cap, small cap stocks)</t>
  </si>
  <si>
    <t>CEAT Ltd.</t>
  </si>
  <si>
    <t>INE482A01020</t>
  </si>
  <si>
    <t>Birla Corporation Ltd.</t>
  </si>
  <si>
    <t>INE340A01012</t>
  </si>
  <si>
    <t>Edelweiss Multi Cap Fund</t>
  </si>
  <si>
    <t>Nifty 500 MultiCap 50:25:25 TRI</t>
  </si>
  <si>
    <t>PORTFOLIO STATEMENT OF EDELWEISS MID CAP FUND AS ON APRIL 30, 2025</t>
  </si>
  <si>
    <t>(An open ended equity scheme predominantly investing in mid cap stocks)</t>
  </si>
  <si>
    <t>Edelweiss Mid Cap Fund</t>
  </si>
  <si>
    <t>PORTFOLIO STATEMENT OF EDELWEISS  ASEAN EQUITY OFF-SHORE FUND AS ON APRIL 30,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</si>
  <si>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</si>
  <si>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</si>
  <si>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</si>
  <si>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</si>
  <si>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APRIL 30,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</si>
  <si>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</si>
  <si>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</si>
  <si>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</si>
  <si>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</si>
  <si>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APRIL 30, 2025</t>
  </si>
  <si>
    <t>(An open ended exchange traded fund replicating/tracking domestic prices of Silver)</t>
  </si>
  <si>
    <t>Others</t>
  </si>
  <si>
    <t xml:space="preserve">a) Silver </t>
  </si>
  <si>
    <t>Silver</t>
  </si>
  <si>
    <t>IDIA00500002</t>
  </si>
  <si>
    <t>Edelweiss Silver ETF</t>
  </si>
  <si>
    <t>PORTFOLIO STATEMENT OF EDELWEISS CRISIL IBX 50:50 GILT PLUS SDL APRIL 2037 INDEX FUND AS ON APRIL 30,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</si>
  <si>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</si>
  <si>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</si>
  <si>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</si>
  <si>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</si>
  <si>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</si>
  <si>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</si>
  <si>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</si>
  <si>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</si>
  <si>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</si>
  <si>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</si>
  <si>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</si>
  <si>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</si>
  <si>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</si>
  <si>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</si>
  <si>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</si>
  <si>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</si>
  <si>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</si>
  <si>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</si>
  <si>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</si>
  <si>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</si>
  <si>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</si>
  <si>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</si>
  <si>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</si>
  <si>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</si>
  <si>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</si>
  <si>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</si>
  <si>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</si>
  <si>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</si>
  <si>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</si>
  <si>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</si>
  <si>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</si>
  <si>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>In accordance with SEBI Circular no. SEBI/HO/IMD/PoD2/P/CIR/2024/183 dated December 13, 2024, Debt Index Replication Factor (DIRF) is 97.52%.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</si>
  <si>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</si>
  <si>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</si>
  <si>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</si>
  <si>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APRIL 30,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</si>
  <si>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</si>
  <si>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</si>
  <si>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</si>
  <si>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</si>
  <si>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APRIL 30,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</si>
  <si>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</si>
  <si>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</si>
  <si>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</si>
  <si>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</si>
  <si>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APRIL 30, 2025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</si>
  <si>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</si>
  <si>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</si>
  <si>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</si>
  <si>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</si>
  <si>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</si>
  <si>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</si>
  <si>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</si>
  <si>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7.80% NABARD NCD SR 24E RED 15-03-2027</t>
  </si>
  <si>
    <t>INE261F08EF5</t>
  </si>
  <si>
    <t>7.89% POWER GRID CORP NCD RED 09-03-2027**</t>
  </si>
  <si>
    <t>INE752E07OE0</t>
  </si>
  <si>
    <t>7.95% RECL SR 147 NCD RED 12-03-2027**</t>
  </si>
  <si>
    <t>INE020B08AH8</t>
  </si>
  <si>
    <t>7.13% NHPC STRPP B NCD 11-02-2027**</t>
  </si>
  <si>
    <t>INE848E07AZ0</t>
  </si>
  <si>
    <t>7.25% EXIM BANK NCD RED 01-02-2027**</t>
  </si>
  <si>
    <t>INE514E08FJ9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</si>
  <si>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</si>
  <si>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</si>
  <si>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</si>
  <si>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</si>
  <si>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</si>
  <si>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</si>
  <si>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</si>
  <si>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</si>
  <si>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</si>
  <si>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</si>
  <si>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</si>
  <si>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</si>
  <si>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</si>
  <si>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</si>
  <si>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</si>
  <si>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</si>
  <si>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</si>
  <si>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</si>
  <si>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</si>
  <si>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</si>
  <si>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</si>
  <si>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</si>
  <si>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</si>
  <si>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</si>
  <si>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</si>
  <si>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</si>
  <si>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</si>
  <si>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</si>
  <si>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</si>
  <si>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</si>
  <si>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</si>
  <si>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</si>
  <si>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</si>
  <si>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</si>
  <si>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</si>
  <si>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</si>
  <si>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</si>
  <si>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</si>
  <si>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</si>
  <si>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</si>
  <si>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</si>
  <si>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</si>
  <si>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</si>
  <si>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</si>
  <si>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</si>
  <si>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</si>
  <si>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7.64% WEST BENGAL SDL RED 29-03-2027</t>
  </si>
  <si>
    <t>IN3420160183</t>
  </si>
  <si>
    <t>7.21% WEST BENGAL SDL 25-01-2027</t>
  </si>
  <si>
    <t>IN3420160142</t>
  </si>
  <si>
    <t>In accordance with SEBI Circular no. SEBI/HO/IMD/PoD2/P/CIR/2024/183 dated December 13, 2024, Debt Index Replication Factor (DIRF) is 75.85%.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</si>
  <si>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</si>
  <si>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</si>
  <si>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</si>
  <si>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APRIL 30, 2025</t>
  </si>
  <si>
    <t>(An open-ended scheme investing in Equity, Debt, Commodities and in units of REITs &amp; InvITs)</t>
  </si>
  <si>
    <t>(b) Exchange Traded Commodity Derivatives</t>
  </si>
  <si>
    <t>SILVER-04Jul2025-MCX</t>
  </si>
  <si>
    <t>SILVERMINI-30Jun2025-MCX1</t>
  </si>
  <si>
    <t>GOLD-05Jun2025-MCX</t>
  </si>
  <si>
    <t>7.62% NABARD NCD SR 24H RED 10-05-2029**</t>
  </si>
  <si>
    <t>INE261F08EH1</t>
  </si>
  <si>
    <t>8.3333%HDB FIN SR 213 A1 NCD 06-08-27**</t>
  </si>
  <si>
    <t>INE756I07FA8</t>
  </si>
  <si>
    <t>8.20% ADITYA BIRLA HSG SR L1 R19-05-2027**</t>
  </si>
  <si>
    <t>INE831R07441</t>
  </si>
  <si>
    <t>6.80% AXIS FIN LTD NCD R 18-11-26**</t>
  </si>
  <si>
    <t>INE891K07721</t>
  </si>
  <si>
    <t>8.0359% KOTAK MAH INVEST NCD R 06-10-26**</t>
  </si>
  <si>
    <t>INE975F07IM9</t>
  </si>
  <si>
    <t>7.59% SIDBI NCD SR IX RED 10-02-2026</t>
  </si>
  <si>
    <t>INE556F08KG3</t>
  </si>
  <si>
    <t>7.50% NABARD NCD SR 24A RED 31-08-2026</t>
  </si>
  <si>
    <t>INE261F08EA6</t>
  </si>
  <si>
    <t>7.8445% TATA CAP HSG FIN SR A 18-09-2026**</t>
  </si>
  <si>
    <t>INE033L07IC6</t>
  </si>
  <si>
    <t>7.865% LIC HSG FIN LT TR443 NCD 20-08-26**</t>
  </si>
  <si>
    <t>INE115A07QT1</t>
  </si>
  <si>
    <t>8% ADITYA BIRLA FIN SR I RED 09-10-2026**</t>
  </si>
  <si>
    <t>INE860H07IQ0</t>
  </si>
  <si>
    <t>7.90% BAJAJ FIN LTD NCD RED 17-11-2025**</t>
  </si>
  <si>
    <t>INE296A07SF4</t>
  </si>
  <si>
    <t>6.35% HDB FIN A1 FX 169 RED 11-09-26**</t>
  </si>
  <si>
    <t>INE756I07DX5</t>
  </si>
  <si>
    <t>b) Gold</t>
  </si>
  <si>
    <t>Gold</t>
  </si>
  <si>
    <t>IDIA00500001</t>
  </si>
  <si>
    <t>b) Silver</t>
  </si>
  <si>
    <t>Edelweiss Multi Asset Allocation Fund</t>
  </si>
  <si>
    <t>Multi Asset Allocation Fund</t>
  </si>
  <si>
    <t>PORTFOLIO STATEMENT OF EDELWEISS NIFTY NEXT 50 INDEX FUND AS ON APRIL 30, 2025</t>
  </si>
  <si>
    <t>(An Open-ended Equity Scheme replicating Nifty Next 50 Index)</t>
  </si>
  <si>
    <t>Edelweiss NIFTY Next 50 Index Fund</t>
  </si>
  <si>
    <t>Nifty Next 50 Index</t>
  </si>
  <si>
    <t>PORTFOLIO STATEMENT OF EDELWEISS NIFTY SMALLCAP 250 INDEX FUND AS ON APRIL 30, 2025</t>
  </si>
  <si>
    <t>(An Open-ended Equity Scheme replicating Nifty Smallcap 250 Index)</t>
  </si>
  <si>
    <t>REDINGTON LIMITED</t>
  </si>
  <si>
    <t>INE891D01026</t>
  </si>
  <si>
    <t>Five Star Business Finance Ltd.</t>
  </si>
  <si>
    <t>INE128S01021</t>
  </si>
  <si>
    <t>PG Electroplast Ltd.</t>
  </si>
  <si>
    <t>INE457L01029</t>
  </si>
  <si>
    <t>Carborundum Universal Ltd.</t>
  </si>
  <si>
    <t>INE120A01034</t>
  </si>
  <si>
    <t>Inox Wind Ltd.</t>
  </si>
  <si>
    <t>INE066P01011</t>
  </si>
  <si>
    <t>Reliance Power Ltd.</t>
  </si>
  <si>
    <t>INE614G01033</t>
  </si>
  <si>
    <t>Aavas Financiers Ltd.</t>
  </si>
  <si>
    <t>INE216P01012</t>
  </si>
  <si>
    <t>Kalpataru Projects International Ltd.</t>
  </si>
  <si>
    <t>INE220B01022</t>
  </si>
  <si>
    <t>Gujarat State Petronet Ltd.</t>
  </si>
  <si>
    <t>INE246F01010</t>
  </si>
  <si>
    <t>Poonawalla Fincorp Ltd.</t>
  </si>
  <si>
    <t>INE511C01022</t>
  </si>
  <si>
    <t>Atul Ltd.</t>
  </si>
  <si>
    <t>INE100A01010</t>
  </si>
  <si>
    <t>Wockhardt Ltd.</t>
  </si>
  <si>
    <t>INE049B01025</t>
  </si>
  <si>
    <t>Chambal Fertilizers &amp; Chemicals Ltd.</t>
  </si>
  <si>
    <t>INE085A01013</t>
  </si>
  <si>
    <t>Dr. Lal Path Labs Ltd.</t>
  </si>
  <si>
    <t>INE600L01024</t>
  </si>
  <si>
    <t>Neuland Laboratories Ltd.</t>
  </si>
  <si>
    <t>INE794A01010</t>
  </si>
  <si>
    <t>Himadri Speciality Chemical Ltd.</t>
  </si>
  <si>
    <t>INE019C01026</t>
  </si>
  <si>
    <t>Sundram Fasteners Ltd.</t>
  </si>
  <si>
    <t>INE387A01021</t>
  </si>
  <si>
    <t>Aditya Birla Real Estate Ltd.</t>
  </si>
  <si>
    <t>INE055A01016</t>
  </si>
  <si>
    <t>Paper, Forest &amp; Jute Products</t>
  </si>
  <si>
    <t>Welspun Corp Ltd.</t>
  </si>
  <si>
    <t>INE191B01025</t>
  </si>
  <si>
    <t>Affle (India) Ltd.</t>
  </si>
  <si>
    <t>INE00WC01027</t>
  </si>
  <si>
    <t>Aegis Logistics Ltd.</t>
  </si>
  <si>
    <t>INE208C01025</t>
  </si>
  <si>
    <t>National Buildings Construction Corporation Ltd.</t>
  </si>
  <si>
    <t>INE095N01031</t>
  </si>
  <si>
    <t>Zee Entertainment Enterprises Ltd.</t>
  </si>
  <si>
    <t>INE256A01028</t>
  </si>
  <si>
    <t>Elgi Equipments Ltd.</t>
  </si>
  <si>
    <t>INE285A01027</t>
  </si>
  <si>
    <t>Sammaan Capital Ltd.</t>
  </si>
  <si>
    <t>INE148I01020</t>
  </si>
  <si>
    <t>KEC International Ltd.</t>
  </si>
  <si>
    <t>INE389H01022</t>
  </si>
  <si>
    <t>SKF India Ltd.</t>
  </si>
  <si>
    <t>INE640A01023</t>
  </si>
  <si>
    <t>Timken India Ltd.</t>
  </si>
  <si>
    <t>INE325A01013</t>
  </si>
  <si>
    <t>ZF Commercial Vehicle Ctrl Sys Ind Ltd.</t>
  </si>
  <si>
    <t>INE342J01019</t>
  </si>
  <si>
    <t>JSW Holdings Ltd.</t>
  </si>
  <si>
    <t>INE824G01012</t>
  </si>
  <si>
    <t>NCC Ltd.</t>
  </si>
  <si>
    <t>INE868B01028</t>
  </si>
  <si>
    <t>The Great Eastern Shipping Company Ltd.</t>
  </si>
  <si>
    <t>INE017A01032</t>
  </si>
  <si>
    <t>Deepak Fertilizers &amp; Petrochem Corp Ltd.</t>
  </si>
  <si>
    <t>INE501A01019</t>
  </si>
  <si>
    <t>EID Parry India Ltd.</t>
  </si>
  <si>
    <t>INE126A01031</t>
  </si>
  <si>
    <t>Sonata Software Ltd.</t>
  </si>
  <si>
    <t>INE269A01021</t>
  </si>
  <si>
    <t>Asahi India Glass Ltd.</t>
  </si>
  <si>
    <t>INE439A01020</t>
  </si>
  <si>
    <t>PTC Industries Ltd.</t>
  </si>
  <si>
    <t>INE596F01018</t>
  </si>
  <si>
    <t>Eris Lifesciences Ltd.</t>
  </si>
  <si>
    <t>INE406M01024</t>
  </si>
  <si>
    <t>Bata India Ltd.</t>
  </si>
  <si>
    <t>INE176A01028</t>
  </si>
  <si>
    <t>Sapphire Foods India Ltd.</t>
  </si>
  <si>
    <t>INE806T01020</t>
  </si>
  <si>
    <t>EIH Ltd.</t>
  </si>
  <si>
    <t>INE230A01023</t>
  </si>
  <si>
    <t>Authum Investment &amp; Infrastructure Ltd.</t>
  </si>
  <si>
    <t>INE206F01022</t>
  </si>
  <si>
    <t>Devyani International Ltd.</t>
  </si>
  <si>
    <t>INE872J01023</t>
  </si>
  <si>
    <t>Intellect Design Arena Ltd.</t>
  </si>
  <si>
    <t>INE306R01017</t>
  </si>
  <si>
    <t>Indiamart Intermesh Ltd.</t>
  </si>
  <si>
    <t>INE933S01016</t>
  </si>
  <si>
    <t>Jaiprakash Power Ventures Ltd.</t>
  </si>
  <si>
    <t>INE351F01018</t>
  </si>
  <si>
    <t>Rainbow Children's Medicare Ltd.</t>
  </si>
  <si>
    <t>INE961O01016</t>
  </si>
  <si>
    <t>Jubilant Pharmova Ltd.</t>
  </si>
  <si>
    <t>INE700A01033</t>
  </si>
  <si>
    <t>Lemon Tree Hotels Ltd.</t>
  </si>
  <si>
    <t>INE970X01018</t>
  </si>
  <si>
    <t>PVR Inox Ltd.</t>
  </si>
  <si>
    <t>INE191H01014</t>
  </si>
  <si>
    <t>Nava Ltd.</t>
  </si>
  <si>
    <t>INE725A01030</t>
  </si>
  <si>
    <t>V-Guard Industries Ltd.</t>
  </si>
  <si>
    <t>INE951I01027</t>
  </si>
  <si>
    <t>Aptus Value Housing Finance India Ltd.</t>
  </si>
  <si>
    <t>INE852O01025</t>
  </si>
  <si>
    <t>Finolex Cables Ltd.</t>
  </si>
  <si>
    <t>INE235A01022</t>
  </si>
  <si>
    <t>Pfizer Ltd.</t>
  </si>
  <si>
    <t>INE182A01018</t>
  </si>
  <si>
    <t>Zen Technologies Ltd.</t>
  </si>
  <si>
    <t>INE251B01027</t>
  </si>
  <si>
    <t>Balrampur Chini Mills Ltd.</t>
  </si>
  <si>
    <t>INE119A01028</t>
  </si>
  <si>
    <t>PCBL Chemical Ltd.</t>
  </si>
  <si>
    <t>INE602A01031</t>
  </si>
  <si>
    <t>Kirloskar Oil Engines Ltd.</t>
  </si>
  <si>
    <t>INE146L01010</t>
  </si>
  <si>
    <t>Ramkrishna Forgings Ltd.</t>
  </si>
  <si>
    <t>INE399G01023</t>
  </si>
  <si>
    <t>BEML Ltd.</t>
  </si>
  <si>
    <t>INE258A01016</t>
  </si>
  <si>
    <t>Shyam Metalics And Energy Ltd.</t>
  </si>
  <si>
    <t>INE810G01011</t>
  </si>
  <si>
    <t>Bayer Cropscience Ltd.</t>
  </si>
  <si>
    <t>INE462A01022</t>
  </si>
  <si>
    <t>Sobha Ltd.</t>
  </si>
  <si>
    <t>INE671H01015</t>
  </si>
  <si>
    <t>Jindal Saw Ltd.</t>
  </si>
  <si>
    <t>INE324A01032</t>
  </si>
  <si>
    <t>Swan Energy Ltd.</t>
  </si>
  <si>
    <t>INE665A01038</t>
  </si>
  <si>
    <t>HBL Engineering Ltd.</t>
  </si>
  <si>
    <t>INE292B01021</t>
  </si>
  <si>
    <t>Techno Electric &amp; Engineering Co. Ltd.</t>
  </si>
  <si>
    <t>INE285K01026</t>
  </si>
  <si>
    <t>Transformers And Rectifiers (India) Ltd.</t>
  </si>
  <si>
    <t>INE763I01026</t>
  </si>
  <si>
    <t>Kansai Nerolac Paints Ltd.</t>
  </si>
  <si>
    <t>INE531A01024</t>
  </si>
  <si>
    <t>Raymond Ltd.</t>
  </si>
  <si>
    <t>INE301A01014</t>
  </si>
  <si>
    <t>Gravita India Ltd.</t>
  </si>
  <si>
    <t>INE024L01027</t>
  </si>
  <si>
    <t>Jyothy Labs Ltd.</t>
  </si>
  <si>
    <t>INE668F01031</t>
  </si>
  <si>
    <t>Usha Martin Ltd.</t>
  </si>
  <si>
    <t>INE228A01035</t>
  </si>
  <si>
    <t>Ircon International Ltd.</t>
  </si>
  <si>
    <t>INE962Y01021</t>
  </si>
  <si>
    <t>Finolex Industries Ltd.</t>
  </si>
  <si>
    <t>INE183A01024</t>
  </si>
  <si>
    <t>DCM Shriram Ltd.</t>
  </si>
  <si>
    <t>INE499A01024</t>
  </si>
  <si>
    <t>Engineers India Ltd.</t>
  </si>
  <si>
    <t>INE510A01028</t>
  </si>
  <si>
    <t>Brainbees Solutions Ltd.</t>
  </si>
  <si>
    <t>INE02RE01045</t>
  </si>
  <si>
    <t>Jupiter Wagons Ltd.</t>
  </si>
  <si>
    <t>INE209L01016</t>
  </si>
  <si>
    <t>Elecon Engineering Company Ltd.</t>
  </si>
  <si>
    <t>INE205B01031</t>
  </si>
  <si>
    <t>Fertilizers &amp; Chemicals Travancore Ltd.</t>
  </si>
  <si>
    <t>INE188A01015</t>
  </si>
  <si>
    <t>LT Foods Ltd.</t>
  </si>
  <si>
    <t>INE818H01020</t>
  </si>
  <si>
    <t>Olectra Greentech Ltd.</t>
  </si>
  <si>
    <t>INE260D01016</t>
  </si>
  <si>
    <t>Happiest Minds Technologies Ltd.</t>
  </si>
  <si>
    <t>INE419U01012</t>
  </si>
  <si>
    <t>Vardhman Textiles Ltd.</t>
  </si>
  <si>
    <t>INE825A01020</t>
  </si>
  <si>
    <t>Signatureglobal (India) Ltd.</t>
  </si>
  <si>
    <t>INE903U01023</t>
  </si>
  <si>
    <t>IDBI Bank Ltd.</t>
  </si>
  <si>
    <t>INE008A01015</t>
  </si>
  <si>
    <t>Godawari Power And Ispat Ltd.</t>
  </si>
  <si>
    <t>INE177H01039</t>
  </si>
  <si>
    <t>Metropolis Healthcare Ltd.</t>
  </si>
  <si>
    <t>INE112L01020</t>
  </si>
  <si>
    <t>Valor Estate Ltd.</t>
  </si>
  <si>
    <t>INE879I01012</t>
  </si>
  <si>
    <t>The Jammu &amp; Kashmir Bank Ltd.</t>
  </si>
  <si>
    <t>INE168A01041</t>
  </si>
  <si>
    <t>Afcons Infrastructure Ltd.</t>
  </si>
  <si>
    <t>INE101I01011</t>
  </si>
  <si>
    <t>JK Tyre &amp; Industries Ltd.</t>
  </si>
  <si>
    <t>INE573A01042</t>
  </si>
  <si>
    <t>Sarda Energy &amp; Minerals Ltd.</t>
  </si>
  <si>
    <t>INE385C01021</t>
  </si>
  <si>
    <t>JM Financial Ltd.</t>
  </si>
  <si>
    <t>INE780C01023</t>
  </si>
  <si>
    <t>NMDC Steel Ltd.</t>
  </si>
  <si>
    <t>INE0NNS01018</t>
  </si>
  <si>
    <t>Gujarat Narmada Valley Fert &amp; Chem Ltd.</t>
  </si>
  <si>
    <t>INE113A01013</t>
  </si>
  <si>
    <t>Capri Global Capital Ltd.</t>
  </si>
  <si>
    <t>INE180C01042</t>
  </si>
  <si>
    <t>The India Cements Ltd.</t>
  </si>
  <si>
    <t>INE383A01012</t>
  </si>
  <si>
    <t>Saregama India Ltd.</t>
  </si>
  <si>
    <t>INE979A01025</t>
  </si>
  <si>
    <t>Welspun Living Ltd.</t>
  </si>
  <si>
    <t>INE192B01031</t>
  </si>
  <si>
    <t>HEG Ltd.</t>
  </si>
  <si>
    <t>INE545A01024</t>
  </si>
  <si>
    <t>Blue Dart Express Ltd.</t>
  </si>
  <si>
    <t>INE233B01017</t>
  </si>
  <si>
    <t>Gujarat Pipavav Port Ltd.</t>
  </si>
  <si>
    <t>INE517F01014</t>
  </si>
  <si>
    <t>Triveni Engineering &amp; Industries Ltd.</t>
  </si>
  <si>
    <t>INE256C01024</t>
  </si>
  <si>
    <t>Mastek Ltd.</t>
  </si>
  <si>
    <t>INE759A01021</t>
  </si>
  <si>
    <t>SBFC Finance Ltd.</t>
  </si>
  <si>
    <t>INE423Y01016</t>
  </si>
  <si>
    <t>R R Kabel Ltd.</t>
  </si>
  <si>
    <t>INE777K01022</t>
  </si>
  <si>
    <t>Sterling &amp; Wilson Renewable Energy Ltd.</t>
  </si>
  <si>
    <t>INE00M201021</t>
  </si>
  <si>
    <t>Tanla Platforms Ltd.</t>
  </si>
  <si>
    <t>INE483C01032</t>
  </si>
  <si>
    <t>Alivus Life Sciences Ltd.</t>
  </si>
  <si>
    <t>INE03Q201024</t>
  </si>
  <si>
    <t>Honasa Consumer Ltd.</t>
  </si>
  <si>
    <t>INE0J5401028</t>
  </si>
  <si>
    <t>Godrej Agrovet Ltd.</t>
  </si>
  <si>
    <t>INE850D01014</t>
  </si>
  <si>
    <t>Trident Ltd.</t>
  </si>
  <si>
    <t>INE064C01022</t>
  </si>
  <si>
    <t>Bombay Burmah Trading Corporation Ltd.</t>
  </si>
  <si>
    <t>INE050A01025</t>
  </si>
  <si>
    <t>RITES LTD.</t>
  </si>
  <si>
    <t>INE320J01015</t>
  </si>
  <si>
    <t>Graphite India Ltd.</t>
  </si>
  <si>
    <t>INE371A01025</t>
  </si>
  <si>
    <t>Shipping Corporation Of India Ltd.</t>
  </si>
  <si>
    <t>INE109A01011</t>
  </si>
  <si>
    <t>PNC Infratech Ltd.</t>
  </si>
  <si>
    <t>INE195J01029</t>
  </si>
  <si>
    <t>Chennai Petroleum Corporation Ltd.</t>
  </si>
  <si>
    <t>INE178A01016</t>
  </si>
  <si>
    <t>Tata Teleservices (Maharashtra) Ltd.</t>
  </si>
  <si>
    <t>INE517B01013</t>
  </si>
  <si>
    <t>Network18 Media &amp; Investments Ltd.</t>
  </si>
  <si>
    <t>INE870H01013</t>
  </si>
  <si>
    <t>Syrma Sgs Technology Ltd.</t>
  </si>
  <si>
    <t>INE0DYJ01015</t>
  </si>
  <si>
    <t>Latent View Analytics Ltd.</t>
  </si>
  <si>
    <t>INE0I7C01011</t>
  </si>
  <si>
    <t>Maharashtra Seamless Ltd.</t>
  </si>
  <si>
    <t>INE271B01025</t>
  </si>
  <si>
    <t>IFCI Ltd.</t>
  </si>
  <si>
    <t>INE039A01010</t>
  </si>
  <si>
    <t>Jbm Auto Ltd.</t>
  </si>
  <si>
    <t>INE927D01051</t>
  </si>
  <si>
    <t>Raymond Lifestyle Ltd.</t>
  </si>
  <si>
    <t>INE02ID01020</t>
  </si>
  <si>
    <t>Niva Bupa Health Insurance Company Ltd.</t>
  </si>
  <si>
    <t>INE995S01015</t>
  </si>
  <si>
    <t>RailTel Corporation of India Ltd.</t>
  </si>
  <si>
    <t>INE0DD101019</t>
  </si>
  <si>
    <t>Indian Overseas Bank</t>
  </si>
  <si>
    <t>INE565A01014</t>
  </si>
  <si>
    <t>C.E. Info Systems Ltd.</t>
  </si>
  <si>
    <t>INE0BV301023</t>
  </si>
  <si>
    <t>Gujarat Mineral Development Corporation Ltd.</t>
  </si>
  <si>
    <t>INE131A01031</t>
  </si>
  <si>
    <t>ITI Ltd.</t>
  </si>
  <si>
    <t>INE248A01017</t>
  </si>
  <si>
    <t>Alkyl Amines Chemicals Ltd.</t>
  </si>
  <si>
    <t>INE150B01039</t>
  </si>
  <si>
    <t>Shree Renuka Sugars Ltd.</t>
  </si>
  <si>
    <t>INE087H01022</t>
  </si>
  <si>
    <t>Central Bank of India</t>
  </si>
  <si>
    <t>INE483A01010</t>
  </si>
  <si>
    <t>INOX India Limited</t>
  </si>
  <si>
    <t>INE616N01034</t>
  </si>
  <si>
    <t>Just Dial Ltd.</t>
  </si>
  <si>
    <t>INE599M01018</t>
  </si>
  <si>
    <t>Alok Industries Ltd.</t>
  </si>
  <si>
    <t>INE270A01029</t>
  </si>
  <si>
    <t>Campus Activewear Ltd.</t>
  </si>
  <si>
    <t>INE278Y01022</t>
  </si>
  <si>
    <t>Rashtriya Chemicals and Fertilizers Ltd.</t>
  </si>
  <si>
    <t>INE027A01015</t>
  </si>
  <si>
    <t>UCO Bank</t>
  </si>
  <si>
    <t>INE691A01018</t>
  </si>
  <si>
    <t>Route Mobile Ltd.</t>
  </si>
  <si>
    <t>INE450U01017</t>
  </si>
  <si>
    <t>RattanIndia Enterprises Ltd.</t>
  </si>
  <si>
    <t>INE834M01019</t>
  </si>
  <si>
    <t>MMTC Ltd.</t>
  </si>
  <si>
    <t>INE123F01029</t>
  </si>
  <si>
    <t>Edelweiss NIFTY Smallcap 250 Index Fund</t>
  </si>
  <si>
    <t>PORTFOLIO STATEMENT OF EDELWEISS GOLD ETF FUND AS ON APRIL 30, 2025</t>
  </si>
  <si>
    <t>((An open ended exchange traded fund replicating/tracking domestic prices of Gold))</t>
  </si>
  <si>
    <t xml:space="preserve">a) Gold </t>
  </si>
  <si>
    <t>Edelweiss Gold ETF</t>
  </si>
  <si>
    <t>PORTFOLIO STATEMENT OF EDELWEISS  LIQUID FUND AS ON APRIL 30, 2025</t>
  </si>
  <si>
    <t>(An open-ended liquid scheme)</t>
  </si>
  <si>
    <t>CHOLAMANDALAM INV&amp;FI SR 624 ZCB 30-06-25**</t>
  </si>
  <si>
    <t>INE121A07QQ5</t>
  </si>
  <si>
    <t>ICRA AA+</t>
  </si>
  <si>
    <t>91 DAYS TBILL RED 08-05-2025</t>
  </si>
  <si>
    <t>IN002024X441</t>
  </si>
  <si>
    <t>91 DAYS TBILL RED 01-08-2025</t>
  </si>
  <si>
    <t>IN002025X059</t>
  </si>
  <si>
    <t>91 DAYS TBILL RED 24-07-2025</t>
  </si>
  <si>
    <t>IN002025X042</t>
  </si>
  <si>
    <t>91 DAYS TBILL RED 17-07-2025</t>
  </si>
  <si>
    <t>IN002025X034</t>
  </si>
  <si>
    <t>91 DAYS TBILL RED 11-07-2025</t>
  </si>
  <si>
    <t>IN002025X026</t>
  </si>
  <si>
    <t>364 DAYS TBILL RED 24-07-2025</t>
  </si>
  <si>
    <t>IN002024Z172</t>
  </si>
  <si>
    <t>BANK OF BARODA CD RED 06-06-2025#**</t>
  </si>
  <si>
    <t>INE028A16GV4</t>
  </si>
  <si>
    <t>CANARA BANK CD RED 01-07-2025#**</t>
  </si>
  <si>
    <t>INE476A16B72</t>
  </si>
  <si>
    <t>AXIS BANK LTD CD RED 16-07-2025#</t>
  </si>
  <si>
    <t>INE238AD6876</t>
  </si>
  <si>
    <t>PUNJAB NATIONAL BANK CD 24-07-25#**</t>
  </si>
  <si>
    <t>INE160A16RQ2</t>
  </si>
  <si>
    <t>BANK OF BARODA CD RED 25-07-2025#**</t>
  </si>
  <si>
    <t>INE028A16IJ5</t>
  </si>
  <si>
    <t>HDFC BANK CD RED 01-07-2025#</t>
  </si>
  <si>
    <t>INE040A16GU1</t>
  </si>
  <si>
    <t>KOTAK MAHINDRA BANK CD RED 09-05-2025#**</t>
  </si>
  <si>
    <t>INE237A162X7</t>
  </si>
  <si>
    <t>KOTAK MAHINDRA BANK CD RED 02-05-2025#**</t>
  </si>
  <si>
    <t>INE237A160X1</t>
  </si>
  <si>
    <t>BANK OF BARODA CD RED 23-05-2025#</t>
  </si>
  <si>
    <t>INE028A16GS0</t>
  </si>
  <si>
    <t>UNION BANK OF INDIA CD RED 04-06-2025#**</t>
  </si>
  <si>
    <t>INE692A16IZ4</t>
  </si>
  <si>
    <t>BANK OF BARODA CD RED 10-06-2025#</t>
  </si>
  <si>
    <t>INE028A16HX8</t>
  </si>
  <si>
    <t>HDFC BANK CD RED 24-06-2025#**</t>
  </si>
  <si>
    <t>INE040A16FA5</t>
  </si>
  <si>
    <t>AXIS BANK LTD CD RED 15-07-2025#</t>
  </si>
  <si>
    <t>INE238AD6868</t>
  </si>
  <si>
    <t>AXIS BANK LTD CD RED 05-06-2025#</t>
  </si>
  <si>
    <t>INE238AD6843</t>
  </si>
  <si>
    <t>AXIS BANK LTD CD RED 06-06-2025#</t>
  </si>
  <si>
    <t>INE238AD6835</t>
  </si>
  <si>
    <t>BAJAJ FINANCE LTD CP RED 09-06-2025**</t>
  </si>
  <si>
    <t>INE296A14ZV2</t>
  </si>
  <si>
    <t>RELIANCE JIO INFO LTD CP RED 12-06-2025**</t>
  </si>
  <si>
    <t>INE110L14TL6</t>
  </si>
  <si>
    <t>RELIANCE IND CP RED 23-06-2025**</t>
  </si>
  <si>
    <t>INE002A14LD2</t>
  </si>
  <si>
    <t>NTPC LTD CP RED 30-07-2025**</t>
  </si>
  <si>
    <t>INE733E14BV7</t>
  </si>
  <si>
    <t>RELIANCE RETAIL VENTURES CP RED 07-07-25**</t>
  </si>
  <si>
    <t>INE929O14DJ1</t>
  </si>
  <si>
    <t>SIDBI CP RED 09-07-2025**</t>
  </si>
  <si>
    <t>INE556F14LC8</t>
  </si>
  <si>
    <t>TATA CAPITAL HSNG FN CP 11-07-25**</t>
  </si>
  <si>
    <t>INE033L14NY6</t>
  </si>
  <si>
    <t>RELIANCE JIO INFO LTD CP RED 22-07-2025**</t>
  </si>
  <si>
    <t>INE110L14TO0</t>
  </si>
  <si>
    <t>GRASIM IND LTD CP RED 24-07-2025**</t>
  </si>
  <si>
    <t>INE047A14AI9</t>
  </si>
  <si>
    <t>RELIANCE RETAIL VENT CP 09-05-25</t>
  </si>
  <si>
    <t>INE929O14DA0</t>
  </si>
  <si>
    <t>ADITYA BIRLA FIN LTD CP RED 22-05-2025**</t>
  </si>
  <si>
    <t>INE860H144W4</t>
  </si>
  <si>
    <t>TATA MOTORS FIN CP RED 26-05-2025**</t>
  </si>
  <si>
    <t>INE477S14DC7</t>
  </si>
  <si>
    <t>NETWORK18 MED&amp;INV CP RED 02-06-2025**</t>
  </si>
  <si>
    <t>INE870H14UR8</t>
  </si>
  <si>
    <t>NABARD CP RED 04-06-2025**</t>
  </si>
  <si>
    <t>INE261F14ND9</t>
  </si>
  <si>
    <t>MOTILAL OSWAL FI SER CP 06-06-25**</t>
  </si>
  <si>
    <t>INE338I14JQ9</t>
  </si>
  <si>
    <t>BAJAJ HOUSING FINANCE CP RED 09-06-2025**</t>
  </si>
  <si>
    <t>INE377Y14BB3</t>
  </si>
  <si>
    <t>RELIANCE RETAIL VENT CP 09-06-25**</t>
  </si>
  <si>
    <t>INE929O14DF9</t>
  </si>
  <si>
    <t>HINDUSTAN PETRO CORP CP RED 10-06-2025**</t>
  </si>
  <si>
    <t>INE094A14JT9</t>
  </si>
  <si>
    <t>SIDBI CP RED 10-06-2025**</t>
  </si>
  <si>
    <t>INE556F14KZ1</t>
  </si>
  <si>
    <t>NETWORK 18 MED&amp;INV CP RED 10-06-2025**</t>
  </si>
  <si>
    <t>INE870H14UV0</t>
  </si>
  <si>
    <t>BAJAJ HOUSING FINANCE CP 12-06-25**</t>
  </si>
  <si>
    <t>INE377Y14BC1</t>
  </si>
  <si>
    <t>INDIAN OIL CORP LTD CP RED 27-06-2025**</t>
  </si>
  <si>
    <t>INE242A14XQ1</t>
  </si>
  <si>
    <t>TATA MOTORS FIN CP RED 27-06-2025**</t>
  </si>
  <si>
    <t>INE477S14DH6</t>
  </si>
  <si>
    <t>SIDBI CP RED 02-07-2025**</t>
  </si>
  <si>
    <t>INE556F14LB0</t>
  </si>
  <si>
    <t>BAJAJ HOUSING FINANCE CP RED 23-07-2025**</t>
  </si>
  <si>
    <t>INE377Y14BG2</t>
  </si>
  <si>
    <t>ADITYA BIRLA CAP CP RD 29-07-25**</t>
  </si>
  <si>
    <t>INE674K14958</t>
  </si>
  <si>
    <t>GODREJ CONSUMER PRODUCTS CP 07-05-2025**</t>
  </si>
  <si>
    <t>INE102D14AP1</t>
  </si>
  <si>
    <t>HERO FINCORP LTD CP RED 05-06-2025**</t>
  </si>
  <si>
    <t>INE957N14JH5</t>
  </si>
  <si>
    <t>NETWORK18 MED&amp;INV CP RED 04-07-25**</t>
  </si>
  <si>
    <t>INE870H14UY4</t>
  </si>
  <si>
    <t>GODREJ INDUSTRIES LTD CP RED 23-07-2025**</t>
  </si>
  <si>
    <t>INE233A141E5</t>
  </si>
  <si>
    <t>RELIANCE JIO INFO CP RD 29-07-25**</t>
  </si>
  <si>
    <t>INE110L14TS1</t>
  </si>
  <si>
    <t>MOTILAL OSWAL FI SER CP 06-05-25</t>
  </si>
  <si>
    <t>INE338I14JB1</t>
  </si>
  <si>
    <t>MOTILAL OSWAL FINV  CP RED 07-05-2025**</t>
  </si>
  <si>
    <t>INE01WN14BN8</t>
  </si>
  <si>
    <t>RELIANCE RETAIL VENTURES CP RED 13-05-25**</t>
  </si>
  <si>
    <t>INE929O14DB8</t>
  </si>
  <si>
    <t>TATA MOTORS FIN CP RED 20-05-2025**</t>
  </si>
  <si>
    <t>INE477S14CY3</t>
  </si>
  <si>
    <t>TATA MOTORS FIN CP RED 21-05-2025**</t>
  </si>
  <si>
    <t>INE477S14CZ0</t>
  </si>
  <si>
    <t>ADITYA BIRLA FIN LTD CP RED 29-05-2025**</t>
  </si>
  <si>
    <t>INE860H144X2</t>
  </si>
  <si>
    <t>EXIM BANK CP RED 03-06-2025**</t>
  </si>
  <si>
    <t>INE514E14SL6</t>
  </si>
  <si>
    <t>ADITYA BIRLA HSG FIN CP 03-06-25**</t>
  </si>
  <si>
    <t>INE831R14ER3</t>
  </si>
  <si>
    <t>KOTAK SECURITIES LTD CP RED 03-06-2025**</t>
  </si>
  <si>
    <t>INE028E14QJ5</t>
  </si>
  <si>
    <t>AXIS SECURITIES LTD. CP RED 09-06-2025**</t>
  </si>
  <si>
    <t>INE110O14FC8</t>
  </si>
  <si>
    <t>NABARD CP RED 12-06-2025**</t>
  </si>
  <si>
    <t>INE261F14NH0</t>
  </si>
  <si>
    <t>INDIAN OIL CORP LTD CP RED 16-06-2025**</t>
  </si>
  <si>
    <t>INE242A14XP3</t>
  </si>
  <si>
    <t>HINDUSTAN PETRO CORP CP 25-06-25**</t>
  </si>
  <si>
    <t>INE094A14JV5</t>
  </si>
  <si>
    <t>ICICI SECURITIES CP RED 07-07-2025**</t>
  </si>
  <si>
    <t>INE763G14YC1</t>
  </si>
  <si>
    <t>ADITYA BIRLA HSG FIN CP RED 09-07-2025**</t>
  </si>
  <si>
    <t>INE831R14EU7</t>
  </si>
  <si>
    <t>ADITYA BIRLA MONEY CP RD 03-06-25**</t>
  </si>
  <si>
    <t>INE865C14NG7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</si>
  <si>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</si>
  <si>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</si>
  <si>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</si>
  <si>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</si>
  <si>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</si>
  <si>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</si>
  <si>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</si>
  <si>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</si>
  <si>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</si>
  <si>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</si>
  <si>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</si>
  <si>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Monthly IDCW</t>
  </si>
  <si>
    <t>Retail Plan Weekly IDCW</t>
  </si>
  <si>
    <t>Edelweiss Liquid Fund</t>
  </si>
  <si>
    <t>Liquid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</si>
</sst>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3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3" fillId="0" borderId="4" xfId="0" applyNumberFormat="1" applyFont="1" applyBorder="1"/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166" fontId="3" fillId="0" borderId="4" xfId="0" applyNumberFormat="1" applyFont="1" applyBorder="1"/>
    <xf numFmtId="167" fontId="3" fillId="0" borderId="4" xfId="0" applyNumberFormat="1" applyFont="1" applyBorder="1"/>
    <xf numFmtId="0" fontId="0" fillId="0" borderId="0" xfId="0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4" fontId="0" fillId="0" borderId="0" xfId="0" applyNumberFormat="1"/>
    <xf numFmtId="0" fontId="6" fillId="0" borderId="0" xfId="0" applyFont="1" applyAlignment="1">
      <alignment vertical="top"/>
    </xf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4" fontId="0" fillId="0" borderId="7" xfId="2" applyNumberFormat="1" applyFont="1" applyBorder="1" applyAlignment="1">
      <alignment wrapText="1"/>
    </xf>
    <xf numFmtId="4" fontId="0" fillId="0" borderId="7" xfId="0" applyNumberFormat="1" applyBorder="1" applyAlignment="1">
      <alignment wrapText="1"/>
    </xf>
    <xf numFmtId="15" fontId="0" fillId="0" borderId="7" xfId="0" applyNumberFormat="1" applyBorder="1" applyAlignment="1">
      <alignment wrapText="1"/>
    </xf>
    <xf numFmtId="0" fontId="0" fillId="0" borderId="7" xfId="0" applyBorder="1" applyAlignment="1">
      <alignment vertical="center" wrapText="1"/>
    </xf>
    <xf numFmtId="2" fontId="0" fillId="0" borderId="7" xfId="0" applyNumberFormat="1" applyBorder="1" applyAlignment="1">
      <alignment vertical="center"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0</xdr:rowOff>
    </xdr:from>
    <xdr:ext cx="1238250" cy="714375"/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63</xdr:row>
      <xdr:rowOff>0</xdr:rowOff>
    </xdr:from>
    <xdr:ext cx="1238250" cy="714375"/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195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workbookViewId="0">
      <selection activeCell="F4" sqref="F4"/>
    </sheetView>
  </sheetViews>
  <sheetFormatPr defaultRowHeight="14.5" x14ac:dyDescent="0.35"/>
  <cols>
    <col min="1" max="1" width="8.6328125" bestFit="1" customWidth="1"/>
    <col min="2" max="2" width="30.26953125" style="47" customWidth="1"/>
    <col min="3" max="3" width="22" customWidth="1"/>
    <col min="4" max="4" width="22.08984375" style="47" customWidth="1"/>
    <col min="5" max="5" width="22.90625" customWidth="1"/>
    <col min="6" max="6" width="21.08984375" style="47" customWidth="1"/>
    <col min="7" max="7" width="22" customWidth="1"/>
  </cols>
  <sheetData>
    <row r="1" spans="1:7" s="1" customFormat="1" x14ac:dyDescent="0.35">
      <c r="A1" s="75" t="s">
        <v>0</v>
      </c>
      <c r="B1" s="75"/>
      <c r="D1" s="79"/>
      <c r="F1" s="79"/>
    </row>
    <row r="2" spans="1:7" s="1" customFormat="1" x14ac:dyDescent="0.35">
      <c r="A2" s="75" t="s">
        <v>1</v>
      </c>
      <c r="B2" s="75"/>
      <c r="D2" s="79"/>
      <c r="F2" s="79"/>
    </row>
    <row r="3" spans="1:7" s="1" customFormat="1" ht="29" x14ac:dyDescent="0.35">
      <c r="A3" s="1" t="s">
        <v>2</v>
      </c>
      <c r="B3" s="79" t="s">
        <v>3</v>
      </c>
      <c r="C3" s="73" t="s">
        <v>4</v>
      </c>
      <c r="D3" s="81" t="s">
        <v>5</v>
      </c>
      <c r="E3" s="73" t="s">
        <v>6</v>
      </c>
      <c r="F3" s="81" t="s">
        <v>5</v>
      </c>
      <c r="G3" s="73" t="s">
        <v>6</v>
      </c>
    </row>
    <row r="4" spans="1:7" ht="70" customHeight="1" x14ac:dyDescent="0.35">
      <c r="A4" t="s">
        <v>7</v>
      </c>
      <c r="B4" s="80" t="str">
        <f>HYPERLINK("[EDEL_Portfolio Monthly Notes 30-Apr-2025.xlsx]EDCG28!A1","Edelweiss_CRISIL_IBX 50 50 Gilt Plus SDL Sep 2028 Index Fund")</f>
        <v>Edelweiss_CRISIL_IBX 50 50 Gilt Plus SDL Sep 2028 Index Fund</v>
      </c>
      <c r="C4" s="73"/>
      <c r="D4" s="81" t="s">
        <v>8</v>
      </c>
      <c r="E4" s="73"/>
      <c r="F4" s="82" t="s">
        <v>9</v>
      </c>
      <c r="G4" s="74" t="s">
        <v>9</v>
      </c>
    </row>
    <row r="5" spans="1:7" ht="70" customHeight="1" x14ac:dyDescent="0.35">
      <c r="A5" t="s">
        <v>10</v>
      </c>
      <c r="B5" s="80" t="str">
        <f>HYPERLINK("[EDEL_Portfolio Monthly Notes 30-Apr-2025.xlsx]EEELSS!A1","Edelweiss ELSS Tax saver Fund")</f>
        <v>Edelweiss ELSS Tax saver Fund</v>
      </c>
      <c r="C5" s="73"/>
      <c r="D5" s="81" t="s">
        <v>11</v>
      </c>
      <c r="E5" s="73"/>
      <c r="F5" s="82" t="s">
        <v>9</v>
      </c>
      <c r="G5" s="74" t="s">
        <v>9</v>
      </c>
    </row>
    <row r="6" spans="1:7" ht="70" customHeight="1" x14ac:dyDescent="0.35">
      <c r="A6" t="s">
        <v>12</v>
      </c>
      <c r="B6" s="80" t="str">
        <f>HYPERLINK("[EDEL_Portfolio Monthly Notes 30-Apr-2025.xlsx]EEFOCF!A1","Edelweiss Focused Fund")</f>
        <v>Edelweiss Focused Fund</v>
      </c>
      <c r="C6" s="73"/>
      <c r="D6" s="81" t="s">
        <v>11</v>
      </c>
      <c r="E6" s="73"/>
      <c r="F6" s="82" t="s">
        <v>9</v>
      </c>
      <c r="G6" s="74" t="s">
        <v>9</v>
      </c>
    </row>
    <row r="7" spans="1:7" ht="70" customHeight="1" x14ac:dyDescent="0.35">
      <c r="A7" t="s">
        <v>13</v>
      </c>
      <c r="B7" s="80" t="str">
        <f>HYPERLINK("[EDEL_Portfolio Monthly Notes 30-Apr-2025.xlsx]EEMMQI!A1","Edelweiss Nifty500 Multicap Momentum Quality 50 Index Fund")</f>
        <v>Edelweiss Nifty500 Multicap Momentum Quality 50 Index Fund</v>
      </c>
      <c r="C7" s="73"/>
      <c r="D7" s="81" t="s">
        <v>14</v>
      </c>
      <c r="E7" s="73"/>
      <c r="F7" s="82" t="s">
        <v>9</v>
      </c>
      <c r="G7" s="74" t="s">
        <v>9</v>
      </c>
    </row>
    <row r="8" spans="1:7" ht="70" customHeight="1" x14ac:dyDescent="0.35">
      <c r="A8" t="s">
        <v>15</v>
      </c>
      <c r="B8" s="80" t="str">
        <f>HYPERLINK("[EDEL_Portfolio Monthly Notes 30-Apr-2025.xlsx]EOEMOP!A1","Edelweiss Emerging Markets Opportunities Equity Offshore Fund")</f>
        <v>Edelweiss Emerging Markets Opportunities Equity Offshore Fund</v>
      </c>
      <c r="C8" s="73"/>
      <c r="D8" s="81" t="s">
        <v>16</v>
      </c>
      <c r="E8" s="73"/>
      <c r="F8" s="82" t="s">
        <v>9</v>
      </c>
      <c r="G8" s="74" t="s">
        <v>9</v>
      </c>
    </row>
    <row r="9" spans="1:7" ht="70" customHeight="1" x14ac:dyDescent="0.35">
      <c r="A9" t="s">
        <v>17</v>
      </c>
      <c r="B9" s="80" t="str">
        <f>HYPERLINK("[EDEL_Portfolio Monthly Notes 30-Apr-2025.xlsx]EDBE31!A1","BHARAT Bond ETF - April 2031")</f>
        <v>BHARAT Bond ETF - April 2031</v>
      </c>
      <c r="C9" s="73"/>
      <c r="D9" s="81" t="s">
        <v>18</v>
      </c>
      <c r="E9" s="73"/>
      <c r="F9" s="82" t="s">
        <v>9</v>
      </c>
      <c r="G9" s="74" t="s">
        <v>9</v>
      </c>
    </row>
    <row r="10" spans="1:7" ht="70" customHeight="1" x14ac:dyDescent="0.35">
      <c r="A10" t="s">
        <v>19</v>
      </c>
      <c r="B10" s="80" t="str">
        <f>HYPERLINK("[EDEL_Portfolio Monthly Notes 30-Apr-2025.xlsx]EDBE32!A1","BHARAT Bond ETF - April 2032")</f>
        <v>BHARAT Bond ETF - April 2032</v>
      </c>
      <c r="C10" s="73"/>
      <c r="D10" s="81" t="s">
        <v>20</v>
      </c>
      <c r="E10" s="73"/>
      <c r="F10" s="82" t="s">
        <v>9</v>
      </c>
      <c r="G10" s="74" t="s">
        <v>9</v>
      </c>
    </row>
    <row r="11" spans="1:7" ht="70" customHeight="1" x14ac:dyDescent="0.35">
      <c r="A11" t="s">
        <v>21</v>
      </c>
      <c r="B11" s="80" t="str">
        <f>HYPERLINK("[EDEL_Portfolio Monthly Notes 30-Apr-2025.xlsx]EDLDUF!A1","Edelweiss Low Duration Fund")</f>
        <v>Edelweiss Low Duration Fund</v>
      </c>
      <c r="C11" s="73"/>
      <c r="D11" s="81" t="s">
        <v>22</v>
      </c>
      <c r="E11" s="73"/>
      <c r="F11" s="82" t="s">
        <v>9</v>
      </c>
      <c r="G11" s="74" t="s">
        <v>9</v>
      </c>
    </row>
    <row r="12" spans="1:7" ht="70" customHeight="1" x14ac:dyDescent="0.35">
      <c r="A12" t="s">
        <v>23</v>
      </c>
      <c r="B12" s="80" t="str">
        <f>HYPERLINK("[EDEL_Portfolio Monthly Notes 30-Apr-2025.xlsx]EEBCYF!A1","Edelweiss Business Cycle Fund")</f>
        <v>Edelweiss Business Cycle Fund</v>
      </c>
      <c r="C12" s="73"/>
      <c r="D12" s="81" t="s">
        <v>11</v>
      </c>
      <c r="E12" s="73"/>
      <c r="F12" s="82" t="s">
        <v>9</v>
      </c>
      <c r="G12" s="74" t="s">
        <v>9</v>
      </c>
    </row>
    <row r="13" spans="1:7" ht="70" customHeight="1" x14ac:dyDescent="0.35">
      <c r="A13" t="s">
        <v>24</v>
      </c>
      <c r="B13" s="80" t="str">
        <f>HYPERLINK("[EDEL_Portfolio Monthly Notes 30-Apr-2025.xlsx]EEDGEF!A1","Edelweiss Large Cap Fund")</f>
        <v>Edelweiss Large Cap Fund</v>
      </c>
      <c r="C13" s="73"/>
      <c r="D13" s="81" t="s">
        <v>25</v>
      </c>
      <c r="E13" s="73"/>
      <c r="F13" s="82" t="s">
        <v>9</v>
      </c>
      <c r="G13" s="74" t="s">
        <v>9</v>
      </c>
    </row>
    <row r="14" spans="1:7" ht="70" customHeight="1" x14ac:dyDescent="0.35">
      <c r="A14" t="s">
        <v>26</v>
      </c>
      <c r="B14" s="80" t="str">
        <f>HYPERLINK("[EDEL_Portfolio Monthly Notes 30-Apr-2025.xlsx]EEMMQE!A1","Edelweiss Nifty500 Multicap Momentum Quality 50 ETF")</f>
        <v>Edelweiss Nifty500 Multicap Momentum Quality 50 ETF</v>
      </c>
      <c r="C14" s="73"/>
      <c r="D14" s="81" t="s">
        <v>14</v>
      </c>
      <c r="E14" s="73"/>
      <c r="F14" s="82" t="s">
        <v>9</v>
      </c>
      <c r="G14" s="74" t="s">
        <v>9</v>
      </c>
    </row>
    <row r="15" spans="1:7" ht="70" customHeight="1" x14ac:dyDescent="0.35">
      <c r="A15" t="s">
        <v>27</v>
      </c>
      <c r="B15" s="80" t="str">
        <f>HYPERLINK("[EDEL_Portfolio Monthly Notes 30-Apr-2025.xlsx]EOUSTF!A1","EDELWEISS US TECHNOLOGY EQUITY FOF")</f>
        <v>EDELWEISS US TECHNOLOGY EQUITY FOF</v>
      </c>
      <c r="C15" s="73"/>
      <c r="D15" s="81" t="s">
        <v>28</v>
      </c>
      <c r="E15" s="73"/>
      <c r="F15" s="82" t="s">
        <v>9</v>
      </c>
      <c r="G15" s="74" t="s">
        <v>9</v>
      </c>
    </row>
    <row r="16" spans="1:7" ht="70" customHeight="1" x14ac:dyDescent="0.35">
      <c r="A16" t="s">
        <v>29</v>
      </c>
      <c r="B16" s="80" t="str">
        <f>HYPERLINK("[EDEL_Portfolio Monthly Notes 30-Apr-2025.xlsx]EDBE30!A1","BHARAT Bond ETF - April 2030")</f>
        <v>BHARAT Bond ETF - April 2030</v>
      </c>
      <c r="C16" s="73"/>
      <c r="D16" s="81" t="s">
        <v>30</v>
      </c>
      <c r="E16" s="73"/>
      <c r="F16" s="82" t="s">
        <v>9</v>
      </c>
      <c r="G16" s="74" t="s">
        <v>9</v>
      </c>
    </row>
    <row r="17" spans="1:7" ht="70" customHeight="1" x14ac:dyDescent="0.35">
      <c r="A17" t="s">
        <v>31</v>
      </c>
      <c r="B17" s="80" t="str">
        <f>HYPERLINK("[EDEL_Portfolio Monthly Notes 30-Apr-2025.xlsx]EEEQTF!A1","Edelweiss Large &amp; Mid Cap Fund")</f>
        <v>Edelweiss Large &amp; Mid Cap Fund</v>
      </c>
      <c r="C17" s="73"/>
      <c r="D17" s="81" t="s">
        <v>32</v>
      </c>
      <c r="E17" s="73"/>
      <c r="F17" s="82" t="s">
        <v>9</v>
      </c>
      <c r="G17" s="74" t="s">
        <v>9</v>
      </c>
    </row>
    <row r="18" spans="1:7" ht="70" customHeight="1" x14ac:dyDescent="0.35">
      <c r="A18" t="s">
        <v>33</v>
      </c>
      <c r="B18" s="80" t="str">
        <f>HYPERLINK("[EDEL_Portfolio Monthly Notes 30-Apr-2025.xlsx]EEPRUA!A1","Edelweiss Aggressive Hybrid Fund")</f>
        <v>Edelweiss Aggressive Hybrid Fund</v>
      </c>
      <c r="C18" s="73"/>
      <c r="D18" s="81" t="s">
        <v>34</v>
      </c>
      <c r="E18" s="73"/>
      <c r="F18" s="82" t="s">
        <v>9</v>
      </c>
      <c r="G18" s="74" t="s">
        <v>9</v>
      </c>
    </row>
    <row r="19" spans="1:7" ht="70" customHeight="1" x14ac:dyDescent="0.35">
      <c r="A19" t="s">
        <v>35</v>
      </c>
      <c r="B19" s="80" t="str">
        <f>HYPERLINK("[EDEL_Portfolio Monthly Notes 30-Apr-2025.xlsx]EETECF!A1","Edelweiss Technology Fund")</f>
        <v>Edelweiss Technology Fund</v>
      </c>
      <c r="C19" s="73"/>
      <c r="D19" s="81" t="s">
        <v>36</v>
      </c>
      <c r="E19" s="73"/>
      <c r="F19" s="82" t="s">
        <v>9</v>
      </c>
      <c r="G19" s="74" t="s">
        <v>9</v>
      </c>
    </row>
    <row r="20" spans="1:7" ht="70" customHeight="1" x14ac:dyDescent="0.35">
      <c r="A20" t="s">
        <v>37</v>
      </c>
      <c r="B20" s="80" t="str">
        <f>HYPERLINK("[EDEL_Portfolio Monthly Notes 30-Apr-2025.xlsx]EOEDOF!A1","Edelweiss Europe Dynamic Equity Offshore Fund")</f>
        <v>Edelweiss Europe Dynamic Equity Offshore Fund</v>
      </c>
      <c r="C20" s="73"/>
      <c r="D20" s="81" t="s">
        <v>38</v>
      </c>
      <c r="E20" s="73"/>
      <c r="F20" s="82" t="s">
        <v>9</v>
      </c>
      <c r="G20" s="74" t="s">
        <v>9</v>
      </c>
    </row>
    <row r="21" spans="1:7" ht="70" customHeight="1" x14ac:dyDescent="0.35">
      <c r="A21" t="s">
        <v>39</v>
      </c>
      <c r="B21" s="80" t="str">
        <f>HYPERLINK("[EDEL_Portfolio Monthly Notes 30-Apr-2025.xlsx]EDBPDF!A1","Edelweiss Banking and PSU Debt Fund")</f>
        <v>Edelweiss Banking and PSU Debt Fund</v>
      </c>
      <c r="C21" s="73"/>
      <c r="D21" s="81" t="s">
        <v>40</v>
      </c>
      <c r="E21" s="73"/>
      <c r="F21" s="81" t="s">
        <v>41</v>
      </c>
      <c r="G21" s="73"/>
    </row>
    <row r="22" spans="1:7" ht="70" customHeight="1" x14ac:dyDescent="0.35">
      <c r="A22" t="s">
        <v>42</v>
      </c>
      <c r="B22" s="80" t="str">
        <f>HYPERLINK("[EDEL_Portfolio Monthly Notes 30-Apr-2025.xlsx]EDCF27!A1","Edelweiss CRISIL-IBX AAA Bond NBFC-HFC - Jun 2027 Index Fund")</f>
        <v>Edelweiss CRISIL-IBX AAA Bond NBFC-HFC - Jun 2027 Index Fund</v>
      </c>
      <c r="C22" s="73"/>
      <c r="D22" s="81" t="s">
        <v>43</v>
      </c>
      <c r="E22" s="73"/>
      <c r="F22" s="82" t="s">
        <v>9</v>
      </c>
      <c r="G22" s="74" t="s">
        <v>9</v>
      </c>
    </row>
    <row r="23" spans="1:7" ht="70" customHeight="1" x14ac:dyDescent="0.35">
      <c r="A23" t="s">
        <v>44</v>
      </c>
      <c r="B23" s="80" t="str">
        <f>HYPERLINK("[EDEL_Portfolio Monthly Notes 30-Apr-2025.xlsx]EDCPSF!A1","Edelweiss CRL PSU PL SDL 50 50 Oct-25 FD")</f>
        <v>Edelweiss CRL PSU PL SDL 50 50 Oct-25 FD</v>
      </c>
      <c r="C23" s="73"/>
      <c r="D23" s="81" t="s">
        <v>45</v>
      </c>
      <c r="E23" s="73"/>
      <c r="F23" s="82" t="s">
        <v>9</v>
      </c>
      <c r="G23" s="74" t="s">
        <v>9</v>
      </c>
    </row>
    <row r="24" spans="1:7" ht="70" customHeight="1" x14ac:dyDescent="0.35">
      <c r="A24" t="s">
        <v>46</v>
      </c>
      <c r="B24" s="80" t="str">
        <f>HYPERLINK("[EDEL_Portfolio Monthly Notes 30-Apr-2025.xlsx]EDCSDF!A1","Edelweiss CRL IBX 50 50 Gilt Plus SDL Short Duration Index Fund")</f>
        <v>Edelweiss CRL IBX 50 50 Gilt Plus SDL Short Duration Index Fund</v>
      </c>
      <c r="C24" s="73"/>
      <c r="D24" s="81" t="s">
        <v>47</v>
      </c>
      <c r="E24" s="73"/>
      <c r="F24" s="82" t="s">
        <v>9</v>
      </c>
      <c r="G24" s="74" t="s">
        <v>9</v>
      </c>
    </row>
    <row r="25" spans="1:7" ht="70" customHeight="1" x14ac:dyDescent="0.35">
      <c r="A25" t="s">
        <v>48</v>
      </c>
      <c r="B25" s="80" t="str">
        <f>HYPERLINK("[EDEL_Portfolio Monthly Notes 30-Apr-2025.xlsx]EEIF30!A1","Edelweiss Nifty 100 Quality 30 Index Fnd")</f>
        <v>Edelweiss Nifty 100 Quality 30 Index Fnd</v>
      </c>
      <c r="C25" s="73"/>
      <c r="D25" s="81" t="s">
        <v>49</v>
      </c>
      <c r="E25" s="73"/>
      <c r="F25" s="82" t="s">
        <v>9</v>
      </c>
      <c r="G25" s="74" t="s">
        <v>9</v>
      </c>
    </row>
    <row r="26" spans="1:7" ht="70" customHeight="1" x14ac:dyDescent="0.35">
      <c r="A26" t="s">
        <v>50</v>
      </c>
      <c r="B26" s="80" t="str">
        <f>HYPERLINK("[EDEL_Portfolio Monthly Notes 30-Apr-2025.xlsx]EEMOF1!A1","EDELWEISS RECENTLY LISTED IPO FUND")</f>
        <v>EDELWEISS RECENTLY LISTED IPO FUND</v>
      </c>
      <c r="C26" s="73"/>
      <c r="D26" s="81" t="s">
        <v>51</v>
      </c>
      <c r="E26" s="73"/>
      <c r="F26" s="82" t="s">
        <v>9</v>
      </c>
      <c r="G26" s="74" t="s">
        <v>9</v>
      </c>
    </row>
    <row r="27" spans="1:7" ht="70" customHeight="1" x14ac:dyDescent="0.35">
      <c r="A27" t="s">
        <v>52</v>
      </c>
      <c r="B27" s="80" t="str">
        <f>HYPERLINK("[EDEL_Portfolio Monthly Notes 30-Apr-2025.xlsx]EOCHIF!A1","Edelweiss Greater China Equity Off-shore Fund")</f>
        <v>Edelweiss Greater China Equity Off-shore Fund</v>
      </c>
      <c r="C27" s="73"/>
      <c r="D27" s="81" t="s">
        <v>53</v>
      </c>
      <c r="E27" s="73"/>
      <c r="F27" s="82" t="s">
        <v>9</v>
      </c>
      <c r="G27" s="74" t="s">
        <v>9</v>
      </c>
    </row>
    <row r="28" spans="1:7" ht="70" customHeight="1" x14ac:dyDescent="0.35">
      <c r="A28" t="s">
        <v>54</v>
      </c>
      <c r="B28" s="80" t="str">
        <f>HYPERLINK("[EDEL_Portfolio Monthly Notes 30-Apr-2025.xlsx]EODWHF!A1","Edelweiss MSCI (I) DM &amp; WD HC 45 ID Fund")</f>
        <v>Edelweiss MSCI (I) DM &amp; WD HC 45 ID Fund</v>
      </c>
      <c r="C28" s="73"/>
      <c r="D28" s="81" t="s">
        <v>55</v>
      </c>
      <c r="E28" s="73"/>
      <c r="F28" s="82" t="s">
        <v>9</v>
      </c>
      <c r="G28" s="74" t="s">
        <v>9</v>
      </c>
    </row>
    <row r="29" spans="1:7" ht="70" customHeight="1" x14ac:dyDescent="0.35">
      <c r="A29" t="s">
        <v>56</v>
      </c>
      <c r="B29" s="80" t="str">
        <f>HYPERLINK("[EDEL_Portfolio Monthly Notes 30-Apr-2025.xlsx]EDFF33!A1","BHARAT Bond FOF - April 2033")</f>
        <v>BHARAT Bond FOF - April 2033</v>
      </c>
      <c r="C29" s="73"/>
      <c r="D29" s="81" t="s">
        <v>57</v>
      </c>
      <c r="E29" s="73"/>
      <c r="F29" s="82" t="s">
        <v>9</v>
      </c>
      <c r="G29" s="74" t="s">
        <v>9</v>
      </c>
    </row>
    <row r="30" spans="1:7" ht="70" customHeight="1" x14ac:dyDescent="0.35">
      <c r="A30" t="s">
        <v>58</v>
      </c>
      <c r="B30" s="80" t="str">
        <f>HYPERLINK("[EDEL_Portfolio Monthly Notes 30-Apr-2025.xlsx]EDGSEC!A1","Edelweiss Government Securities Fund")</f>
        <v>Edelweiss Government Securities Fund</v>
      </c>
      <c r="C30" s="73"/>
      <c r="D30" s="81" t="s">
        <v>59</v>
      </c>
      <c r="E30" s="73"/>
      <c r="F30" s="81" t="s">
        <v>60</v>
      </c>
      <c r="G30" s="73"/>
    </row>
    <row r="31" spans="1:7" ht="70" customHeight="1" x14ac:dyDescent="0.35">
      <c r="A31" t="s">
        <v>61</v>
      </c>
      <c r="B31" s="80" t="str">
        <f>HYPERLINK("[EDEL_Portfolio Monthly Notes 30-Apr-2025.xlsx]EDONTF!A1","EDELWEISS OVERNIGHT FUND")</f>
        <v>EDELWEISS OVERNIGHT FUND</v>
      </c>
      <c r="C31" s="73"/>
      <c r="D31" s="81" t="s">
        <v>62</v>
      </c>
      <c r="E31" s="73"/>
      <c r="F31" s="82" t="s">
        <v>9</v>
      </c>
      <c r="G31" s="74" t="s">
        <v>9</v>
      </c>
    </row>
    <row r="32" spans="1:7" ht="70" customHeight="1" x14ac:dyDescent="0.35">
      <c r="A32" t="s">
        <v>63</v>
      </c>
      <c r="B32" s="80" t="str">
        <f>HYPERLINK("[EDEL_Portfolio Monthly Notes 30-Apr-2025.xlsx]EECONF!A1","Edelweiss Consumption Fund")</f>
        <v>Edelweiss Consumption Fund</v>
      </c>
      <c r="C32" s="73"/>
      <c r="D32" s="81" t="s">
        <v>64</v>
      </c>
      <c r="E32" s="73"/>
      <c r="F32" s="82" t="s">
        <v>9</v>
      </c>
      <c r="G32" s="74" t="s">
        <v>9</v>
      </c>
    </row>
    <row r="33" spans="1:7" ht="70" customHeight="1" x14ac:dyDescent="0.35">
      <c r="A33" t="s">
        <v>65</v>
      </c>
      <c r="B33" s="80" t="str">
        <f>HYPERLINK("[EDEL_Portfolio Monthly Notes 30-Apr-2025.xlsx]EEESCF!A1","Edelweiss Small Cap Fund")</f>
        <v>Edelweiss Small Cap Fund</v>
      </c>
      <c r="C33" s="73"/>
      <c r="D33" s="81" t="s">
        <v>66</v>
      </c>
      <c r="E33" s="73"/>
      <c r="F33" s="82" t="s">
        <v>9</v>
      </c>
      <c r="G33" s="74" t="s">
        <v>9</v>
      </c>
    </row>
    <row r="34" spans="1:7" ht="70" customHeight="1" x14ac:dyDescent="0.35">
      <c r="A34" t="s">
        <v>67</v>
      </c>
      <c r="B34" s="80" t="str">
        <f>HYPERLINK("[EDEL_Portfolio Monthly Notes 30-Apr-2025.xlsx]EELMIF!A1","Edelweiss NIFTY Large Mid Cap 250 Index Fund")</f>
        <v>Edelweiss NIFTY Large Mid Cap 250 Index Fund</v>
      </c>
      <c r="C34" s="73"/>
      <c r="D34" s="81" t="s">
        <v>32</v>
      </c>
      <c r="E34" s="73"/>
      <c r="F34" s="82" t="s">
        <v>9</v>
      </c>
      <c r="G34" s="74" t="s">
        <v>9</v>
      </c>
    </row>
    <row r="35" spans="1:7" ht="70" customHeight="1" x14ac:dyDescent="0.35">
      <c r="A35" t="s">
        <v>68</v>
      </c>
      <c r="B35" s="80" t="str">
        <f>HYPERLINK("[EDEL_Portfolio Monthly Notes 30-Apr-2025.xlsx]EGSFOF!A1","Edelweiss Gold and Silver ETF FOF")</f>
        <v>Edelweiss Gold and Silver ETF FOF</v>
      </c>
      <c r="C35" s="73"/>
      <c r="D35" s="81" t="s">
        <v>69</v>
      </c>
      <c r="E35" s="73"/>
      <c r="F35" s="82" t="s">
        <v>9</v>
      </c>
      <c r="G35" s="74" t="s">
        <v>9</v>
      </c>
    </row>
    <row r="36" spans="1:7" ht="70" customHeight="1" x14ac:dyDescent="0.35">
      <c r="A36" t="s">
        <v>70</v>
      </c>
      <c r="B36" s="80" t="str">
        <f>HYPERLINK("[EDEL_Portfolio Monthly Notes 30-Apr-2025.xlsx]EDACBF!A1","Edelweiss Money Market Fund")</f>
        <v>Edelweiss Money Market Fund</v>
      </c>
      <c r="C36" s="73"/>
      <c r="D36" s="81" t="s">
        <v>71</v>
      </c>
      <c r="E36" s="73"/>
      <c r="F36" s="81" t="s">
        <v>72</v>
      </c>
      <c r="G36" s="73"/>
    </row>
    <row r="37" spans="1:7" ht="70" customHeight="1" x14ac:dyDescent="0.35">
      <c r="A37" t="s">
        <v>73</v>
      </c>
      <c r="B37" s="80" t="str">
        <f>HYPERLINK("[EDEL_Portfolio Monthly Notes 30-Apr-2025.xlsx]EDBE33!A1","BHARAT Bond ETF - April 2033")</f>
        <v>BHARAT Bond ETF - April 2033</v>
      </c>
      <c r="C37" s="73"/>
      <c r="D37" s="81" t="s">
        <v>57</v>
      </c>
      <c r="E37" s="73"/>
      <c r="F37" s="82" t="s">
        <v>9</v>
      </c>
      <c r="G37" s="74" t="s">
        <v>9</v>
      </c>
    </row>
    <row r="38" spans="1:7" ht="70" customHeight="1" x14ac:dyDescent="0.35">
      <c r="A38" t="s">
        <v>74</v>
      </c>
      <c r="B38" s="80" t="str">
        <f>HYPERLINK("[EDEL_Portfolio Monthly Notes 30-Apr-2025.xlsx]EDCG27!A1","Edelweiss CRISIL IBX 50 50 Gilt Plus SDL June 2027 Index Fund")</f>
        <v>Edelweiss CRISIL IBX 50 50 Gilt Plus SDL June 2027 Index Fund</v>
      </c>
      <c r="C38" s="73"/>
      <c r="D38" s="81" t="s">
        <v>75</v>
      </c>
      <c r="E38" s="73"/>
      <c r="F38" s="82" t="s">
        <v>9</v>
      </c>
      <c r="G38" s="74" t="s">
        <v>9</v>
      </c>
    </row>
    <row r="39" spans="1:7" ht="70" customHeight="1" x14ac:dyDescent="0.35">
      <c r="A39" t="s">
        <v>76</v>
      </c>
      <c r="B39" s="80" t="str">
        <f>HYPERLINK("[EDEL_Portfolio Monthly Notes 30-Apr-2025.xlsx]EDNPSF!A1","Edelweiss Nifty PSU Bond Plus SDL Apr2026 50 50 Index Fund")</f>
        <v>Edelweiss Nifty PSU Bond Plus SDL Apr2026 50 50 Index Fund</v>
      </c>
      <c r="C39" s="73"/>
      <c r="D39" s="81" t="s">
        <v>77</v>
      </c>
      <c r="E39" s="73"/>
      <c r="F39" s="82" t="s">
        <v>9</v>
      </c>
      <c r="G39" s="74" t="s">
        <v>9</v>
      </c>
    </row>
    <row r="40" spans="1:7" ht="70" customHeight="1" x14ac:dyDescent="0.35">
      <c r="A40" t="s">
        <v>78</v>
      </c>
      <c r="B40" s="80" t="str">
        <f>HYPERLINK("[EDEL_Portfolio Monthly Notes 30-Apr-2025.xlsx]EEECRF!A1","Edelweiss Flexi-Cap Fund")</f>
        <v>Edelweiss Flexi-Cap Fund</v>
      </c>
      <c r="C40" s="73"/>
      <c r="D40" s="81" t="s">
        <v>11</v>
      </c>
      <c r="E40" s="73"/>
      <c r="F40" s="82" t="s">
        <v>9</v>
      </c>
      <c r="G40" s="74" t="s">
        <v>9</v>
      </c>
    </row>
    <row r="41" spans="1:7" ht="70" customHeight="1" x14ac:dyDescent="0.35">
      <c r="A41" t="s">
        <v>79</v>
      </c>
      <c r="B41" s="80" t="str">
        <f>HYPERLINK("[EDEL_Portfolio Monthly Notes 30-Apr-2025.xlsx]EEIF50!A1","Edelweiss Nifty 50 Index Fund")</f>
        <v>Edelweiss Nifty 50 Index Fund</v>
      </c>
      <c r="C41" s="73"/>
      <c r="D41" s="81" t="s">
        <v>80</v>
      </c>
      <c r="E41" s="73"/>
      <c r="F41" s="82" t="s">
        <v>9</v>
      </c>
      <c r="G41" s="74" t="s">
        <v>9</v>
      </c>
    </row>
    <row r="42" spans="1:7" ht="70" customHeight="1" x14ac:dyDescent="0.35">
      <c r="A42" t="s">
        <v>81</v>
      </c>
      <c r="B42" s="80" t="str">
        <f>HYPERLINK("[EDEL_Portfolio Monthly Notes 30-Apr-2025.xlsx]EEM150!A1","Edelweiss Nifty Midcap150 Momentum 50 Index Fund")</f>
        <v>Edelweiss Nifty Midcap150 Momentum 50 Index Fund</v>
      </c>
      <c r="C42" s="73"/>
      <c r="D42" s="81" t="s">
        <v>82</v>
      </c>
      <c r="E42" s="73"/>
      <c r="F42" s="82" t="s">
        <v>9</v>
      </c>
      <c r="G42" s="74" t="s">
        <v>9</v>
      </c>
    </row>
    <row r="43" spans="1:7" ht="70" customHeight="1" x14ac:dyDescent="0.35">
      <c r="A43" t="s">
        <v>83</v>
      </c>
      <c r="B43" s="80" t="str">
        <f>HYPERLINK("[EDEL_Portfolio Monthly Notes 30-Apr-2025.xlsx]EENBEF!A1","Edelweiss Nifty Bank ETF")</f>
        <v>Edelweiss Nifty Bank ETF</v>
      </c>
      <c r="C43" s="73"/>
      <c r="D43" s="81" t="s">
        <v>84</v>
      </c>
      <c r="E43" s="73"/>
      <c r="F43" s="82" t="s">
        <v>9</v>
      </c>
      <c r="G43" s="74" t="s">
        <v>9</v>
      </c>
    </row>
    <row r="44" spans="1:7" ht="70" customHeight="1" x14ac:dyDescent="0.35">
      <c r="A44" t="s">
        <v>85</v>
      </c>
      <c r="B44" s="80" t="str">
        <f>HYPERLINK("[EDEL_Portfolio Monthly Notes 30-Apr-2025.xlsx]EDCF28!A1","Edelweiss CRISIL IBX AAA Financial Services Bond – Jan 2028 Index Fund")</f>
        <v>Edelweiss CRISIL IBX AAA Financial Services Bond – Jan 2028 Index Fund</v>
      </c>
      <c r="C44" s="73"/>
      <c r="D44" s="81" t="s">
        <v>86</v>
      </c>
      <c r="E44" s="73"/>
      <c r="F44" s="82" t="s">
        <v>9</v>
      </c>
      <c r="G44" s="74" t="s">
        <v>9</v>
      </c>
    </row>
    <row r="45" spans="1:7" ht="70" customHeight="1" x14ac:dyDescent="0.35">
      <c r="A45" t="s">
        <v>87</v>
      </c>
      <c r="B45" s="80" t="str">
        <f>HYPERLINK("[EDEL_Portfolio Monthly Notes 30-Apr-2025.xlsx]EDFF32!A1","BHARAT Bond FOF - April 2032")</f>
        <v>BHARAT Bond FOF - April 2032</v>
      </c>
      <c r="C45" s="73"/>
      <c r="D45" s="81" t="s">
        <v>20</v>
      </c>
      <c r="E45" s="73"/>
      <c r="F45" s="82" t="s">
        <v>9</v>
      </c>
      <c r="G45" s="74" t="s">
        <v>9</v>
      </c>
    </row>
    <row r="46" spans="1:7" ht="70" customHeight="1" x14ac:dyDescent="0.35">
      <c r="A46" t="s">
        <v>88</v>
      </c>
      <c r="B46" s="80" t="str">
        <f>HYPERLINK("[EDEL_Portfolio Monthly Notes 30-Apr-2025.xlsx]EEALVF!A1","Edel Nifty Alpha Low Volatility 30 Index Fund")</f>
        <v>Edel Nifty Alpha Low Volatility 30 Index Fund</v>
      </c>
      <c r="C46" s="73"/>
      <c r="D46" s="81" t="s">
        <v>89</v>
      </c>
      <c r="E46" s="73"/>
      <c r="F46" s="82" t="s">
        <v>9</v>
      </c>
      <c r="G46" s="74" t="s">
        <v>9</v>
      </c>
    </row>
    <row r="47" spans="1:7" ht="70" customHeight="1" x14ac:dyDescent="0.35">
      <c r="A47" t="s">
        <v>90</v>
      </c>
      <c r="B47" s="80" t="str">
        <f>HYPERLINK("[EDEL_Portfolio Monthly Notes 30-Apr-2025.xlsx]EEARBF!A1","Edelweiss Arbitrage Fund")</f>
        <v>Edelweiss Arbitrage Fund</v>
      </c>
      <c r="C47" s="73"/>
      <c r="D47" s="81" t="s">
        <v>91</v>
      </c>
      <c r="E47" s="73"/>
      <c r="F47" s="82" t="s">
        <v>9</v>
      </c>
      <c r="G47" s="74" t="s">
        <v>9</v>
      </c>
    </row>
    <row r="48" spans="1:7" ht="70" customHeight="1" x14ac:dyDescent="0.35">
      <c r="A48" t="s">
        <v>92</v>
      </c>
      <c r="B48" s="80" t="str">
        <f>HYPERLINK("[EDEL_Portfolio Monthly Notes 30-Apr-2025.xlsx]EEARFD!A1","Edelweiss Balanced Advantage Fund")</f>
        <v>Edelweiss Balanced Advantage Fund</v>
      </c>
      <c r="C48" s="73"/>
      <c r="D48" s="81" t="s">
        <v>93</v>
      </c>
      <c r="E48" s="73"/>
      <c r="F48" s="82" t="s">
        <v>9</v>
      </c>
      <c r="G48" s="74" t="s">
        <v>9</v>
      </c>
    </row>
    <row r="49" spans="1:7" ht="70" customHeight="1" x14ac:dyDescent="0.35">
      <c r="A49" t="s">
        <v>94</v>
      </c>
      <c r="B49" s="80" t="str">
        <f>HYPERLINK("[EDEL_Portfolio Monthly Notes 30-Apr-2025.xlsx]EEBCIE!A1","Edel BSE Capital Markets &amp; Insurance ETF")</f>
        <v>Edel BSE Capital Markets &amp; Insurance ETF</v>
      </c>
      <c r="C49" s="73"/>
      <c r="D49" s="81" t="s">
        <v>95</v>
      </c>
      <c r="E49" s="73"/>
      <c r="F49" s="82" t="s">
        <v>9</v>
      </c>
      <c r="G49" s="74" t="s">
        <v>9</v>
      </c>
    </row>
    <row r="50" spans="1:7" ht="70" customHeight="1" x14ac:dyDescent="0.35">
      <c r="A50" t="s">
        <v>96</v>
      </c>
      <c r="B50" s="80" t="str">
        <f>HYPERLINK("[EDEL_Portfolio Monthly Notes 30-Apr-2025.xlsx]EEESSF!A1","Edelweiss Equity Savings Fund")</f>
        <v>Edelweiss Equity Savings Fund</v>
      </c>
      <c r="C50" s="73"/>
      <c r="D50" s="81" t="s">
        <v>97</v>
      </c>
      <c r="E50" s="73"/>
      <c r="F50" s="82" t="s">
        <v>9</v>
      </c>
      <c r="G50" s="74" t="s">
        <v>9</v>
      </c>
    </row>
    <row r="51" spans="1:7" ht="70" customHeight="1" x14ac:dyDescent="0.35">
      <c r="A51" t="s">
        <v>98</v>
      </c>
      <c r="B51" s="80" t="str">
        <f>HYPERLINK("[EDEL_Portfolio Monthly Notes 30-Apr-2025.xlsx]EEMCPF!A1","Edelweiss Multi Cap Fund")</f>
        <v>Edelweiss Multi Cap Fund</v>
      </c>
      <c r="C51" s="73"/>
      <c r="D51" s="81" t="s">
        <v>99</v>
      </c>
      <c r="E51" s="73"/>
      <c r="F51" s="82" t="s">
        <v>9</v>
      </c>
      <c r="G51" s="74" t="s">
        <v>9</v>
      </c>
    </row>
    <row r="52" spans="1:7" ht="70" customHeight="1" x14ac:dyDescent="0.35">
      <c r="A52" t="s">
        <v>100</v>
      </c>
      <c r="B52" s="80" t="str">
        <f>HYPERLINK("[EDEL_Portfolio Monthly Notes 30-Apr-2025.xlsx]EESMCF!A1","Edelweiss Mid Cap Fund")</f>
        <v>Edelweiss Mid Cap Fund</v>
      </c>
      <c r="C52" s="73"/>
      <c r="D52" s="81" t="s">
        <v>101</v>
      </c>
      <c r="E52" s="73"/>
      <c r="F52" s="82" t="s">
        <v>9</v>
      </c>
      <c r="G52" s="74" t="s">
        <v>9</v>
      </c>
    </row>
    <row r="53" spans="1:7" ht="70" customHeight="1" x14ac:dyDescent="0.35">
      <c r="A53" t="s">
        <v>102</v>
      </c>
      <c r="B53" s="80" t="str">
        <f>HYPERLINK("[EDEL_Portfolio Monthly Notes 30-Apr-2025.xlsx]EOASEF!A1","Edelweiss ASEAN Equity Off-shore Fund")</f>
        <v>Edelweiss ASEAN Equity Off-shore Fund</v>
      </c>
      <c r="C53" s="73"/>
      <c r="D53" s="81" t="s">
        <v>103</v>
      </c>
      <c r="E53" s="73"/>
      <c r="F53" s="82" t="s">
        <v>9</v>
      </c>
      <c r="G53" s="74" t="s">
        <v>9</v>
      </c>
    </row>
    <row r="54" spans="1:7" ht="70" customHeight="1" x14ac:dyDescent="0.35">
      <c r="A54" t="s">
        <v>104</v>
      </c>
      <c r="B54" s="80" t="str">
        <f>HYPERLINK("[EDEL_Portfolio Monthly Notes 30-Apr-2025.xlsx]EOUSEF!A1","Edelweiss US Value Equity Off-shore Fund")</f>
        <v>Edelweiss US Value Equity Off-shore Fund</v>
      </c>
      <c r="C54" s="73"/>
      <c r="D54" s="81" t="s">
        <v>105</v>
      </c>
      <c r="E54" s="73"/>
      <c r="F54" s="82" t="s">
        <v>9</v>
      </c>
      <c r="G54" s="74" t="s">
        <v>9</v>
      </c>
    </row>
    <row r="55" spans="1:7" ht="70" customHeight="1" x14ac:dyDescent="0.35">
      <c r="A55" t="s">
        <v>106</v>
      </c>
      <c r="B55" s="80" t="str">
        <f>HYPERLINK("[EDEL_Portfolio Monthly Notes 30-Apr-2025.xlsx]ESLVRE!A1","Edelweiss Silver ETF Fund")</f>
        <v>Edelweiss Silver ETF Fund</v>
      </c>
      <c r="C55" s="73"/>
      <c r="D55" s="81" t="s">
        <v>107</v>
      </c>
      <c r="E55" s="73"/>
      <c r="F55" s="82" t="s">
        <v>9</v>
      </c>
      <c r="G55" s="74" t="s">
        <v>9</v>
      </c>
    </row>
    <row r="56" spans="1:7" ht="70" customHeight="1" x14ac:dyDescent="0.35">
      <c r="A56" t="s">
        <v>108</v>
      </c>
      <c r="B56" s="80" t="str">
        <f>HYPERLINK("[EDEL_Portfolio Monthly Notes 30-Apr-2025.xlsx]EDCG37!A1","Edelweiss_CRISIL IBX 50 50 Gilt Plus SDL April 2037 Index Fund")</f>
        <v>Edelweiss_CRISIL IBX 50 50 Gilt Plus SDL April 2037 Index Fund</v>
      </c>
      <c r="C56" s="73"/>
      <c r="D56" s="81" t="s">
        <v>109</v>
      </c>
      <c r="E56" s="73"/>
      <c r="F56" s="82" t="s">
        <v>9</v>
      </c>
      <c r="G56" s="74" t="s">
        <v>9</v>
      </c>
    </row>
    <row r="57" spans="1:7" ht="70" customHeight="1" x14ac:dyDescent="0.35">
      <c r="A57" t="s">
        <v>110</v>
      </c>
      <c r="B57" s="80" t="str">
        <f>HYPERLINK("[EDEL_Portfolio Monthly Notes 30-Apr-2025.xlsx]EDFF30!A1","BHARAT Bond FOF - April 2030")</f>
        <v>BHARAT Bond FOF - April 2030</v>
      </c>
      <c r="C57" s="73"/>
      <c r="D57" s="81" t="s">
        <v>30</v>
      </c>
      <c r="E57" s="73"/>
      <c r="F57" s="82" t="s">
        <v>9</v>
      </c>
      <c r="G57" s="74" t="s">
        <v>9</v>
      </c>
    </row>
    <row r="58" spans="1:7" ht="70" customHeight="1" x14ac:dyDescent="0.35">
      <c r="A58" t="s">
        <v>111</v>
      </c>
      <c r="B58" s="80" t="str">
        <f>HYPERLINK("[EDEL_Portfolio Monthly Notes 30-Apr-2025.xlsx]EDFF31!A1","BHARAT Bond FOF - April 2031")</f>
        <v>BHARAT Bond FOF - April 2031</v>
      </c>
      <c r="C58" s="73"/>
      <c r="D58" s="81" t="s">
        <v>18</v>
      </c>
      <c r="E58" s="73"/>
      <c r="F58" s="82" t="s">
        <v>9</v>
      </c>
      <c r="G58" s="74" t="s">
        <v>9</v>
      </c>
    </row>
    <row r="59" spans="1:7" ht="70" customHeight="1" x14ac:dyDescent="0.35">
      <c r="A59" t="s">
        <v>112</v>
      </c>
      <c r="B59" s="80" t="str">
        <f>HYPERLINK("[EDEL_Portfolio Monthly Notes 30-Apr-2025.xlsx]EDNP27!A1","Edelweiss Nifty PSU Bond Plus SDL Apr2027 50 50 Index")</f>
        <v>Edelweiss Nifty PSU Bond Plus SDL Apr2027 50 50 Index</v>
      </c>
      <c r="C59" s="73"/>
      <c r="D59" s="81" t="s">
        <v>113</v>
      </c>
      <c r="E59" s="73"/>
      <c r="F59" s="82" t="s">
        <v>9</v>
      </c>
      <c r="G59" s="74" t="s">
        <v>9</v>
      </c>
    </row>
    <row r="60" spans="1:7" ht="70" customHeight="1" x14ac:dyDescent="0.35">
      <c r="A60" t="s">
        <v>114</v>
      </c>
      <c r="B60" s="80" t="str">
        <f>HYPERLINK("[EDEL_Portfolio Monthly Notes 30-Apr-2025.xlsx]EEMAAF!A1","Edelweiss Multi Asset Allocation Fund")</f>
        <v>Edelweiss Multi Asset Allocation Fund</v>
      </c>
      <c r="C60" s="73"/>
      <c r="D60" s="81" t="s">
        <v>115</v>
      </c>
      <c r="E60" s="73"/>
      <c r="F60" s="82" t="s">
        <v>9</v>
      </c>
      <c r="G60" s="74" t="s">
        <v>9</v>
      </c>
    </row>
    <row r="61" spans="1:7" ht="70" customHeight="1" x14ac:dyDescent="0.35">
      <c r="A61" t="s">
        <v>116</v>
      </c>
      <c r="B61" s="80" t="str">
        <f>HYPERLINK("[EDEL_Portfolio Monthly Notes 30-Apr-2025.xlsx]EENN50!A1","Edelweiss Nifty Next 50 Index Fund")</f>
        <v>Edelweiss Nifty Next 50 Index Fund</v>
      </c>
      <c r="C61" s="73"/>
      <c r="D61" s="81" t="s">
        <v>117</v>
      </c>
      <c r="E61" s="73"/>
      <c r="F61" s="82" t="s">
        <v>9</v>
      </c>
      <c r="G61" s="74" t="s">
        <v>9</v>
      </c>
    </row>
    <row r="62" spans="1:7" ht="70" customHeight="1" x14ac:dyDescent="0.35">
      <c r="A62" t="s">
        <v>118</v>
      </c>
      <c r="B62" s="80" t="str">
        <f>HYPERLINK("[EDEL_Portfolio Monthly Notes 30-Apr-2025.xlsx]EES250!A1","Edelweiss Nifty Smallcap 250 Index Fund")</f>
        <v>Edelweiss Nifty Smallcap 250 Index Fund</v>
      </c>
      <c r="C62" s="73"/>
      <c r="D62" s="81" t="s">
        <v>66</v>
      </c>
      <c r="E62" s="73"/>
      <c r="F62" s="82" t="s">
        <v>9</v>
      </c>
      <c r="G62" s="74" t="s">
        <v>9</v>
      </c>
    </row>
    <row r="63" spans="1:7" ht="70" customHeight="1" x14ac:dyDescent="0.35">
      <c r="A63" t="s">
        <v>119</v>
      </c>
      <c r="B63" s="80" t="str">
        <f>HYPERLINK("[EDEL_Portfolio Monthly Notes 30-Apr-2025.xlsx]EGOLDE!A1","Edelweiss Gold ETF Fund")</f>
        <v>Edelweiss Gold ETF Fund</v>
      </c>
      <c r="C63" s="73"/>
      <c r="D63" s="81" t="s">
        <v>120</v>
      </c>
      <c r="E63" s="73"/>
      <c r="F63" s="82" t="s">
        <v>9</v>
      </c>
      <c r="G63" s="74" t="s">
        <v>9</v>
      </c>
    </row>
    <row r="64" spans="1:7" ht="70" customHeight="1" x14ac:dyDescent="0.35">
      <c r="A64" t="s">
        <v>121</v>
      </c>
      <c r="B64" s="80" t="str">
        <f>HYPERLINK("[EDEL_Portfolio Monthly Notes 30-Apr-2025.xlsx]ELLIQF!A1","Edelweiss Liquid Fund")</f>
        <v>Edelweiss Liquid Fund</v>
      </c>
      <c r="C64" s="73"/>
      <c r="D64" s="81" t="s">
        <v>122</v>
      </c>
      <c r="E64" s="73"/>
      <c r="F64" s="81" t="s">
        <v>123</v>
      </c>
      <c r="G64" s="73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726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727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728</v>
      </c>
      <c r="B8" s="33" t="s">
        <v>729</v>
      </c>
      <c r="C8" s="33" t="s">
        <v>229</v>
      </c>
      <c r="D8" s="14">
        <v>124803</v>
      </c>
      <c r="E8" s="15">
        <v>7596.76</v>
      </c>
      <c r="F8" s="16">
        <v>4.3099999999999999E-2</v>
      </c>
      <c r="G8" s="16"/>
    </row>
    <row r="9" spans="1:7" x14ac:dyDescent="0.35">
      <c r="A9" s="13" t="s">
        <v>429</v>
      </c>
      <c r="B9" s="33" t="s">
        <v>430</v>
      </c>
      <c r="C9" s="33" t="s">
        <v>394</v>
      </c>
      <c r="D9" s="14">
        <v>296604</v>
      </c>
      <c r="E9" s="15">
        <v>6567.41</v>
      </c>
      <c r="F9" s="16">
        <v>3.73E-2</v>
      </c>
      <c r="G9" s="16"/>
    </row>
    <row r="10" spans="1:7" x14ac:dyDescent="0.35">
      <c r="A10" s="13" t="s">
        <v>236</v>
      </c>
      <c r="B10" s="33" t="s">
        <v>237</v>
      </c>
      <c r="C10" s="33" t="s">
        <v>238</v>
      </c>
      <c r="D10" s="14">
        <v>301109</v>
      </c>
      <c r="E10" s="15">
        <v>6533.76</v>
      </c>
      <c r="F10" s="16">
        <v>3.7100000000000001E-2</v>
      </c>
      <c r="G10" s="16"/>
    </row>
    <row r="11" spans="1:7" x14ac:dyDescent="0.35">
      <c r="A11" s="13" t="s">
        <v>272</v>
      </c>
      <c r="B11" s="33" t="s">
        <v>273</v>
      </c>
      <c r="C11" s="33" t="s">
        <v>213</v>
      </c>
      <c r="D11" s="14">
        <v>116100</v>
      </c>
      <c r="E11" s="15">
        <v>6178.26</v>
      </c>
      <c r="F11" s="16">
        <v>3.5000000000000003E-2</v>
      </c>
      <c r="G11" s="16"/>
    </row>
    <row r="12" spans="1:7" x14ac:dyDescent="0.35">
      <c r="A12" s="13" t="s">
        <v>317</v>
      </c>
      <c r="B12" s="33" t="s">
        <v>318</v>
      </c>
      <c r="C12" s="33" t="s">
        <v>238</v>
      </c>
      <c r="D12" s="14">
        <v>67030</v>
      </c>
      <c r="E12" s="15">
        <v>5787.71</v>
      </c>
      <c r="F12" s="16">
        <v>3.2800000000000003E-2</v>
      </c>
      <c r="G12" s="16"/>
    </row>
    <row r="13" spans="1:7" x14ac:dyDescent="0.35">
      <c r="A13" s="13" t="s">
        <v>409</v>
      </c>
      <c r="B13" s="33" t="s">
        <v>410</v>
      </c>
      <c r="C13" s="33" t="s">
        <v>301</v>
      </c>
      <c r="D13" s="14">
        <v>807731</v>
      </c>
      <c r="E13" s="15">
        <v>5738.52</v>
      </c>
      <c r="F13" s="16">
        <v>3.2500000000000001E-2</v>
      </c>
      <c r="G13" s="16"/>
    </row>
    <row r="14" spans="1:7" x14ac:dyDescent="0.35">
      <c r="A14" s="13" t="s">
        <v>730</v>
      </c>
      <c r="B14" s="33" t="s">
        <v>731</v>
      </c>
      <c r="C14" s="33" t="s">
        <v>267</v>
      </c>
      <c r="D14" s="14">
        <v>822231</v>
      </c>
      <c r="E14" s="15">
        <v>5636.8</v>
      </c>
      <c r="F14" s="16">
        <v>3.2000000000000001E-2</v>
      </c>
      <c r="G14" s="16"/>
    </row>
    <row r="15" spans="1:7" x14ac:dyDescent="0.35">
      <c r="A15" s="13" t="s">
        <v>277</v>
      </c>
      <c r="B15" s="33" t="s">
        <v>278</v>
      </c>
      <c r="C15" s="33" t="s">
        <v>279</v>
      </c>
      <c r="D15" s="14">
        <v>4073562</v>
      </c>
      <c r="E15" s="15">
        <v>5428.84</v>
      </c>
      <c r="F15" s="16">
        <v>3.0800000000000001E-2</v>
      </c>
      <c r="G15" s="16"/>
    </row>
    <row r="16" spans="1:7" x14ac:dyDescent="0.35">
      <c r="A16" s="13" t="s">
        <v>195</v>
      </c>
      <c r="B16" s="33" t="s">
        <v>196</v>
      </c>
      <c r="C16" s="33" t="s">
        <v>197</v>
      </c>
      <c r="D16" s="14">
        <v>243944</v>
      </c>
      <c r="E16" s="15">
        <v>4695.92</v>
      </c>
      <c r="F16" s="16">
        <v>2.6599999999999999E-2</v>
      </c>
      <c r="G16" s="16"/>
    </row>
    <row r="17" spans="1:7" x14ac:dyDescent="0.35">
      <c r="A17" s="13" t="s">
        <v>282</v>
      </c>
      <c r="B17" s="33" t="s">
        <v>283</v>
      </c>
      <c r="C17" s="33" t="s">
        <v>229</v>
      </c>
      <c r="D17" s="14">
        <v>215059</v>
      </c>
      <c r="E17" s="15">
        <v>4506.78</v>
      </c>
      <c r="F17" s="16">
        <v>2.5600000000000001E-2</v>
      </c>
      <c r="G17" s="16"/>
    </row>
    <row r="18" spans="1:7" x14ac:dyDescent="0.35">
      <c r="A18" s="13" t="s">
        <v>217</v>
      </c>
      <c r="B18" s="33" t="s">
        <v>218</v>
      </c>
      <c r="C18" s="33" t="s">
        <v>197</v>
      </c>
      <c r="D18" s="14">
        <v>197761</v>
      </c>
      <c r="E18" s="15">
        <v>4366.76</v>
      </c>
      <c r="F18" s="16">
        <v>2.4799999999999999E-2</v>
      </c>
      <c r="G18" s="16"/>
    </row>
    <row r="19" spans="1:7" x14ac:dyDescent="0.35">
      <c r="A19" s="13" t="s">
        <v>732</v>
      </c>
      <c r="B19" s="33" t="s">
        <v>733</v>
      </c>
      <c r="C19" s="33" t="s">
        <v>205</v>
      </c>
      <c r="D19" s="14">
        <v>1027393</v>
      </c>
      <c r="E19" s="15">
        <v>4193.82</v>
      </c>
      <c r="F19" s="16">
        <v>2.3800000000000002E-2</v>
      </c>
      <c r="G19" s="16"/>
    </row>
    <row r="20" spans="1:7" x14ac:dyDescent="0.35">
      <c r="A20" s="13" t="s">
        <v>265</v>
      </c>
      <c r="B20" s="33" t="s">
        <v>266</v>
      </c>
      <c r="C20" s="33" t="s">
        <v>267</v>
      </c>
      <c r="D20" s="14">
        <v>372559</v>
      </c>
      <c r="E20" s="15">
        <v>4091.44</v>
      </c>
      <c r="F20" s="16">
        <v>2.3199999999999998E-2</v>
      </c>
      <c r="G20" s="16"/>
    </row>
    <row r="21" spans="1:7" x14ac:dyDescent="0.35">
      <c r="A21" s="13" t="s">
        <v>198</v>
      </c>
      <c r="B21" s="33" t="s">
        <v>199</v>
      </c>
      <c r="C21" s="33" t="s">
        <v>197</v>
      </c>
      <c r="D21" s="14">
        <v>285221</v>
      </c>
      <c r="E21" s="15">
        <v>4070.1</v>
      </c>
      <c r="F21" s="16">
        <v>2.3099999999999999E-2</v>
      </c>
      <c r="G21" s="16"/>
    </row>
    <row r="22" spans="1:7" x14ac:dyDescent="0.35">
      <c r="A22" s="13" t="s">
        <v>734</v>
      </c>
      <c r="B22" s="33" t="s">
        <v>735</v>
      </c>
      <c r="C22" s="33" t="s">
        <v>238</v>
      </c>
      <c r="D22" s="14">
        <v>207394</v>
      </c>
      <c r="E22" s="15">
        <v>4047.5</v>
      </c>
      <c r="F22" s="16">
        <v>2.3E-2</v>
      </c>
      <c r="G22" s="16"/>
    </row>
    <row r="23" spans="1:7" x14ac:dyDescent="0.35">
      <c r="A23" s="13" t="s">
        <v>736</v>
      </c>
      <c r="B23" s="33" t="s">
        <v>737</v>
      </c>
      <c r="C23" s="33" t="s">
        <v>373</v>
      </c>
      <c r="D23" s="14">
        <v>890383</v>
      </c>
      <c r="E23" s="15">
        <v>3910.56</v>
      </c>
      <c r="F23" s="16">
        <v>2.2200000000000001E-2</v>
      </c>
      <c r="G23" s="16"/>
    </row>
    <row r="24" spans="1:7" x14ac:dyDescent="0.35">
      <c r="A24" s="13" t="s">
        <v>738</v>
      </c>
      <c r="B24" s="33" t="s">
        <v>739</v>
      </c>
      <c r="C24" s="33" t="s">
        <v>740</v>
      </c>
      <c r="D24" s="14">
        <v>70000</v>
      </c>
      <c r="E24" s="15">
        <v>3674.65</v>
      </c>
      <c r="F24" s="16">
        <v>2.0799999999999999E-2</v>
      </c>
      <c r="G24" s="16"/>
    </row>
    <row r="25" spans="1:7" x14ac:dyDescent="0.35">
      <c r="A25" s="13" t="s">
        <v>256</v>
      </c>
      <c r="B25" s="33" t="s">
        <v>257</v>
      </c>
      <c r="C25" s="33" t="s">
        <v>216</v>
      </c>
      <c r="D25" s="14">
        <v>58970</v>
      </c>
      <c r="E25" s="15">
        <v>3613.68</v>
      </c>
      <c r="F25" s="16">
        <v>2.0500000000000001E-2</v>
      </c>
      <c r="G25" s="16"/>
    </row>
    <row r="26" spans="1:7" x14ac:dyDescent="0.35">
      <c r="A26" s="13" t="s">
        <v>741</v>
      </c>
      <c r="B26" s="33" t="s">
        <v>742</v>
      </c>
      <c r="C26" s="33" t="s">
        <v>397</v>
      </c>
      <c r="D26" s="14">
        <v>470016</v>
      </c>
      <c r="E26" s="15">
        <v>3362.49</v>
      </c>
      <c r="F26" s="16">
        <v>1.9099999999999999E-2</v>
      </c>
      <c r="G26" s="16"/>
    </row>
    <row r="27" spans="1:7" x14ac:dyDescent="0.35">
      <c r="A27" s="13" t="s">
        <v>221</v>
      </c>
      <c r="B27" s="33" t="s">
        <v>222</v>
      </c>
      <c r="C27" s="33" t="s">
        <v>223</v>
      </c>
      <c r="D27" s="14">
        <v>64938</v>
      </c>
      <c r="E27" s="15">
        <v>3358.92</v>
      </c>
      <c r="F27" s="16">
        <v>1.9099999999999999E-2</v>
      </c>
      <c r="G27" s="16"/>
    </row>
    <row r="28" spans="1:7" x14ac:dyDescent="0.35">
      <c r="A28" s="13" t="s">
        <v>274</v>
      </c>
      <c r="B28" s="33" t="s">
        <v>275</v>
      </c>
      <c r="C28" s="33" t="s">
        <v>276</v>
      </c>
      <c r="D28" s="14">
        <v>197498</v>
      </c>
      <c r="E28" s="15">
        <v>3209.93</v>
      </c>
      <c r="F28" s="16">
        <v>1.8200000000000001E-2</v>
      </c>
      <c r="G28" s="16"/>
    </row>
    <row r="29" spans="1:7" x14ac:dyDescent="0.35">
      <c r="A29" s="13" t="s">
        <v>434</v>
      </c>
      <c r="B29" s="33" t="s">
        <v>435</v>
      </c>
      <c r="C29" s="33" t="s">
        <v>350</v>
      </c>
      <c r="D29" s="14">
        <v>23872</v>
      </c>
      <c r="E29" s="15">
        <v>3144.42</v>
      </c>
      <c r="F29" s="16">
        <v>1.78E-2</v>
      </c>
      <c r="G29" s="16"/>
    </row>
    <row r="30" spans="1:7" x14ac:dyDescent="0.35">
      <c r="A30" s="13" t="s">
        <v>743</v>
      </c>
      <c r="B30" s="33" t="s">
        <v>744</v>
      </c>
      <c r="C30" s="33" t="s">
        <v>308</v>
      </c>
      <c r="D30" s="14">
        <v>200000</v>
      </c>
      <c r="E30" s="15">
        <v>3132.2</v>
      </c>
      <c r="F30" s="16">
        <v>1.78E-2</v>
      </c>
      <c r="G30" s="16"/>
    </row>
    <row r="31" spans="1:7" x14ac:dyDescent="0.35">
      <c r="A31" s="13" t="s">
        <v>745</v>
      </c>
      <c r="B31" s="33" t="s">
        <v>746</v>
      </c>
      <c r="C31" s="33" t="s">
        <v>327</v>
      </c>
      <c r="D31" s="14">
        <v>640000</v>
      </c>
      <c r="E31" s="15">
        <v>2892.16</v>
      </c>
      <c r="F31" s="16">
        <v>1.6400000000000001E-2</v>
      </c>
      <c r="G31" s="16"/>
    </row>
    <row r="32" spans="1:7" x14ac:dyDescent="0.35">
      <c r="A32" s="13" t="s">
        <v>747</v>
      </c>
      <c r="B32" s="33" t="s">
        <v>748</v>
      </c>
      <c r="C32" s="33" t="s">
        <v>235</v>
      </c>
      <c r="D32" s="14">
        <v>186096</v>
      </c>
      <c r="E32" s="15">
        <v>2864.2</v>
      </c>
      <c r="F32" s="16">
        <v>1.6199999999999999E-2</v>
      </c>
      <c r="G32" s="16"/>
    </row>
    <row r="33" spans="1:7" x14ac:dyDescent="0.35">
      <c r="A33" s="13" t="s">
        <v>749</v>
      </c>
      <c r="B33" s="33" t="s">
        <v>750</v>
      </c>
      <c r="C33" s="33" t="s">
        <v>751</v>
      </c>
      <c r="D33" s="14">
        <v>680562</v>
      </c>
      <c r="E33" s="15">
        <v>2852.92</v>
      </c>
      <c r="F33" s="16">
        <v>1.6199999999999999E-2</v>
      </c>
      <c r="G33" s="16"/>
    </row>
    <row r="34" spans="1:7" x14ac:dyDescent="0.35">
      <c r="A34" s="13" t="s">
        <v>752</v>
      </c>
      <c r="B34" s="33" t="s">
        <v>753</v>
      </c>
      <c r="C34" s="33" t="s">
        <v>238</v>
      </c>
      <c r="D34" s="14">
        <v>115978</v>
      </c>
      <c r="E34" s="15">
        <v>2161.9499999999998</v>
      </c>
      <c r="F34" s="16">
        <v>1.23E-2</v>
      </c>
      <c r="G34" s="16"/>
    </row>
    <row r="35" spans="1:7" x14ac:dyDescent="0.35">
      <c r="A35" s="13" t="s">
        <v>754</v>
      </c>
      <c r="B35" s="33" t="s">
        <v>755</v>
      </c>
      <c r="C35" s="33" t="s">
        <v>397</v>
      </c>
      <c r="D35" s="14">
        <v>260000</v>
      </c>
      <c r="E35" s="15">
        <v>2048.02</v>
      </c>
      <c r="F35" s="16">
        <v>1.1599999999999999E-2</v>
      </c>
      <c r="G35" s="16"/>
    </row>
    <row r="36" spans="1:7" x14ac:dyDescent="0.35">
      <c r="A36" s="13" t="s">
        <v>756</v>
      </c>
      <c r="B36" s="33" t="s">
        <v>757</v>
      </c>
      <c r="C36" s="33" t="s">
        <v>362</v>
      </c>
      <c r="D36" s="14">
        <v>91045</v>
      </c>
      <c r="E36" s="15">
        <v>1966.57</v>
      </c>
      <c r="F36" s="16">
        <v>1.12E-2</v>
      </c>
      <c r="G36" s="16"/>
    </row>
    <row r="37" spans="1:7" x14ac:dyDescent="0.35">
      <c r="A37" s="13" t="s">
        <v>254</v>
      </c>
      <c r="B37" s="33" t="s">
        <v>255</v>
      </c>
      <c r="C37" s="33" t="s">
        <v>213</v>
      </c>
      <c r="D37" s="14">
        <v>130000</v>
      </c>
      <c r="E37" s="15">
        <v>1953.9</v>
      </c>
      <c r="F37" s="16">
        <v>1.11E-2</v>
      </c>
      <c r="G37" s="16"/>
    </row>
    <row r="38" spans="1:7" x14ac:dyDescent="0.35">
      <c r="A38" s="13" t="s">
        <v>203</v>
      </c>
      <c r="B38" s="33" t="s">
        <v>758</v>
      </c>
      <c r="C38" s="33" t="s">
        <v>205</v>
      </c>
      <c r="D38" s="14">
        <v>136000</v>
      </c>
      <c r="E38" s="15">
        <v>1922.09</v>
      </c>
      <c r="F38" s="16">
        <v>1.09E-2</v>
      </c>
      <c r="G38" s="16"/>
    </row>
    <row r="39" spans="1:7" x14ac:dyDescent="0.35">
      <c r="A39" s="13" t="s">
        <v>448</v>
      </c>
      <c r="B39" s="33" t="s">
        <v>449</v>
      </c>
      <c r="C39" s="33" t="s">
        <v>341</v>
      </c>
      <c r="D39" s="14">
        <v>33846</v>
      </c>
      <c r="E39" s="15">
        <v>1868.3</v>
      </c>
      <c r="F39" s="16">
        <v>1.06E-2</v>
      </c>
      <c r="G39" s="16"/>
    </row>
    <row r="40" spans="1:7" x14ac:dyDescent="0.35">
      <c r="A40" s="13" t="s">
        <v>249</v>
      </c>
      <c r="B40" s="33" t="s">
        <v>250</v>
      </c>
      <c r="C40" s="33" t="s">
        <v>213</v>
      </c>
      <c r="D40" s="14">
        <v>53822</v>
      </c>
      <c r="E40" s="15">
        <v>1858.85</v>
      </c>
      <c r="F40" s="16">
        <v>1.0500000000000001E-2</v>
      </c>
      <c r="G40" s="16"/>
    </row>
    <row r="41" spans="1:7" x14ac:dyDescent="0.35">
      <c r="A41" s="13" t="s">
        <v>759</v>
      </c>
      <c r="B41" s="33" t="s">
        <v>760</v>
      </c>
      <c r="C41" s="33" t="s">
        <v>248</v>
      </c>
      <c r="D41" s="14">
        <v>32407</v>
      </c>
      <c r="E41" s="15">
        <v>1804.1</v>
      </c>
      <c r="F41" s="16">
        <v>1.0200000000000001E-2</v>
      </c>
      <c r="G41" s="16"/>
    </row>
    <row r="42" spans="1:7" x14ac:dyDescent="0.35">
      <c r="A42" s="13" t="s">
        <v>365</v>
      </c>
      <c r="B42" s="33" t="s">
        <v>366</v>
      </c>
      <c r="C42" s="33" t="s">
        <v>308</v>
      </c>
      <c r="D42" s="14">
        <v>286577</v>
      </c>
      <c r="E42" s="15">
        <v>1796.26</v>
      </c>
      <c r="F42" s="16">
        <v>1.0200000000000001E-2</v>
      </c>
      <c r="G42" s="16"/>
    </row>
    <row r="43" spans="1:7" x14ac:dyDescent="0.35">
      <c r="A43" s="13" t="s">
        <v>344</v>
      </c>
      <c r="B43" s="33" t="s">
        <v>345</v>
      </c>
      <c r="C43" s="33" t="s">
        <v>264</v>
      </c>
      <c r="D43" s="14">
        <v>95592</v>
      </c>
      <c r="E43" s="15">
        <v>1793.78</v>
      </c>
      <c r="F43" s="16">
        <v>1.0200000000000001E-2</v>
      </c>
      <c r="G43" s="16"/>
    </row>
    <row r="44" spans="1:7" x14ac:dyDescent="0.35">
      <c r="A44" s="13" t="s">
        <v>369</v>
      </c>
      <c r="B44" s="33" t="s">
        <v>370</v>
      </c>
      <c r="C44" s="33" t="s">
        <v>327</v>
      </c>
      <c r="D44" s="14">
        <v>107576</v>
      </c>
      <c r="E44" s="15">
        <v>1790.6</v>
      </c>
      <c r="F44" s="16">
        <v>1.0200000000000001E-2</v>
      </c>
      <c r="G44" s="16"/>
    </row>
    <row r="45" spans="1:7" x14ac:dyDescent="0.35">
      <c r="A45" s="13" t="s">
        <v>382</v>
      </c>
      <c r="B45" s="33" t="s">
        <v>383</v>
      </c>
      <c r="C45" s="33" t="s">
        <v>350</v>
      </c>
      <c r="D45" s="14">
        <v>59075</v>
      </c>
      <c r="E45" s="15">
        <v>1777.51</v>
      </c>
      <c r="F45" s="16">
        <v>1.01E-2</v>
      </c>
      <c r="G45" s="16"/>
    </row>
    <row r="46" spans="1:7" x14ac:dyDescent="0.35">
      <c r="A46" s="13" t="s">
        <v>761</v>
      </c>
      <c r="B46" s="33" t="s">
        <v>762</v>
      </c>
      <c r="C46" s="33" t="s">
        <v>298</v>
      </c>
      <c r="D46" s="14">
        <v>100152</v>
      </c>
      <c r="E46" s="15">
        <v>1708.89</v>
      </c>
      <c r="F46" s="16">
        <v>9.7000000000000003E-3</v>
      </c>
      <c r="G46" s="16"/>
    </row>
    <row r="47" spans="1:7" x14ac:dyDescent="0.35">
      <c r="A47" s="13" t="s">
        <v>446</v>
      </c>
      <c r="B47" s="33" t="s">
        <v>447</v>
      </c>
      <c r="C47" s="33" t="s">
        <v>216</v>
      </c>
      <c r="D47" s="14">
        <v>171414</v>
      </c>
      <c r="E47" s="15">
        <v>1690.23</v>
      </c>
      <c r="F47" s="16">
        <v>9.5999999999999992E-3</v>
      </c>
      <c r="G47" s="16"/>
    </row>
    <row r="48" spans="1:7" x14ac:dyDescent="0.35">
      <c r="A48" s="13" t="s">
        <v>211</v>
      </c>
      <c r="B48" s="33" t="s">
        <v>212</v>
      </c>
      <c r="C48" s="33" t="s">
        <v>213</v>
      </c>
      <c r="D48" s="14">
        <v>111936</v>
      </c>
      <c r="E48" s="15">
        <v>1679.15</v>
      </c>
      <c r="F48" s="16">
        <v>9.4999999999999998E-3</v>
      </c>
      <c r="G48" s="16"/>
    </row>
    <row r="49" spans="1:7" x14ac:dyDescent="0.35">
      <c r="A49" s="13" t="s">
        <v>323</v>
      </c>
      <c r="B49" s="33" t="s">
        <v>324</v>
      </c>
      <c r="C49" s="33" t="s">
        <v>279</v>
      </c>
      <c r="D49" s="14">
        <v>187503</v>
      </c>
      <c r="E49" s="15">
        <v>1676.65</v>
      </c>
      <c r="F49" s="16">
        <v>9.4999999999999998E-3</v>
      </c>
      <c r="G49" s="16"/>
    </row>
    <row r="50" spans="1:7" x14ac:dyDescent="0.35">
      <c r="A50" s="13" t="s">
        <v>763</v>
      </c>
      <c r="B50" s="33" t="s">
        <v>764</v>
      </c>
      <c r="C50" s="33" t="s">
        <v>238</v>
      </c>
      <c r="D50" s="14">
        <v>190570</v>
      </c>
      <c r="E50" s="15">
        <v>1664.72</v>
      </c>
      <c r="F50" s="16">
        <v>9.4000000000000004E-3</v>
      </c>
      <c r="G50" s="16"/>
    </row>
    <row r="51" spans="1:7" x14ac:dyDescent="0.35">
      <c r="A51" s="13" t="s">
        <v>765</v>
      </c>
      <c r="B51" s="33" t="s">
        <v>766</v>
      </c>
      <c r="C51" s="33" t="s">
        <v>213</v>
      </c>
      <c r="D51" s="14">
        <v>669351</v>
      </c>
      <c r="E51" s="15">
        <v>1616.48</v>
      </c>
      <c r="F51" s="16">
        <v>9.1999999999999998E-3</v>
      </c>
      <c r="G51" s="16"/>
    </row>
    <row r="52" spans="1:7" x14ac:dyDescent="0.35">
      <c r="A52" s="13" t="s">
        <v>203</v>
      </c>
      <c r="B52" s="33" t="s">
        <v>204</v>
      </c>
      <c r="C52" s="33" t="s">
        <v>205</v>
      </c>
      <c r="D52" s="14">
        <v>84453</v>
      </c>
      <c r="E52" s="15">
        <v>1574.63</v>
      </c>
      <c r="F52" s="16">
        <v>8.8999999999999999E-3</v>
      </c>
      <c r="G52" s="16"/>
    </row>
    <row r="53" spans="1:7" x14ac:dyDescent="0.35">
      <c r="A53" s="13" t="s">
        <v>288</v>
      </c>
      <c r="B53" s="33" t="s">
        <v>289</v>
      </c>
      <c r="C53" s="33" t="s">
        <v>213</v>
      </c>
      <c r="D53" s="14">
        <v>20966</v>
      </c>
      <c r="E53" s="15">
        <v>1531.57</v>
      </c>
      <c r="F53" s="16">
        <v>8.6999999999999994E-3</v>
      </c>
      <c r="G53" s="16"/>
    </row>
    <row r="54" spans="1:7" x14ac:dyDescent="0.35">
      <c r="A54" s="13" t="s">
        <v>767</v>
      </c>
      <c r="B54" s="33" t="s">
        <v>768</v>
      </c>
      <c r="C54" s="33" t="s">
        <v>386</v>
      </c>
      <c r="D54" s="14">
        <v>34776</v>
      </c>
      <c r="E54" s="15">
        <v>1480.45</v>
      </c>
      <c r="F54" s="16">
        <v>8.3999999999999995E-3</v>
      </c>
      <c r="G54" s="16"/>
    </row>
    <row r="55" spans="1:7" x14ac:dyDescent="0.35">
      <c r="A55" s="13" t="s">
        <v>769</v>
      </c>
      <c r="B55" s="33" t="s">
        <v>770</v>
      </c>
      <c r="C55" s="33" t="s">
        <v>229</v>
      </c>
      <c r="D55" s="14">
        <v>693058</v>
      </c>
      <c r="E55" s="15">
        <v>1462.7</v>
      </c>
      <c r="F55" s="16">
        <v>8.3000000000000001E-3</v>
      </c>
      <c r="G55" s="16"/>
    </row>
    <row r="56" spans="1:7" x14ac:dyDescent="0.35">
      <c r="A56" s="13" t="s">
        <v>771</v>
      </c>
      <c r="B56" s="33" t="s">
        <v>772</v>
      </c>
      <c r="C56" s="33" t="s">
        <v>491</v>
      </c>
      <c r="D56" s="14">
        <v>640240</v>
      </c>
      <c r="E56" s="15">
        <v>1442.52</v>
      </c>
      <c r="F56" s="16">
        <v>8.2000000000000007E-3</v>
      </c>
      <c r="G56" s="16"/>
    </row>
    <row r="57" spans="1:7" x14ac:dyDescent="0.35">
      <c r="A57" s="13" t="s">
        <v>339</v>
      </c>
      <c r="B57" s="33" t="s">
        <v>340</v>
      </c>
      <c r="C57" s="33" t="s">
        <v>341</v>
      </c>
      <c r="D57" s="14">
        <v>43401</v>
      </c>
      <c r="E57" s="15">
        <v>1329.63</v>
      </c>
      <c r="F57" s="16">
        <v>7.4999999999999997E-3</v>
      </c>
      <c r="G57" s="16"/>
    </row>
    <row r="58" spans="1:7" x14ac:dyDescent="0.35">
      <c r="A58" s="13" t="s">
        <v>270</v>
      </c>
      <c r="B58" s="33" t="s">
        <v>271</v>
      </c>
      <c r="C58" s="33" t="s">
        <v>238</v>
      </c>
      <c r="D58" s="14">
        <v>46229</v>
      </c>
      <c r="E58" s="15">
        <v>689.83</v>
      </c>
      <c r="F58" s="16">
        <v>3.8999999999999998E-3</v>
      </c>
      <c r="G58" s="16"/>
    </row>
    <row r="59" spans="1:7" x14ac:dyDescent="0.35">
      <c r="A59" s="13" t="s">
        <v>227</v>
      </c>
      <c r="B59" s="33" t="s">
        <v>228</v>
      </c>
      <c r="C59" s="33" t="s">
        <v>229</v>
      </c>
      <c r="D59" s="14">
        <v>31496</v>
      </c>
      <c r="E59" s="15">
        <v>577.1</v>
      </c>
      <c r="F59" s="16">
        <v>3.3E-3</v>
      </c>
      <c r="G59" s="16"/>
    </row>
    <row r="60" spans="1:7" x14ac:dyDescent="0.35">
      <c r="A60" s="13" t="s">
        <v>773</v>
      </c>
      <c r="B60" s="33" t="s">
        <v>774</v>
      </c>
      <c r="C60" s="33" t="s">
        <v>223</v>
      </c>
      <c r="D60" s="14">
        <v>1108</v>
      </c>
      <c r="E60" s="15">
        <v>46.53</v>
      </c>
      <c r="F60" s="16">
        <v>2.9999999999999997E-4</v>
      </c>
      <c r="G60" s="16"/>
    </row>
    <row r="61" spans="1:7" x14ac:dyDescent="0.35">
      <c r="A61" s="13" t="s">
        <v>214</v>
      </c>
      <c r="B61" s="33" t="s">
        <v>215</v>
      </c>
      <c r="C61" s="33" t="s">
        <v>216</v>
      </c>
      <c r="D61" s="14">
        <v>250</v>
      </c>
      <c r="E61" s="15">
        <v>15.9</v>
      </c>
      <c r="F61" s="16">
        <v>1E-4</v>
      </c>
      <c r="G61" s="16"/>
    </row>
    <row r="62" spans="1:7" x14ac:dyDescent="0.35">
      <c r="A62" s="13" t="s">
        <v>444</v>
      </c>
      <c r="B62" s="33" t="s">
        <v>445</v>
      </c>
      <c r="C62" s="33" t="s">
        <v>216</v>
      </c>
      <c r="D62" s="14">
        <v>470</v>
      </c>
      <c r="E62" s="15">
        <v>6.2</v>
      </c>
      <c r="F62" s="16">
        <v>0</v>
      </c>
      <c r="G62" s="16"/>
    </row>
    <row r="63" spans="1:7" x14ac:dyDescent="0.35">
      <c r="A63" s="13" t="s">
        <v>775</v>
      </c>
      <c r="B63" s="33" t="s">
        <v>776</v>
      </c>
      <c r="C63" s="33" t="s">
        <v>223</v>
      </c>
      <c r="D63" s="14">
        <v>2678</v>
      </c>
      <c r="E63" s="15">
        <v>5.21</v>
      </c>
      <c r="F63" s="16">
        <v>0</v>
      </c>
      <c r="G63" s="16"/>
    </row>
    <row r="64" spans="1:7" x14ac:dyDescent="0.35">
      <c r="A64" s="13" t="s">
        <v>431</v>
      </c>
      <c r="B64" s="33" t="s">
        <v>432</v>
      </c>
      <c r="C64" s="33" t="s">
        <v>433</v>
      </c>
      <c r="D64" s="14">
        <v>11</v>
      </c>
      <c r="E64" s="15">
        <v>5.0199999999999996</v>
      </c>
      <c r="F64" s="16">
        <v>0</v>
      </c>
      <c r="G64" s="16"/>
    </row>
    <row r="65" spans="1:7" x14ac:dyDescent="0.35">
      <c r="A65" s="17" t="s">
        <v>137</v>
      </c>
      <c r="B65" s="34"/>
      <c r="C65" s="34"/>
      <c r="D65" s="20"/>
      <c r="E65" s="37">
        <v>158401.85</v>
      </c>
      <c r="F65" s="38">
        <v>0.89859999999999995</v>
      </c>
      <c r="G65" s="23"/>
    </row>
    <row r="66" spans="1:7" x14ac:dyDescent="0.35">
      <c r="A66" s="17" t="s">
        <v>400</v>
      </c>
      <c r="B66" s="33"/>
      <c r="C66" s="33"/>
      <c r="D66" s="14"/>
      <c r="E66" s="15"/>
      <c r="F66" s="16"/>
      <c r="G66" s="16"/>
    </row>
    <row r="67" spans="1:7" x14ac:dyDescent="0.35">
      <c r="A67" s="17" t="s">
        <v>137</v>
      </c>
      <c r="B67" s="33"/>
      <c r="C67" s="33"/>
      <c r="D67" s="14"/>
      <c r="E67" s="39" t="s">
        <v>134</v>
      </c>
      <c r="F67" s="40" t="s">
        <v>134</v>
      </c>
      <c r="G67" s="16"/>
    </row>
    <row r="68" spans="1:7" x14ac:dyDescent="0.35">
      <c r="A68" s="24" t="s">
        <v>153</v>
      </c>
      <c r="B68" s="35"/>
      <c r="C68" s="35"/>
      <c r="D68" s="25"/>
      <c r="E68" s="30">
        <v>158401.85</v>
      </c>
      <c r="F68" s="31">
        <v>0.89859999999999995</v>
      </c>
      <c r="G68" s="23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7" t="s">
        <v>777</v>
      </c>
      <c r="B70" s="33"/>
      <c r="C70" s="33"/>
      <c r="D70" s="14"/>
      <c r="E70" s="15"/>
      <c r="F70" s="16"/>
      <c r="G70" s="16"/>
    </row>
    <row r="71" spans="1:7" x14ac:dyDescent="0.35">
      <c r="A71" s="17" t="s">
        <v>778</v>
      </c>
      <c r="B71" s="33"/>
      <c r="C71" s="33"/>
      <c r="D71" s="14"/>
      <c r="E71" s="15"/>
      <c r="F71" s="16"/>
      <c r="G71" s="16"/>
    </row>
    <row r="72" spans="1:7" x14ac:dyDescent="0.35">
      <c r="A72" s="13" t="s">
        <v>779</v>
      </c>
      <c r="B72" s="33"/>
      <c r="C72" s="33" t="s">
        <v>216</v>
      </c>
      <c r="D72" s="14">
        <v>99750</v>
      </c>
      <c r="E72" s="15">
        <v>6255.32</v>
      </c>
      <c r="F72" s="16">
        <v>3.5479999999999998E-2</v>
      </c>
      <c r="G72" s="16"/>
    </row>
    <row r="73" spans="1:7" x14ac:dyDescent="0.35">
      <c r="A73" s="13" t="s">
        <v>780</v>
      </c>
      <c r="B73" s="33"/>
      <c r="C73" s="33" t="s">
        <v>223</v>
      </c>
      <c r="D73" s="14">
        <v>997100</v>
      </c>
      <c r="E73" s="15">
        <v>1912.94</v>
      </c>
      <c r="F73" s="16">
        <v>1.085E-2</v>
      </c>
      <c r="G73" s="16"/>
    </row>
    <row r="74" spans="1:7" x14ac:dyDescent="0.35">
      <c r="A74" s="13" t="s">
        <v>781</v>
      </c>
      <c r="B74" s="33"/>
      <c r="C74" s="33" t="s">
        <v>223</v>
      </c>
      <c r="D74" s="14">
        <v>41700</v>
      </c>
      <c r="E74" s="15">
        <v>1758.91</v>
      </c>
      <c r="F74" s="16">
        <v>9.9760000000000005E-3</v>
      </c>
      <c r="G74" s="16"/>
    </row>
    <row r="75" spans="1:7" x14ac:dyDescent="0.35">
      <c r="A75" s="13" t="s">
        <v>782</v>
      </c>
      <c r="B75" s="33"/>
      <c r="C75" s="33" t="s">
        <v>433</v>
      </c>
      <c r="D75" s="14">
        <v>3525</v>
      </c>
      <c r="E75" s="15">
        <v>1611.63</v>
      </c>
      <c r="F75" s="16">
        <v>9.1409999999999998E-3</v>
      </c>
      <c r="G75" s="16"/>
    </row>
    <row r="76" spans="1:7" x14ac:dyDescent="0.35">
      <c r="A76" s="13" t="s">
        <v>783</v>
      </c>
      <c r="B76" s="33"/>
      <c r="C76" s="33" t="s">
        <v>216</v>
      </c>
      <c r="D76" s="14">
        <v>108500</v>
      </c>
      <c r="E76" s="15">
        <v>1382.4</v>
      </c>
      <c r="F76" s="16">
        <v>7.8410000000000007E-3</v>
      </c>
      <c r="G76" s="16"/>
    </row>
    <row r="77" spans="1:7" x14ac:dyDescent="0.35">
      <c r="A77" s="13" t="s">
        <v>784</v>
      </c>
      <c r="B77" s="33"/>
      <c r="C77" s="33" t="s">
        <v>238</v>
      </c>
      <c r="D77" s="14">
        <v>63750</v>
      </c>
      <c r="E77" s="15">
        <v>954.02</v>
      </c>
      <c r="F77" s="16">
        <v>5.411E-3</v>
      </c>
      <c r="G77" s="16"/>
    </row>
    <row r="78" spans="1:7" x14ac:dyDescent="0.35">
      <c r="A78" s="13" t="s">
        <v>785</v>
      </c>
      <c r="B78" s="33"/>
      <c r="C78" s="33" t="s">
        <v>491</v>
      </c>
      <c r="D78" s="14">
        <v>180000</v>
      </c>
      <c r="E78" s="15">
        <v>407.63</v>
      </c>
      <c r="F78" s="16">
        <v>2.3119999999999998E-3</v>
      </c>
      <c r="G78" s="16"/>
    </row>
    <row r="79" spans="1:7" x14ac:dyDescent="0.35">
      <c r="A79" s="17" t="s">
        <v>137</v>
      </c>
      <c r="B79" s="34"/>
      <c r="C79" s="34"/>
      <c r="D79" s="20"/>
      <c r="E79" s="37">
        <v>14282.85</v>
      </c>
      <c r="F79" s="38">
        <v>8.1011E-2</v>
      </c>
      <c r="G79" s="23"/>
    </row>
    <row r="80" spans="1:7" x14ac:dyDescent="0.35">
      <c r="A80" s="13"/>
      <c r="B80" s="33"/>
      <c r="C80" s="33"/>
      <c r="D80" s="14"/>
      <c r="E80" s="15"/>
      <c r="F80" s="16"/>
      <c r="G80" s="16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3"/>
      <c r="B82" s="33"/>
      <c r="C82" s="33"/>
      <c r="D82" s="14"/>
      <c r="E82" s="15"/>
      <c r="F82" s="16"/>
      <c r="G82" s="16"/>
    </row>
    <row r="83" spans="1:7" x14ac:dyDescent="0.35">
      <c r="A83" s="24" t="s">
        <v>153</v>
      </c>
      <c r="B83" s="35"/>
      <c r="C83" s="35"/>
      <c r="D83" s="25"/>
      <c r="E83" s="21">
        <v>14282.85</v>
      </c>
      <c r="F83" s="22">
        <v>8.1011E-2</v>
      </c>
      <c r="G83" s="23"/>
    </row>
    <row r="84" spans="1:7" x14ac:dyDescent="0.35">
      <c r="A84" s="13"/>
      <c r="B84" s="33"/>
      <c r="C84" s="33"/>
      <c r="D84" s="14"/>
      <c r="E84" s="15"/>
      <c r="F84" s="16"/>
      <c r="G84" s="16"/>
    </row>
    <row r="85" spans="1:7" x14ac:dyDescent="0.35">
      <c r="A85" s="17" t="s">
        <v>696</v>
      </c>
      <c r="B85" s="33"/>
      <c r="C85" s="33"/>
      <c r="D85" s="14"/>
      <c r="E85" s="15"/>
      <c r="F85" s="16"/>
      <c r="G85" s="16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17" t="s">
        <v>786</v>
      </c>
      <c r="B87" s="33"/>
      <c r="C87" s="33"/>
      <c r="D87" s="14"/>
      <c r="E87" s="15"/>
      <c r="F87" s="16"/>
      <c r="G87" s="16"/>
    </row>
    <row r="88" spans="1:7" x14ac:dyDescent="0.35">
      <c r="A88" s="13" t="s">
        <v>787</v>
      </c>
      <c r="B88" s="33" t="s">
        <v>788</v>
      </c>
      <c r="C88" s="33" t="s">
        <v>141</v>
      </c>
      <c r="D88" s="14">
        <v>1000000</v>
      </c>
      <c r="E88" s="15">
        <v>990.9</v>
      </c>
      <c r="F88" s="16">
        <v>5.5999999999999999E-3</v>
      </c>
      <c r="G88" s="16">
        <v>5.8800999999999999E-2</v>
      </c>
    </row>
    <row r="89" spans="1:7" x14ac:dyDescent="0.35">
      <c r="A89" s="13" t="s">
        <v>789</v>
      </c>
      <c r="B89" s="33" t="s">
        <v>790</v>
      </c>
      <c r="C89" s="33" t="s">
        <v>141</v>
      </c>
      <c r="D89" s="14">
        <v>500000</v>
      </c>
      <c r="E89" s="15">
        <v>497.2</v>
      </c>
      <c r="F89" s="16">
        <v>2.8E-3</v>
      </c>
      <c r="G89" s="16">
        <v>5.8702999999999998E-2</v>
      </c>
    </row>
    <row r="90" spans="1:7" x14ac:dyDescent="0.35">
      <c r="A90" s="13" t="s">
        <v>791</v>
      </c>
      <c r="B90" s="33" t="s">
        <v>792</v>
      </c>
      <c r="C90" s="33" t="s">
        <v>141</v>
      </c>
      <c r="D90" s="14">
        <v>500000</v>
      </c>
      <c r="E90" s="15">
        <v>494.45</v>
      </c>
      <c r="F90" s="16">
        <v>2.8E-3</v>
      </c>
      <c r="G90" s="16">
        <v>5.8501999999999998E-2</v>
      </c>
    </row>
    <row r="91" spans="1:7" x14ac:dyDescent="0.35">
      <c r="A91" s="17" t="s">
        <v>137</v>
      </c>
      <c r="B91" s="34"/>
      <c r="C91" s="34"/>
      <c r="D91" s="20"/>
      <c r="E91" s="37">
        <v>1982.55</v>
      </c>
      <c r="F91" s="38">
        <v>1.12E-2</v>
      </c>
      <c r="G91" s="23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24" t="s">
        <v>153</v>
      </c>
      <c r="B93" s="35"/>
      <c r="C93" s="35"/>
      <c r="D93" s="25"/>
      <c r="E93" s="21">
        <v>1982.55</v>
      </c>
      <c r="F93" s="22">
        <v>1.12E-2</v>
      </c>
      <c r="G93" s="23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154</v>
      </c>
      <c r="B96" s="33"/>
      <c r="C96" s="33"/>
      <c r="D96" s="14"/>
      <c r="E96" s="15"/>
      <c r="F96" s="16"/>
      <c r="G96" s="16"/>
    </row>
    <row r="97" spans="1:7" x14ac:dyDescent="0.35">
      <c r="A97" s="13" t="s">
        <v>155</v>
      </c>
      <c r="B97" s="33"/>
      <c r="C97" s="33"/>
      <c r="D97" s="14"/>
      <c r="E97" s="15">
        <v>15358.03</v>
      </c>
      <c r="F97" s="16">
        <v>8.7099999999999997E-2</v>
      </c>
      <c r="G97" s="16">
        <v>5.9055999999999997E-2</v>
      </c>
    </row>
    <row r="98" spans="1:7" x14ac:dyDescent="0.35">
      <c r="A98" s="17" t="s">
        <v>137</v>
      </c>
      <c r="B98" s="34"/>
      <c r="C98" s="34"/>
      <c r="D98" s="20"/>
      <c r="E98" s="37">
        <v>15358.03</v>
      </c>
      <c r="F98" s="38">
        <v>8.7099999999999997E-2</v>
      </c>
      <c r="G98" s="23"/>
    </row>
    <row r="99" spans="1:7" x14ac:dyDescent="0.35">
      <c r="A99" s="13"/>
      <c r="B99" s="33"/>
      <c r="C99" s="33"/>
      <c r="D99" s="14"/>
      <c r="E99" s="15"/>
      <c r="F99" s="16"/>
      <c r="G99" s="16"/>
    </row>
    <row r="100" spans="1:7" x14ac:dyDescent="0.35">
      <c r="A100" s="24" t="s">
        <v>153</v>
      </c>
      <c r="B100" s="35"/>
      <c r="C100" s="35"/>
      <c r="D100" s="25"/>
      <c r="E100" s="21">
        <v>15358.03</v>
      </c>
      <c r="F100" s="22">
        <v>8.7099999999999997E-2</v>
      </c>
      <c r="G100" s="23"/>
    </row>
    <row r="101" spans="1:7" x14ac:dyDescent="0.35">
      <c r="A101" s="13" t="s">
        <v>156</v>
      </c>
      <c r="B101" s="33"/>
      <c r="C101" s="33"/>
      <c r="D101" s="14"/>
      <c r="E101" s="15">
        <v>2.4848872000000002</v>
      </c>
      <c r="F101" s="16">
        <v>1.4E-5</v>
      </c>
      <c r="G101" s="16"/>
    </row>
    <row r="102" spans="1:7" x14ac:dyDescent="0.35">
      <c r="A102" s="13" t="s">
        <v>157</v>
      </c>
      <c r="B102" s="33"/>
      <c r="C102" s="33"/>
      <c r="D102" s="14"/>
      <c r="E102" s="15">
        <v>557.18511279999996</v>
      </c>
      <c r="F102" s="16">
        <v>3.0860000000000002E-3</v>
      </c>
      <c r="G102" s="16">
        <v>5.9055999999999997E-2</v>
      </c>
    </row>
    <row r="103" spans="1:7" x14ac:dyDescent="0.35">
      <c r="A103" s="28" t="s">
        <v>158</v>
      </c>
      <c r="B103" s="36"/>
      <c r="C103" s="36"/>
      <c r="D103" s="29"/>
      <c r="E103" s="30">
        <v>176302.1</v>
      </c>
      <c r="F103" s="31">
        <v>1</v>
      </c>
      <c r="G103" s="31"/>
    </row>
    <row r="105" spans="1:7" x14ac:dyDescent="0.35">
      <c r="A105" s="1" t="s">
        <v>793</v>
      </c>
    </row>
    <row r="108" spans="1:7" x14ac:dyDescent="0.35">
      <c r="A108" s="1" t="s">
        <v>161</v>
      </c>
    </row>
    <row r="109" spans="1:7" x14ac:dyDescent="0.35">
      <c r="A109" s="47" t="s">
        <v>162</v>
      </c>
      <c r="B109" s="3" t="s">
        <v>134</v>
      </c>
    </row>
    <row r="110" spans="1:7" x14ac:dyDescent="0.35">
      <c r="A110" t="s">
        <v>163</v>
      </c>
    </row>
    <row r="111" spans="1:7" x14ac:dyDescent="0.35">
      <c r="A111" t="s">
        <v>164</v>
      </c>
      <c r="B111" t="s">
        <v>165</v>
      </c>
      <c r="C111" t="s">
        <v>165</v>
      </c>
    </row>
    <row r="112" spans="1:7" x14ac:dyDescent="0.35">
      <c r="B112" s="48">
        <v>45747</v>
      </c>
      <c r="C112" s="48">
        <v>45777</v>
      </c>
    </row>
    <row r="113" spans="1:3" x14ac:dyDescent="0.35">
      <c r="A113" t="s">
        <v>166</v>
      </c>
      <c r="B113">
        <v>8.2667999999999999</v>
      </c>
      <c r="C113">
        <v>8.4672000000000001</v>
      </c>
    </row>
    <row r="114" spans="1:3" x14ac:dyDescent="0.35">
      <c r="A114" t="s">
        <v>167</v>
      </c>
      <c r="B114">
        <v>8.2667999999999999</v>
      </c>
      <c r="C114">
        <v>8.4672000000000001</v>
      </c>
    </row>
    <row r="115" spans="1:3" x14ac:dyDescent="0.35">
      <c r="A115" t="s">
        <v>168</v>
      </c>
      <c r="B115">
        <v>8.1738</v>
      </c>
      <c r="C115">
        <v>8.3607999999999993</v>
      </c>
    </row>
    <row r="116" spans="1:3" x14ac:dyDescent="0.35">
      <c r="A116" t="s">
        <v>169</v>
      </c>
      <c r="B116">
        <v>8.1738</v>
      </c>
      <c r="C116">
        <v>8.3607999999999993</v>
      </c>
    </row>
    <row r="118" spans="1:3" x14ac:dyDescent="0.35">
      <c r="A118" t="s">
        <v>170</v>
      </c>
      <c r="B118" s="3" t="s">
        <v>134</v>
      </c>
    </row>
    <row r="119" spans="1:3" x14ac:dyDescent="0.35">
      <c r="A119" t="s">
        <v>171</v>
      </c>
      <c r="B119" s="3" t="s">
        <v>134</v>
      </c>
    </row>
    <row r="120" spans="1:3" ht="29" customHeight="1" x14ac:dyDescent="0.35">
      <c r="A120" s="47" t="s">
        <v>172</v>
      </c>
      <c r="B120" s="3" t="s">
        <v>134</v>
      </c>
    </row>
    <row r="121" spans="1:3" ht="29" customHeight="1" x14ac:dyDescent="0.35">
      <c r="A121" s="47" t="s">
        <v>173</v>
      </c>
      <c r="B121" s="3" t="s">
        <v>134</v>
      </c>
    </row>
    <row r="122" spans="1:3" x14ac:dyDescent="0.35">
      <c r="A122" t="s">
        <v>405</v>
      </c>
      <c r="B122" s="49">
        <v>1.5197000000000001</v>
      </c>
    </row>
    <row r="123" spans="1:3" ht="43.5" customHeight="1" x14ac:dyDescent="0.35">
      <c r="A123" s="47" t="s">
        <v>175</v>
      </c>
      <c r="B123" s="3">
        <v>14282.840099999999</v>
      </c>
    </row>
    <row r="124" spans="1:3" x14ac:dyDescent="0.35">
      <c r="B124" s="3"/>
    </row>
    <row r="125" spans="1:3" ht="29" customHeight="1" x14ac:dyDescent="0.35">
      <c r="A125" s="47" t="s">
        <v>176</v>
      </c>
      <c r="B125" s="3" t="s">
        <v>134</v>
      </c>
    </row>
    <row r="126" spans="1:3" ht="29" customHeight="1" x14ac:dyDescent="0.35">
      <c r="A126" s="47" t="s">
        <v>177</v>
      </c>
      <c r="B126" t="s">
        <v>134</v>
      </c>
    </row>
    <row r="127" spans="1:3" ht="29" customHeight="1" x14ac:dyDescent="0.35">
      <c r="A127" s="47" t="s">
        <v>178</v>
      </c>
      <c r="B127" s="3" t="s">
        <v>134</v>
      </c>
    </row>
    <row r="128" spans="1:3" ht="29" customHeight="1" x14ac:dyDescent="0.35">
      <c r="A128" s="47" t="s">
        <v>179</v>
      </c>
      <c r="B128" s="3" t="s">
        <v>134</v>
      </c>
    </row>
    <row r="130" spans="1:4" ht="70" customHeight="1" x14ac:dyDescent="0.35">
      <c r="A130" s="73" t="s">
        <v>189</v>
      </c>
      <c r="B130" s="73" t="s">
        <v>190</v>
      </c>
      <c r="C130" s="73" t="s">
        <v>5</v>
      </c>
      <c r="D130" s="73" t="s">
        <v>6</v>
      </c>
    </row>
    <row r="131" spans="1:4" ht="70" customHeight="1" x14ac:dyDescent="0.35">
      <c r="A131" s="73" t="s">
        <v>794</v>
      </c>
      <c r="B131" s="73"/>
      <c r="C131" s="73" t="s">
        <v>11</v>
      </c>
      <c r="D131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795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796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198</v>
      </c>
      <c r="B8" s="33" t="s">
        <v>199</v>
      </c>
      <c r="C8" s="33" t="s">
        <v>197</v>
      </c>
      <c r="D8" s="14">
        <v>689514</v>
      </c>
      <c r="E8" s="15">
        <v>9839.36</v>
      </c>
      <c r="F8" s="16">
        <v>8.0100000000000005E-2</v>
      </c>
      <c r="G8" s="16"/>
    </row>
    <row r="9" spans="1:7" x14ac:dyDescent="0.35">
      <c r="A9" s="13" t="s">
        <v>195</v>
      </c>
      <c r="B9" s="33" t="s">
        <v>196</v>
      </c>
      <c r="C9" s="33" t="s">
        <v>197</v>
      </c>
      <c r="D9" s="14">
        <v>452059</v>
      </c>
      <c r="E9" s="15">
        <v>8702.14</v>
      </c>
      <c r="F9" s="16">
        <v>7.0800000000000002E-2</v>
      </c>
      <c r="G9" s="16"/>
    </row>
    <row r="10" spans="1:7" x14ac:dyDescent="0.35">
      <c r="A10" s="13" t="s">
        <v>200</v>
      </c>
      <c r="B10" s="33" t="s">
        <v>201</v>
      </c>
      <c r="C10" s="33" t="s">
        <v>202</v>
      </c>
      <c r="D10" s="14">
        <v>487801</v>
      </c>
      <c r="E10" s="15">
        <v>6853.6</v>
      </c>
      <c r="F10" s="16">
        <v>5.5800000000000002E-2</v>
      </c>
      <c r="G10" s="16"/>
    </row>
    <row r="11" spans="1:7" x14ac:dyDescent="0.35">
      <c r="A11" s="13" t="s">
        <v>317</v>
      </c>
      <c r="B11" s="33" t="s">
        <v>318</v>
      </c>
      <c r="C11" s="33" t="s">
        <v>238</v>
      </c>
      <c r="D11" s="14">
        <v>50429</v>
      </c>
      <c r="E11" s="15">
        <v>4354.29</v>
      </c>
      <c r="F11" s="16">
        <v>3.5400000000000001E-2</v>
      </c>
      <c r="G11" s="16"/>
    </row>
    <row r="12" spans="1:7" x14ac:dyDescent="0.35">
      <c r="A12" s="13" t="s">
        <v>208</v>
      </c>
      <c r="B12" s="33" t="s">
        <v>209</v>
      </c>
      <c r="C12" s="33" t="s">
        <v>210</v>
      </c>
      <c r="D12" s="14">
        <v>126444</v>
      </c>
      <c r="E12" s="15">
        <v>4224.49</v>
      </c>
      <c r="F12" s="16">
        <v>3.44E-2</v>
      </c>
      <c r="G12" s="16"/>
    </row>
    <row r="13" spans="1:7" x14ac:dyDescent="0.35">
      <c r="A13" s="13" t="s">
        <v>249</v>
      </c>
      <c r="B13" s="33" t="s">
        <v>250</v>
      </c>
      <c r="C13" s="33" t="s">
        <v>213</v>
      </c>
      <c r="D13" s="14">
        <v>112877</v>
      </c>
      <c r="E13" s="15">
        <v>3898.43</v>
      </c>
      <c r="F13" s="16">
        <v>3.1699999999999999E-2</v>
      </c>
      <c r="G13" s="16"/>
    </row>
    <row r="14" spans="1:7" x14ac:dyDescent="0.35">
      <c r="A14" s="13" t="s">
        <v>211</v>
      </c>
      <c r="B14" s="33" t="s">
        <v>212</v>
      </c>
      <c r="C14" s="33" t="s">
        <v>213</v>
      </c>
      <c r="D14" s="14">
        <v>246658</v>
      </c>
      <c r="E14" s="15">
        <v>3700.12</v>
      </c>
      <c r="F14" s="16">
        <v>3.0099999999999998E-2</v>
      </c>
      <c r="G14" s="16"/>
    </row>
    <row r="15" spans="1:7" x14ac:dyDescent="0.35">
      <c r="A15" s="13" t="s">
        <v>219</v>
      </c>
      <c r="B15" s="33" t="s">
        <v>220</v>
      </c>
      <c r="C15" s="33" t="s">
        <v>197</v>
      </c>
      <c r="D15" s="14">
        <v>303419</v>
      </c>
      <c r="E15" s="15">
        <v>3595.52</v>
      </c>
      <c r="F15" s="16">
        <v>2.93E-2</v>
      </c>
      <c r="G15" s="16"/>
    </row>
    <row r="16" spans="1:7" x14ac:dyDescent="0.35">
      <c r="A16" s="13" t="s">
        <v>217</v>
      </c>
      <c r="B16" s="33" t="s">
        <v>218</v>
      </c>
      <c r="C16" s="33" t="s">
        <v>197</v>
      </c>
      <c r="D16" s="14">
        <v>157959</v>
      </c>
      <c r="E16" s="15">
        <v>3487.89</v>
      </c>
      <c r="F16" s="16">
        <v>2.8400000000000002E-2</v>
      </c>
      <c r="G16" s="16"/>
    </row>
    <row r="17" spans="1:7" x14ac:dyDescent="0.35">
      <c r="A17" s="13" t="s">
        <v>244</v>
      </c>
      <c r="B17" s="33" t="s">
        <v>245</v>
      </c>
      <c r="C17" s="33" t="s">
        <v>241</v>
      </c>
      <c r="D17" s="14">
        <v>798525</v>
      </c>
      <c r="E17" s="15">
        <v>3400.12</v>
      </c>
      <c r="F17" s="16">
        <v>2.7699999999999999E-2</v>
      </c>
      <c r="G17" s="16"/>
    </row>
    <row r="18" spans="1:7" x14ac:dyDescent="0.35">
      <c r="A18" s="13" t="s">
        <v>233</v>
      </c>
      <c r="B18" s="33" t="s">
        <v>234</v>
      </c>
      <c r="C18" s="33" t="s">
        <v>235</v>
      </c>
      <c r="D18" s="14">
        <v>895227</v>
      </c>
      <c r="E18" s="15">
        <v>3174.03</v>
      </c>
      <c r="F18" s="16">
        <v>2.58E-2</v>
      </c>
      <c r="G18" s="16"/>
    </row>
    <row r="19" spans="1:7" x14ac:dyDescent="0.35">
      <c r="A19" s="13" t="s">
        <v>227</v>
      </c>
      <c r="B19" s="33" t="s">
        <v>228</v>
      </c>
      <c r="C19" s="33" t="s">
        <v>229</v>
      </c>
      <c r="D19" s="14">
        <v>171674</v>
      </c>
      <c r="E19" s="15">
        <v>3145.58</v>
      </c>
      <c r="F19" s="16">
        <v>2.5600000000000001E-2</v>
      </c>
      <c r="G19" s="16"/>
    </row>
    <row r="20" spans="1:7" x14ac:dyDescent="0.35">
      <c r="A20" s="13" t="s">
        <v>203</v>
      </c>
      <c r="B20" s="33" t="s">
        <v>204</v>
      </c>
      <c r="C20" s="33" t="s">
        <v>205</v>
      </c>
      <c r="D20" s="14">
        <v>167522</v>
      </c>
      <c r="E20" s="15">
        <v>3123.45</v>
      </c>
      <c r="F20" s="16">
        <v>2.5399999999999999E-2</v>
      </c>
      <c r="G20" s="16"/>
    </row>
    <row r="21" spans="1:7" x14ac:dyDescent="0.35">
      <c r="A21" s="13" t="s">
        <v>206</v>
      </c>
      <c r="B21" s="33" t="s">
        <v>207</v>
      </c>
      <c r="C21" s="33" t="s">
        <v>197</v>
      </c>
      <c r="D21" s="14">
        <v>335398</v>
      </c>
      <c r="E21" s="15">
        <v>2645.12</v>
      </c>
      <c r="F21" s="16">
        <v>2.1499999999999998E-2</v>
      </c>
      <c r="G21" s="16"/>
    </row>
    <row r="22" spans="1:7" x14ac:dyDescent="0.35">
      <c r="A22" s="13" t="s">
        <v>797</v>
      </c>
      <c r="B22" s="33" t="s">
        <v>798</v>
      </c>
      <c r="C22" s="33" t="s">
        <v>267</v>
      </c>
      <c r="D22" s="14">
        <v>35795</v>
      </c>
      <c r="E22" s="15">
        <v>2497.42</v>
      </c>
      <c r="F22" s="16">
        <v>2.0299999999999999E-2</v>
      </c>
      <c r="G22" s="16"/>
    </row>
    <row r="23" spans="1:7" x14ac:dyDescent="0.35">
      <c r="A23" s="13" t="s">
        <v>246</v>
      </c>
      <c r="B23" s="33" t="s">
        <v>247</v>
      </c>
      <c r="C23" s="33" t="s">
        <v>248</v>
      </c>
      <c r="D23" s="14">
        <v>83564</v>
      </c>
      <c r="E23" s="15">
        <v>2447.42</v>
      </c>
      <c r="F23" s="16">
        <v>1.9900000000000001E-2</v>
      </c>
      <c r="G23" s="16"/>
    </row>
    <row r="24" spans="1:7" x14ac:dyDescent="0.35">
      <c r="A24" s="13" t="s">
        <v>242</v>
      </c>
      <c r="B24" s="33" t="s">
        <v>243</v>
      </c>
      <c r="C24" s="33" t="s">
        <v>213</v>
      </c>
      <c r="D24" s="14">
        <v>143140</v>
      </c>
      <c r="E24" s="15">
        <v>2243.7199999999998</v>
      </c>
      <c r="F24" s="16">
        <v>1.83E-2</v>
      </c>
      <c r="G24" s="16"/>
    </row>
    <row r="25" spans="1:7" x14ac:dyDescent="0.35">
      <c r="A25" s="13" t="s">
        <v>330</v>
      </c>
      <c r="B25" s="33" t="s">
        <v>331</v>
      </c>
      <c r="C25" s="33" t="s">
        <v>248</v>
      </c>
      <c r="D25" s="14">
        <v>17485</v>
      </c>
      <c r="E25" s="15">
        <v>2143.14</v>
      </c>
      <c r="F25" s="16">
        <v>1.7399999999999999E-2</v>
      </c>
      <c r="G25" s="16"/>
    </row>
    <row r="26" spans="1:7" x14ac:dyDescent="0.35">
      <c r="A26" s="13" t="s">
        <v>224</v>
      </c>
      <c r="B26" s="33" t="s">
        <v>225</v>
      </c>
      <c r="C26" s="33" t="s">
        <v>226</v>
      </c>
      <c r="D26" s="14">
        <v>17753</v>
      </c>
      <c r="E26" s="15">
        <v>2066.63</v>
      </c>
      <c r="F26" s="16">
        <v>1.6799999999999999E-2</v>
      </c>
      <c r="G26" s="16"/>
    </row>
    <row r="27" spans="1:7" x14ac:dyDescent="0.35">
      <c r="A27" s="13" t="s">
        <v>799</v>
      </c>
      <c r="B27" s="33" t="s">
        <v>800</v>
      </c>
      <c r="C27" s="33" t="s">
        <v>362</v>
      </c>
      <c r="D27" s="14">
        <v>131723</v>
      </c>
      <c r="E27" s="15">
        <v>2060.02</v>
      </c>
      <c r="F27" s="16">
        <v>1.6799999999999999E-2</v>
      </c>
      <c r="G27" s="16"/>
    </row>
    <row r="28" spans="1:7" x14ac:dyDescent="0.35">
      <c r="A28" s="13" t="s">
        <v>801</v>
      </c>
      <c r="B28" s="33" t="s">
        <v>802</v>
      </c>
      <c r="C28" s="33" t="s">
        <v>264</v>
      </c>
      <c r="D28" s="14">
        <v>256981</v>
      </c>
      <c r="E28" s="15">
        <v>1911.17</v>
      </c>
      <c r="F28" s="16">
        <v>1.5599999999999999E-2</v>
      </c>
      <c r="G28" s="16"/>
    </row>
    <row r="29" spans="1:7" x14ac:dyDescent="0.35">
      <c r="A29" s="13" t="s">
        <v>803</v>
      </c>
      <c r="B29" s="33" t="s">
        <v>804</v>
      </c>
      <c r="C29" s="33" t="s">
        <v>350</v>
      </c>
      <c r="D29" s="14">
        <v>61035</v>
      </c>
      <c r="E29" s="15">
        <v>1851.74</v>
      </c>
      <c r="F29" s="16">
        <v>1.5100000000000001E-2</v>
      </c>
      <c r="G29" s="16"/>
    </row>
    <row r="30" spans="1:7" x14ac:dyDescent="0.35">
      <c r="A30" s="13" t="s">
        <v>282</v>
      </c>
      <c r="B30" s="33" t="s">
        <v>283</v>
      </c>
      <c r="C30" s="33" t="s">
        <v>229</v>
      </c>
      <c r="D30" s="14">
        <v>81683</v>
      </c>
      <c r="E30" s="15">
        <v>1711.75</v>
      </c>
      <c r="F30" s="16">
        <v>1.3899999999999999E-2</v>
      </c>
      <c r="G30" s="16"/>
    </row>
    <row r="31" spans="1:7" x14ac:dyDescent="0.35">
      <c r="A31" s="13" t="s">
        <v>732</v>
      </c>
      <c r="B31" s="33" t="s">
        <v>733</v>
      </c>
      <c r="C31" s="33" t="s">
        <v>205</v>
      </c>
      <c r="D31" s="14">
        <v>388914</v>
      </c>
      <c r="E31" s="15">
        <v>1587.55</v>
      </c>
      <c r="F31" s="16">
        <v>1.29E-2</v>
      </c>
      <c r="G31" s="16"/>
    </row>
    <row r="32" spans="1:7" x14ac:dyDescent="0.35">
      <c r="A32" s="13" t="s">
        <v>230</v>
      </c>
      <c r="B32" s="33" t="s">
        <v>231</v>
      </c>
      <c r="C32" s="33" t="s">
        <v>232</v>
      </c>
      <c r="D32" s="14">
        <v>430139</v>
      </c>
      <c r="E32" s="15">
        <v>1351.07</v>
      </c>
      <c r="F32" s="16">
        <v>1.0999999999999999E-2</v>
      </c>
      <c r="G32" s="16"/>
    </row>
    <row r="33" spans="1:7" x14ac:dyDescent="0.35">
      <c r="A33" s="13" t="s">
        <v>280</v>
      </c>
      <c r="B33" s="33" t="s">
        <v>281</v>
      </c>
      <c r="C33" s="33" t="s">
        <v>229</v>
      </c>
      <c r="D33" s="14">
        <v>40419</v>
      </c>
      <c r="E33" s="15">
        <v>1342.72</v>
      </c>
      <c r="F33" s="16">
        <v>1.09E-2</v>
      </c>
      <c r="G33" s="16"/>
    </row>
    <row r="34" spans="1:7" x14ac:dyDescent="0.35">
      <c r="A34" s="13" t="s">
        <v>805</v>
      </c>
      <c r="B34" s="33" t="s">
        <v>806</v>
      </c>
      <c r="C34" s="33" t="s">
        <v>248</v>
      </c>
      <c r="D34" s="14">
        <v>205489</v>
      </c>
      <c r="E34" s="15">
        <v>1323.86</v>
      </c>
      <c r="F34" s="16">
        <v>1.0800000000000001E-2</v>
      </c>
      <c r="G34" s="16"/>
    </row>
    <row r="35" spans="1:7" x14ac:dyDescent="0.35">
      <c r="A35" s="13" t="s">
        <v>236</v>
      </c>
      <c r="B35" s="33" t="s">
        <v>237</v>
      </c>
      <c r="C35" s="33" t="s">
        <v>238</v>
      </c>
      <c r="D35" s="14">
        <v>59867</v>
      </c>
      <c r="E35" s="15">
        <v>1299.05</v>
      </c>
      <c r="F35" s="16">
        <v>1.06E-2</v>
      </c>
      <c r="G35" s="16"/>
    </row>
    <row r="36" spans="1:7" x14ac:dyDescent="0.35">
      <c r="A36" s="13" t="s">
        <v>344</v>
      </c>
      <c r="B36" s="33" t="s">
        <v>345</v>
      </c>
      <c r="C36" s="33" t="s">
        <v>264</v>
      </c>
      <c r="D36" s="14">
        <v>67025</v>
      </c>
      <c r="E36" s="15">
        <v>1257.72</v>
      </c>
      <c r="F36" s="16">
        <v>1.0200000000000001E-2</v>
      </c>
      <c r="G36" s="16"/>
    </row>
    <row r="37" spans="1:7" x14ac:dyDescent="0.35">
      <c r="A37" s="13" t="s">
        <v>759</v>
      </c>
      <c r="B37" s="33" t="s">
        <v>760</v>
      </c>
      <c r="C37" s="33" t="s">
        <v>248</v>
      </c>
      <c r="D37" s="14">
        <v>21521</v>
      </c>
      <c r="E37" s="15">
        <v>1198.07</v>
      </c>
      <c r="F37" s="16">
        <v>9.7000000000000003E-3</v>
      </c>
      <c r="G37" s="16"/>
    </row>
    <row r="38" spans="1:7" x14ac:dyDescent="0.35">
      <c r="A38" s="13" t="s">
        <v>409</v>
      </c>
      <c r="B38" s="33" t="s">
        <v>410</v>
      </c>
      <c r="C38" s="33" t="s">
        <v>301</v>
      </c>
      <c r="D38" s="14">
        <v>153874</v>
      </c>
      <c r="E38" s="15">
        <v>1093.2</v>
      </c>
      <c r="F38" s="16">
        <v>8.8999999999999999E-3</v>
      </c>
      <c r="G38" s="16"/>
    </row>
    <row r="39" spans="1:7" x14ac:dyDescent="0.35">
      <c r="A39" s="13" t="s">
        <v>807</v>
      </c>
      <c r="B39" s="33" t="s">
        <v>808</v>
      </c>
      <c r="C39" s="33" t="s">
        <v>253</v>
      </c>
      <c r="D39" s="14">
        <v>19974</v>
      </c>
      <c r="E39" s="15">
        <v>1086.3699999999999</v>
      </c>
      <c r="F39" s="16">
        <v>8.8000000000000005E-3</v>
      </c>
      <c r="G39" s="16"/>
    </row>
    <row r="40" spans="1:7" x14ac:dyDescent="0.35">
      <c r="A40" s="13" t="s">
        <v>728</v>
      </c>
      <c r="B40" s="33" t="s">
        <v>729</v>
      </c>
      <c r="C40" s="33" t="s">
        <v>229</v>
      </c>
      <c r="D40" s="14">
        <v>17516</v>
      </c>
      <c r="E40" s="15">
        <v>1066.2</v>
      </c>
      <c r="F40" s="16">
        <v>8.6999999999999994E-3</v>
      </c>
      <c r="G40" s="16"/>
    </row>
    <row r="41" spans="1:7" x14ac:dyDescent="0.35">
      <c r="A41" s="13" t="s">
        <v>262</v>
      </c>
      <c r="B41" s="33" t="s">
        <v>263</v>
      </c>
      <c r="C41" s="33" t="s">
        <v>264</v>
      </c>
      <c r="D41" s="14">
        <v>56228</v>
      </c>
      <c r="E41" s="15">
        <v>992.87</v>
      </c>
      <c r="F41" s="16">
        <v>8.0999999999999996E-3</v>
      </c>
      <c r="G41" s="16"/>
    </row>
    <row r="42" spans="1:7" x14ac:dyDescent="0.35">
      <c r="A42" s="13" t="s">
        <v>371</v>
      </c>
      <c r="B42" s="33" t="s">
        <v>372</v>
      </c>
      <c r="C42" s="33" t="s">
        <v>373</v>
      </c>
      <c r="D42" s="14">
        <v>147895</v>
      </c>
      <c r="E42" s="15">
        <v>923.83</v>
      </c>
      <c r="F42" s="16">
        <v>7.4999999999999997E-3</v>
      </c>
      <c r="G42" s="16"/>
    </row>
    <row r="43" spans="1:7" x14ac:dyDescent="0.35">
      <c r="A43" s="13" t="s">
        <v>809</v>
      </c>
      <c r="B43" s="33" t="s">
        <v>810</v>
      </c>
      <c r="C43" s="33" t="s">
        <v>229</v>
      </c>
      <c r="D43" s="14">
        <v>35943</v>
      </c>
      <c r="E43" s="15">
        <v>886.1</v>
      </c>
      <c r="F43" s="16">
        <v>7.1999999999999998E-3</v>
      </c>
      <c r="G43" s="16"/>
    </row>
    <row r="44" spans="1:7" x14ac:dyDescent="0.35">
      <c r="A44" s="13" t="s">
        <v>427</v>
      </c>
      <c r="B44" s="33" t="s">
        <v>428</v>
      </c>
      <c r="C44" s="33" t="s">
        <v>216</v>
      </c>
      <c r="D44" s="14">
        <v>20026</v>
      </c>
      <c r="E44" s="15">
        <v>876.02</v>
      </c>
      <c r="F44" s="16">
        <v>7.1000000000000004E-3</v>
      </c>
      <c r="G44" s="16"/>
    </row>
    <row r="45" spans="1:7" x14ac:dyDescent="0.35">
      <c r="A45" s="13" t="s">
        <v>392</v>
      </c>
      <c r="B45" s="33" t="s">
        <v>393</v>
      </c>
      <c r="C45" s="33" t="s">
        <v>394</v>
      </c>
      <c r="D45" s="14">
        <v>23270</v>
      </c>
      <c r="E45" s="15">
        <v>847.07</v>
      </c>
      <c r="F45" s="16">
        <v>6.8999999999999999E-3</v>
      </c>
      <c r="G45" s="16"/>
    </row>
    <row r="46" spans="1:7" x14ac:dyDescent="0.35">
      <c r="A46" s="13" t="s">
        <v>761</v>
      </c>
      <c r="B46" s="33" t="s">
        <v>762</v>
      </c>
      <c r="C46" s="33" t="s">
        <v>298</v>
      </c>
      <c r="D46" s="14">
        <v>48735</v>
      </c>
      <c r="E46" s="15">
        <v>831.57</v>
      </c>
      <c r="F46" s="16">
        <v>6.7999999999999996E-3</v>
      </c>
      <c r="G46" s="16"/>
    </row>
    <row r="47" spans="1:7" x14ac:dyDescent="0.35">
      <c r="A47" s="13" t="s">
        <v>811</v>
      </c>
      <c r="B47" s="33" t="s">
        <v>812</v>
      </c>
      <c r="C47" s="33" t="s">
        <v>334</v>
      </c>
      <c r="D47" s="14">
        <v>591919</v>
      </c>
      <c r="E47" s="15">
        <v>829.16</v>
      </c>
      <c r="F47" s="16">
        <v>6.7000000000000002E-3</v>
      </c>
      <c r="G47" s="16"/>
    </row>
    <row r="48" spans="1:7" x14ac:dyDescent="0.35">
      <c r="A48" s="13" t="s">
        <v>813</v>
      </c>
      <c r="B48" s="33" t="s">
        <v>814</v>
      </c>
      <c r="C48" s="33" t="s">
        <v>235</v>
      </c>
      <c r="D48" s="14">
        <v>250236</v>
      </c>
      <c r="E48" s="15">
        <v>769.35</v>
      </c>
      <c r="F48" s="16">
        <v>6.3E-3</v>
      </c>
      <c r="G48" s="16"/>
    </row>
    <row r="49" spans="1:7" x14ac:dyDescent="0.35">
      <c r="A49" s="13" t="s">
        <v>452</v>
      </c>
      <c r="B49" s="33" t="s">
        <v>453</v>
      </c>
      <c r="C49" s="33" t="s">
        <v>213</v>
      </c>
      <c r="D49" s="14">
        <v>8421</v>
      </c>
      <c r="E49" s="15">
        <v>734.44</v>
      </c>
      <c r="F49" s="16">
        <v>6.0000000000000001E-3</v>
      </c>
      <c r="G49" s="16"/>
    </row>
    <row r="50" spans="1:7" x14ac:dyDescent="0.35">
      <c r="A50" s="13" t="s">
        <v>424</v>
      </c>
      <c r="B50" s="33" t="s">
        <v>425</v>
      </c>
      <c r="C50" s="33" t="s">
        <v>426</v>
      </c>
      <c r="D50" s="14">
        <v>27115</v>
      </c>
      <c r="E50" s="15">
        <v>701.57</v>
      </c>
      <c r="F50" s="16">
        <v>5.7000000000000002E-3</v>
      </c>
      <c r="G50" s="16"/>
    </row>
    <row r="51" spans="1:7" x14ac:dyDescent="0.35">
      <c r="A51" s="13" t="s">
        <v>815</v>
      </c>
      <c r="B51" s="33" t="s">
        <v>816</v>
      </c>
      <c r="C51" s="33" t="s">
        <v>232</v>
      </c>
      <c r="D51" s="14">
        <v>76437</v>
      </c>
      <c r="E51" s="15">
        <v>696.72</v>
      </c>
      <c r="F51" s="16">
        <v>5.7000000000000002E-3</v>
      </c>
      <c r="G51" s="16"/>
    </row>
    <row r="52" spans="1:7" x14ac:dyDescent="0.35">
      <c r="A52" s="13" t="s">
        <v>302</v>
      </c>
      <c r="B52" s="33" t="s">
        <v>303</v>
      </c>
      <c r="C52" s="33" t="s">
        <v>213</v>
      </c>
      <c r="D52" s="14">
        <v>27967</v>
      </c>
      <c r="E52" s="15">
        <v>690.51</v>
      </c>
      <c r="F52" s="16">
        <v>5.5999999999999999E-3</v>
      </c>
      <c r="G52" s="16"/>
    </row>
    <row r="53" spans="1:7" x14ac:dyDescent="0.35">
      <c r="A53" s="13" t="s">
        <v>749</v>
      </c>
      <c r="B53" s="33" t="s">
        <v>750</v>
      </c>
      <c r="C53" s="33" t="s">
        <v>751</v>
      </c>
      <c r="D53" s="14">
        <v>154978</v>
      </c>
      <c r="E53" s="15">
        <v>649.66999999999996</v>
      </c>
      <c r="F53" s="16">
        <v>5.3E-3</v>
      </c>
      <c r="G53" s="16"/>
    </row>
    <row r="54" spans="1:7" x14ac:dyDescent="0.35">
      <c r="A54" s="13" t="s">
        <v>299</v>
      </c>
      <c r="B54" s="33" t="s">
        <v>300</v>
      </c>
      <c r="C54" s="33" t="s">
        <v>301</v>
      </c>
      <c r="D54" s="14">
        <v>53786</v>
      </c>
      <c r="E54" s="15">
        <v>627.04</v>
      </c>
      <c r="F54" s="16">
        <v>5.1000000000000004E-3</v>
      </c>
      <c r="G54" s="16"/>
    </row>
    <row r="55" spans="1:7" x14ac:dyDescent="0.35">
      <c r="A55" s="13" t="s">
        <v>817</v>
      </c>
      <c r="B55" s="33" t="s">
        <v>818</v>
      </c>
      <c r="C55" s="33" t="s">
        <v>308</v>
      </c>
      <c r="D55" s="14">
        <v>1095425</v>
      </c>
      <c r="E55" s="15">
        <v>617.82000000000005</v>
      </c>
      <c r="F55" s="16">
        <v>5.0000000000000001E-3</v>
      </c>
      <c r="G55" s="16"/>
    </row>
    <row r="56" spans="1:7" x14ac:dyDescent="0.35">
      <c r="A56" s="13" t="s">
        <v>328</v>
      </c>
      <c r="B56" s="33" t="s">
        <v>329</v>
      </c>
      <c r="C56" s="33" t="s">
        <v>229</v>
      </c>
      <c r="D56" s="14">
        <v>38338</v>
      </c>
      <c r="E56" s="15">
        <v>594.28</v>
      </c>
      <c r="F56" s="16">
        <v>4.7999999999999996E-3</v>
      </c>
      <c r="G56" s="16"/>
    </row>
    <row r="57" spans="1:7" x14ac:dyDescent="0.35">
      <c r="A57" s="13" t="s">
        <v>819</v>
      </c>
      <c r="B57" s="33" t="s">
        <v>820</v>
      </c>
      <c r="C57" s="33" t="s">
        <v>821</v>
      </c>
      <c r="D57" s="14">
        <v>151140</v>
      </c>
      <c r="E57" s="15">
        <v>582.34</v>
      </c>
      <c r="F57" s="16">
        <v>4.7000000000000002E-3</v>
      </c>
      <c r="G57" s="16"/>
    </row>
    <row r="58" spans="1:7" x14ac:dyDescent="0.35">
      <c r="A58" s="13" t="s">
        <v>822</v>
      </c>
      <c r="B58" s="33" t="s">
        <v>823</v>
      </c>
      <c r="C58" s="33" t="s">
        <v>248</v>
      </c>
      <c r="D58" s="14">
        <v>32082</v>
      </c>
      <c r="E58" s="15">
        <v>547.83000000000004</v>
      </c>
      <c r="F58" s="16">
        <v>4.4999999999999997E-3</v>
      </c>
      <c r="G58" s="16"/>
    </row>
    <row r="59" spans="1:7" x14ac:dyDescent="0.35">
      <c r="A59" s="13" t="s">
        <v>824</v>
      </c>
      <c r="B59" s="33" t="s">
        <v>825</v>
      </c>
      <c r="C59" s="33" t="s">
        <v>248</v>
      </c>
      <c r="D59" s="14">
        <v>14174</v>
      </c>
      <c r="E59" s="15">
        <v>542.5</v>
      </c>
      <c r="F59" s="16">
        <v>4.4000000000000003E-3</v>
      </c>
      <c r="G59" s="16"/>
    </row>
    <row r="60" spans="1:7" x14ac:dyDescent="0.35">
      <c r="A60" s="13" t="s">
        <v>438</v>
      </c>
      <c r="B60" s="33" t="s">
        <v>439</v>
      </c>
      <c r="C60" s="33" t="s">
        <v>341</v>
      </c>
      <c r="D60" s="14">
        <v>18691</v>
      </c>
      <c r="E60" s="15">
        <v>541.17999999999995</v>
      </c>
      <c r="F60" s="16">
        <v>4.4000000000000003E-3</v>
      </c>
      <c r="G60" s="16"/>
    </row>
    <row r="61" spans="1:7" x14ac:dyDescent="0.35">
      <c r="A61" s="13" t="s">
        <v>239</v>
      </c>
      <c r="B61" s="33" t="s">
        <v>240</v>
      </c>
      <c r="C61" s="33" t="s">
        <v>241</v>
      </c>
      <c r="D61" s="14">
        <v>22504</v>
      </c>
      <c r="E61" s="15">
        <v>527.07000000000005</v>
      </c>
      <c r="F61" s="16">
        <v>4.3E-3</v>
      </c>
      <c r="G61" s="16"/>
    </row>
    <row r="62" spans="1:7" x14ac:dyDescent="0.35">
      <c r="A62" s="13" t="s">
        <v>315</v>
      </c>
      <c r="B62" s="33" t="s">
        <v>316</v>
      </c>
      <c r="C62" s="33" t="s">
        <v>229</v>
      </c>
      <c r="D62" s="14">
        <v>1711</v>
      </c>
      <c r="E62" s="15">
        <v>513.04</v>
      </c>
      <c r="F62" s="16">
        <v>4.1999999999999997E-3</v>
      </c>
      <c r="G62" s="16"/>
    </row>
    <row r="63" spans="1:7" x14ac:dyDescent="0.35">
      <c r="A63" s="13" t="s">
        <v>730</v>
      </c>
      <c r="B63" s="33" t="s">
        <v>731</v>
      </c>
      <c r="C63" s="33" t="s">
        <v>267</v>
      </c>
      <c r="D63" s="14">
        <v>74013</v>
      </c>
      <c r="E63" s="15">
        <v>507.4</v>
      </c>
      <c r="F63" s="16">
        <v>4.1000000000000003E-3</v>
      </c>
      <c r="G63" s="16"/>
    </row>
    <row r="64" spans="1:7" x14ac:dyDescent="0.35">
      <c r="A64" s="13" t="s">
        <v>265</v>
      </c>
      <c r="B64" s="33" t="s">
        <v>266</v>
      </c>
      <c r="C64" s="33" t="s">
        <v>267</v>
      </c>
      <c r="D64" s="14">
        <v>44070</v>
      </c>
      <c r="E64" s="15">
        <v>483.98</v>
      </c>
      <c r="F64" s="16">
        <v>3.8999999999999998E-3</v>
      </c>
      <c r="G64" s="16"/>
    </row>
    <row r="65" spans="1:7" x14ac:dyDescent="0.35">
      <c r="A65" s="13" t="s">
        <v>277</v>
      </c>
      <c r="B65" s="33" t="s">
        <v>278</v>
      </c>
      <c r="C65" s="33" t="s">
        <v>279</v>
      </c>
      <c r="D65" s="14">
        <v>353724</v>
      </c>
      <c r="E65" s="15">
        <v>471.41</v>
      </c>
      <c r="F65" s="16">
        <v>3.8E-3</v>
      </c>
      <c r="G65" s="16"/>
    </row>
    <row r="66" spans="1:7" x14ac:dyDescent="0.35">
      <c r="A66" s="13" t="s">
        <v>221</v>
      </c>
      <c r="B66" s="33" t="s">
        <v>222</v>
      </c>
      <c r="C66" s="33" t="s">
        <v>223</v>
      </c>
      <c r="D66" s="14">
        <v>7903</v>
      </c>
      <c r="E66" s="15">
        <v>408.78</v>
      </c>
      <c r="F66" s="16">
        <v>3.3E-3</v>
      </c>
      <c r="G66" s="16"/>
    </row>
    <row r="67" spans="1:7" x14ac:dyDescent="0.35">
      <c r="A67" s="13" t="s">
        <v>294</v>
      </c>
      <c r="B67" s="33" t="s">
        <v>295</v>
      </c>
      <c r="C67" s="33" t="s">
        <v>197</v>
      </c>
      <c r="D67" s="14">
        <v>65914</v>
      </c>
      <c r="E67" s="15">
        <v>372.94</v>
      </c>
      <c r="F67" s="16">
        <v>3.0000000000000001E-3</v>
      </c>
      <c r="G67" s="16"/>
    </row>
    <row r="68" spans="1:7" x14ac:dyDescent="0.35">
      <c r="A68" s="13" t="s">
        <v>826</v>
      </c>
      <c r="B68" s="33" t="s">
        <v>827</v>
      </c>
      <c r="C68" s="33" t="s">
        <v>279</v>
      </c>
      <c r="D68" s="14">
        <v>208320</v>
      </c>
      <c r="E68" s="15">
        <v>339.79</v>
      </c>
      <c r="F68" s="16">
        <v>2.8E-3</v>
      </c>
      <c r="G68" s="16"/>
    </row>
    <row r="69" spans="1:7" x14ac:dyDescent="0.35">
      <c r="A69" s="13" t="s">
        <v>270</v>
      </c>
      <c r="B69" s="33" t="s">
        <v>271</v>
      </c>
      <c r="C69" s="33" t="s">
        <v>238</v>
      </c>
      <c r="D69" s="14">
        <v>17032</v>
      </c>
      <c r="E69" s="15">
        <v>254.15</v>
      </c>
      <c r="F69" s="16">
        <v>2.0999999999999999E-3</v>
      </c>
      <c r="G69" s="16"/>
    </row>
    <row r="70" spans="1:7" x14ac:dyDescent="0.35">
      <c r="A70" s="13" t="s">
        <v>828</v>
      </c>
      <c r="B70" s="33" t="s">
        <v>829</v>
      </c>
      <c r="C70" s="33" t="s">
        <v>279</v>
      </c>
      <c r="D70" s="14">
        <v>6533</v>
      </c>
      <c r="E70" s="15">
        <v>226.88</v>
      </c>
      <c r="F70" s="16">
        <v>1.8E-3</v>
      </c>
      <c r="G70" s="16"/>
    </row>
    <row r="71" spans="1:7" x14ac:dyDescent="0.35">
      <c r="A71" s="13" t="s">
        <v>214</v>
      </c>
      <c r="B71" s="33" t="s">
        <v>215</v>
      </c>
      <c r="C71" s="33" t="s">
        <v>216</v>
      </c>
      <c r="D71" s="14">
        <v>196</v>
      </c>
      <c r="E71" s="15">
        <v>12.46</v>
      </c>
      <c r="F71" s="16">
        <v>1E-4</v>
      </c>
      <c r="G71" s="16"/>
    </row>
    <row r="72" spans="1:7" x14ac:dyDescent="0.35">
      <c r="A72" s="13" t="s">
        <v>431</v>
      </c>
      <c r="B72" s="33" t="s">
        <v>432</v>
      </c>
      <c r="C72" s="33" t="s">
        <v>433</v>
      </c>
      <c r="D72" s="14">
        <v>17</v>
      </c>
      <c r="E72" s="15">
        <v>7.75</v>
      </c>
      <c r="F72" s="16">
        <v>1E-4</v>
      </c>
      <c r="G72" s="16"/>
    </row>
    <row r="73" spans="1:7" x14ac:dyDescent="0.35">
      <c r="A73" s="13" t="s">
        <v>830</v>
      </c>
      <c r="B73" s="33" t="s">
        <v>831</v>
      </c>
      <c r="C73" s="33" t="s">
        <v>197</v>
      </c>
      <c r="D73" s="14">
        <v>762</v>
      </c>
      <c r="E73" s="15">
        <v>5.17</v>
      </c>
      <c r="F73" s="16">
        <v>0</v>
      </c>
      <c r="G73" s="16"/>
    </row>
    <row r="74" spans="1:7" x14ac:dyDescent="0.35">
      <c r="A74" s="13" t="s">
        <v>775</v>
      </c>
      <c r="B74" s="33" t="s">
        <v>776</v>
      </c>
      <c r="C74" s="33" t="s">
        <v>223</v>
      </c>
      <c r="D74" s="14">
        <v>59</v>
      </c>
      <c r="E74" s="15">
        <v>0.11</v>
      </c>
      <c r="F74" s="16">
        <v>0</v>
      </c>
      <c r="G74" s="16"/>
    </row>
    <row r="75" spans="1:7" x14ac:dyDescent="0.35">
      <c r="A75" s="17" t="s">
        <v>137</v>
      </c>
      <c r="B75" s="34"/>
      <c r="C75" s="34"/>
      <c r="D75" s="20"/>
      <c r="E75" s="37">
        <v>114295.76</v>
      </c>
      <c r="F75" s="38">
        <v>0.92989999999999995</v>
      </c>
      <c r="G75" s="23"/>
    </row>
    <row r="76" spans="1:7" x14ac:dyDescent="0.35">
      <c r="A76" s="17" t="s">
        <v>400</v>
      </c>
      <c r="B76" s="33"/>
      <c r="C76" s="33"/>
      <c r="D76" s="14"/>
      <c r="E76" s="15"/>
      <c r="F76" s="16"/>
      <c r="G76" s="16"/>
    </row>
    <row r="77" spans="1:7" x14ac:dyDescent="0.35">
      <c r="A77" s="17" t="s">
        <v>137</v>
      </c>
      <c r="B77" s="33"/>
      <c r="C77" s="33"/>
      <c r="D77" s="14"/>
      <c r="E77" s="39" t="s">
        <v>134</v>
      </c>
      <c r="F77" s="40" t="s">
        <v>134</v>
      </c>
      <c r="G77" s="16"/>
    </row>
    <row r="78" spans="1:7" x14ac:dyDescent="0.35">
      <c r="A78" s="24" t="s">
        <v>153</v>
      </c>
      <c r="B78" s="35"/>
      <c r="C78" s="35"/>
      <c r="D78" s="25"/>
      <c r="E78" s="30">
        <v>114295.76</v>
      </c>
      <c r="F78" s="31">
        <v>0.92989999999999995</v>
      </c>
      <c r="G78" s="23"/>
    </row>
    <row r="79" spans="1:7" x14ac:dyDescent="0.35">
      <c r="A79" s="13"/>
      <c r="B79" s="33"/>
      <c r="C79" s="33"/>
      <c r="D79" s="14"/>
      <c r="E79" s="15"/>
      <c r="F79" s="16"/>
      <c r="G79" s="16"/>
    </row>
    <row r="80" spans="1:7" x14ac:dyDescent="0.35">
      <c r="A80" s="17" t="s">
        <v>777</v>
      </c>
      <c r="B80" s="33"/>
      <c r="C80" s="33"/>
      <c r="D80" s="14"/>
      <c r="E80" s="15"/>
      <c r="F80" s="16"/>
      <c r="G80" s="16"/>
    </row>
    <row r="81" spans="1:7" x14ac:dyDescent="0.35">
      <c r="A81" s="17" t="s">
        <v>778</v>
      </c>
      <c r="B81" s="33"/>
      <c r="C81" s="33"/>
      <c r="D81" s="14"/>
      <c r="E81" s="15"/>
      <c r="F81" s="16"/>
      <c r="G81" s="16"/>
    </row>
    <row r="82" spans="1:7" x14ac:dyDescent="0.35">
      <c r="A82" s="13" t="s">
        <v>832</v>
      </c>
      <c r="B82" s="33"/>
      <c r="C82" s="33" t="s">
        <v>833</v>
      </c>
      <c r="D82" s="14">
        <v>9825</v>
      </c>
      <c r="E82" s="15">
        <v>2399.11</v>
      </c>
      <c r="F82" s="16">
        <v>1.9522999999999999E-2</v>
      </c>
      <c r="G82" s="16"/>
    </row>
    <row r="83" spans="1:7" x14ac:dyDescent="0.35">
      <c r="A83" s="13" t="s">
        <v>780</v>
      </c>
      <c r="B83" s="33"/>
      <c r="C83" s="33" t="s">
        <v>223</v>
      </c>
      <c r="D83" s="14">
        <v>584100</v>
      </c>
      <c r="E83" s="15">
        <v>1120.5999999999999</v>
      </c>
      <c r="F83" s="16">
        <v>9.1190000000000004E-3</v>
      </c>
      <c r="G83" s="16"/>
    </row>
    <row r="84" spans="1:7" x14ac:dyDescent="0.35">
      <c r="A84" s="13" t="s">
        <v>779</v>
      </c>
      <c r="B84" s="33"/>
      <c r="C84" s="33" t="s">
        <v>216</v>
      </c>
      <c r="D84" s="14">
        <v>14375</v>
      </c>
      <c r="E84" s="15">
        <v>901.46</v>
      </c>
      <c r="F84" s="16">
        <v>7.3359999999999996E-3</v>
      </c>
      <c r="G84" s="16"/>
    </row>
    <row r="85" spans="1:7" x14ac:dyDescent="0.35">
      <c r="A85" s="13" t="s">
        <v>782</v>
      </c>
      <c r="B85" s="33"/>
      <c r="C85" s="33" t="s">
        <v>433</v>
      </c>
      <c r="D85" s="14">
        <v>1545</v>
      </c>
      <c r="E85" s="15">
        <v>706.37</v>
      </c>
      <c r="F85" s="16">
        <v>5.7479999999999996E-3</v>
      </c>
      <c r="G85" s="16"/>
    </row>
    <row r="86" spans="1:7" x14ac:dyDescent="0.35">
      <c r="A86" s="13" t="s">
        <v>784</v>
      </c>
      <c r="B86" s="33"/>
      <c r="C86" s="33" t="s">
        <v>238</v>
      </c>
      <c r="D86" s="14">
        <v>38750</v>
      </c>
      <c r="E86" s="15">
        <v>579.89</v>
      </c>
      <c r="F86" s="16">
        <v>4.7190000000000001E-3</v>
      </c>
      <c r="G86" s="16"/>
    </row>
    <row r="87" spans="1:7" x14ac:dyDescent="0.35">
      <c r="A87" s="13" t="s">
        <v>834</v>
      </c>
      <c r="B87" s="33"/>
      <c r="C87" s="33" t="s">
        <v>833</v>
      </c>
      <c r="D87" s="14">
        <v>990</v>
      </c>
      <c r="E87" s="15">
        <v>546.89</v>
      </c>
      <c r="F87" s="16">
        <v>4.45E-3</v>
      </c>
      <c r="G87" s="16"/>
    </row>
    <row r="88" spans="1:7" x14ac:dyDescent="0.35">
      <c r="A88" s="13" t="s">
        <v>835</v>
      </c>
      <c r="B88" s="33"/>
      <c r="C88" s="33" t="s">
        <v>197</v>
      </c>
      <c r="D88" s="14">
        <v>41800</v>
      </c>
      <c r="E88" s="15">
        <v>236.59</v>
      </c>
      <c r="F88" s="16">
        <v>1.9250000000000001E-3</v>
      </c>
      <c r="G88" s="16"/>
    </row>
    <row r="89" spans="1:7" x14ac:dyDescent="0.35">
      <c r="A89" s="17" t="s">
        <v>137</v>
      </c>
      <c r="B89" s="34"/>
      <c r="C89" s="34"/>
      <c r="D89" s="20"/>
      <c r="E89" s="37">
        <v>6490.91</v>
      </c>
      <c r="F89" s="38">
        <v>5.2819999999999999E-2</v>
      </c>
      <c r="G89" s="23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24" t="s">
        <v>153</v>
      </c>
      <c r="B93" s="35"/>
      <c r="C93" s="35"/>
      <c r="D93" s="25"/>
      <c r="E93" s="21">
        <v>6490.91</v>
      </c>
      <c r="F93" s="22">
        <v>5.2819999999999999E-2</v>
      </c>
      <c r="G93" s="23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17" t="s">
        <v>696</v>
      </c>
      <c r="B95" s="33"/>
      <c r="C95" s="33"/>
      <c r="D95" s="14"/>
      <c r="E95" s="15"/>
      <c r="F95" s="16"/>
      <c r="G95" s="16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17" t="s">
        <v>786</v>
      </c>
      <c r="B97" s="33"/>
      <c r="C97" s="33"/>
      <c r="D97" s="14"/>
      <c r="E97" s="15"/>
      <c r="F97" s="16"/>
      <c r="G97" s="16"/>
    </row>
    <row r="98" spans="1:7" x14ac:dyDescent="0.35">
      <c r="A98" s="13" t="s">
        <v>836</v>
      </c>
      <c r="B98" s="33" t="s">
        <v>837</v>
      </c>
      <c r="C98" s="33" t="s">
        <v>141</v>
      </c>
      <c r="D98" s="14">
        <v>500000</v>
      </c>
      <c r="E98" s="15">
        <v>496.65</v>
      </c>
      <c r="F98" s="16">
        <v>4.0000000000000001E-3</v>
      </c>
      <c r="G98" s="16">
        <v>5.8601E-2</v>
      </c>
    </row>
    <row r="99" spans="1:7" x14ac:dyDescent="0.35">
      <c r="A99" s="13" t="s">
        <v>791</v>
      </c>
      <c r="B99" s="33" t="s">
        <v>792</v>
      </c>
      <c r="C99" s="33" t="s">
        <v>141</v>
      </c>
      <c r="D99" s="14">
        <v>500000</v>
      </c>
      <c r="E99" s="15">
        <v>494.45</v>
      </c>
      <c r="F99" s="16">
        <v>4.0000000000000001E-3</v>
      </c>
      <c r="G99" s="16">
        <v>5.8501999999999998E-2</v>
      </c>
    </row>
    <row r="100" spans="1:7" x14ac:dyDescent="0.35">
      <c r="A100" s="13" t="s">
        <v>838</v>
      </c>
      <c r="B100" s="33" t="s">
        <v>839</v>
      </c>
      <c r="C100" s="33" t="s">
        <v>141</v>
      </c>
      <c r="D100" s="14">
        <v>200000</v>
      </c>
      <c r="E100" s="15">
        <v>199.97</v>
      </c>
      <c r="F100" s="16">
        <v>1.6000000000000001E-3</v>
      </c>
      <c r="G100" s="16">
        <v>5.8774E-2</v>
      </c>
    </row>
    <row r="101" spans="1:7" x14ac:dyDescent="0.35">
      <c r="A101" s="13" t="s">
        <v>789</v>
      </c>
      <c r="B101" s="33" t="s">
        <v>790</v>
      </c>
      <c r="C101" s="33" t="s">
        <v>141</v>
      </c>
      <c r="D101" s="14">
        <v>200000</v>
      </c>
      <c r="E101" s="15">
        <v>198.88</v>
      </c>
      <c r="F101" s="16">
        <v>1.6000000000000001E-3</v>
      </c>
      <c r="G101" s="16">
        <v>5.8702999999999998E-2</v>
      </c>
    </row>
    <row r="102" spans="1:7" x14ac:dyDescent="0.35">
      <c r="A102" s="17" t="s">
        <v>137</v>
      </c>
      <c r="B102" s="34"/>
      <c r="C102" s="34"/>
      <c r="D102" s="20"/>
      <c r="E102" s="37">
        <v>1389.95</v>
      </c>
      <c r="F102" s="38">
        <v>1.12E-2</v>
      </c>
      <c r="G102" s="23"/>
    </row>
    <row r="103" spans="1:7" x14ac:dyDescent="0.35">
      <c r="A103" s="13"/>
      <c r="B103" s="33"/>
      <c r="C103" s="33"/>
      <c r="D103" s="14"/>
      <c r="E103" s="15"/>
      <c r="F103" s="16"/>
      <c r="G103" s="16"/>
    </row>
    <row r="104" spans="1:7" x14ac:dyDescent="0.35">
      <c r="A104" s="24" t="s">
        <v>153</v>
      </c>
      <c r="B104" s="35"/>
      <c r="C104" s="35"/>
      <c r="D104" s="25"/>
      <c r="E104" s="21">
        <v>1389.95</v>
      </c>
      <c r="F104" s="22">
        <v>1.12E-2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17" t="s">
        <v>154</v>
      </c>
      <c r="B107" s="33"/>
      <c r="C107" s="33"/>
      <c r="D107" s="14"/>
      <c r="E107" s="15"/>
      <c r="F107" s="16"/>
      <c r="G107" s="16"/>
    </row>
    <row r="108" spans="1:7" x14ac:dyDescent="0.35">
      <c r="A108" s="13" t="s">
        <v>155</v>
      </c>
      <c r="B108" s="33"/>
      <c r="C108" s="33"/>
      <c r="D108" s="14"/>
      <c r="E108" s="15">
        <v>8886.1200000000008</v>
      </c>
      <c r="F108" s="16">
        <v>7.2300000000000003E-2</v>
      </c>
      <c r="G108" s="16">
        <v>5.9055999999999997E-2</v>
      </c>
    </row>
    <row r="109" spans="1:7" x14ac:dyDescent="0.35">
      <c r="A109" s="17" t="s">
        <v>137</v>
      </c>
      <c r="B109" s="34"/>
      <c r="C109" s="34"/>
      <c r="D109" s="20"/>
      <c r="E109" s="37">
        <v>8886.1200000000008</v>
      </c>
      <c r="F109" s="38">
        <v>7.2300000000000003E-2</v>
      </c>
      <c r="G109" s="23"/>
    </row>
    <row r="110" spans="1:7" x14ac:dyDescent="0.35">
      <c r="A110" s="13"/>
      <c r="B110" s="33"/>
      <c r="C110" s="33"/>
      <c r="D110" s="14"/>
      <c r="E110" s="15"/>
      <c r="F110" s="16"/>
      <c r="G110" s="16"/>
    </row>
    <row r="111" spans="1:7" x14ac:dyDescent="0.35">
      <c r="A111" s="24" t="s">
        <v>153</v>
      </c>
      <c r="B111" s="35"/>
      <c r="C111" s="35"/>
      <c r="D111" s="25"/>
      <c r="E111" s="21">
        <v>8886.1200000000008</v>
      </c>
      <c r="F111" s="22">
        <v>7.2300000000000003E-2</v>
      </c>
      <c r="G111" s="23"/>
    </row>
    <row r="112" spans="1:7" x14ac:dyDescent="0.35">
      <c r="A112" s="13" t="s">
        <v>156</v>
      </c>
      <c r="B112" s="33"/>
      <c r="C112" s="33"/>
      <c r="D112" s="14"/>
      <c r="E112" s="15">
        <v>1.4377506</v>
      </c>
      <c r="F112" s="16">
        <v>1.1E-5</v>
      </c>
      <c r="G112" s="16"/>
    </row>
    <row r="113" spans="1:7" x14ac:dyDescent="0.35">
      <c r="A113" s="13" t="s">
        <v>157</v>
      </c>
      <c r="B113" s="33"/>
      <c r="C113" s="33"/>
      <c r="D113" s="14"/>
      <c r="E113" s="26">
        <v>-1693.2377506</v>
      </c>
      <c r="F113" s="27">
        <v>-1.3410999999999999E-2</v>
      </c>
      <c r="G113" s="16">
        <v>5.9055999999999997E-2</v>
      </c>
    </row>
    <row r="114" spans="1:7" x14ac:dyDescent="0.35">
      <c r="A114" s="28" t="s">
        <v>158</v>
      </c>
      <c r="B114" s="36"/>
      <c r="C114" s="36"/>
      <c r="D114" s="29"/>
      <c r="E114" s="30">
        <v>122880.03</v>
      </c>
      <c r="F114" s="31">
        <v>1</v>
      </c>
      <c r="G114" s="31"/>
    </row>
    <row r="116" spans="1:7" x14ac:dyDescent="0.35">
      <c r="A116" s="1" t="s">
        <v>793</v>
      </c>
    </row>
    <row r="119" spans="1:7" x14ac:dyDescent="0.35">
      <c r="A119" s="1" t="s">
        <v>161</v>
      </c>
    </row>
    <row r="120" spans="1:7" x14ac:dyDescent="0.35">
      <c r="A120" s="47" t="s">
        <v>162</v>
      </c>
      <c r="B120" s="3" t="s">
        <v>134</v>
      </c>
    </row>
    <row r="121" spans="1:7" x14ac:dyDescent="0.35">
      <c r="A121" t="s">
        <v>163</v>
      </c>
    </row>
    <row r="122" spans="1:7" x14ac:dyDescent="0.35">
      <c r="A122" t="s">
        <v>164</v>
      </c>
      <c r="B122" t="s">
        <v>165</v>
      </c>
      <c r="C122" t="s">
        <v>165</v>
      </c>
    </row>
    <row r="123" spans="1:7" x14ac:dyDescent="0.35">
      <c r="B123" s="48">
        <v>45747</v>
      </c>
      <c r="C123" s="48">
        <v>45777</v>
      </c>
    </row>
    <row r="124" spans="1:7" x14ac:dyDescent="0.35">
      <c r="A124" t="s">
        <v>403</v>
      </c>
      <c r="B124">
        <v>90.17</v>
      </c>
      <c r="C124">
        <v>93</v>
      </c>
    </row>
    <row r="125" spans="1:7" x14ac:dyDescent="0.35">
      <c r="A125" t="s">
        <v>167</v>
      </c>
      <c r="B125">
        <v>37.659999999999997</v>
      </c>
      <c r="C125">
        <v>38.840000000000003</v>
      </c>
    </row>
    <row r="126" spans="1:7" x14ac:dyDescent="0.35">
      <c r="A126" t="s">
        <v>840</v>
      </c>
      <c r="B126">
        <v>79.38</v>
      </c>
      <c r="C126">
        <v>81.77</v>
      </c>
    </row>
    <row r="127" spans="1:7" x14ac:dyDescent="0.35">
      <c r="A127" t="s">
        <v>841</v>
      </c>
      <c r="B127">
        <v>80.33</v>
      </c>
      <c r="C127">
        <v>82.74</v>
      </c>
    </row>
    <row r="128" spans="1:7" x14ac:dyDescent="0.35">
      <c r="A128" t="s">
        <v>842</v>
      </c>
      <c r="B128">
        <v>78.349999999999994</v>
      </c>
      <c r="C128">
        <v>80.7</v>
      </c>
    </row>
    <row r="129" spans="1:3" x14ac:dyDescent="0.35">
      <c r="A129" t="s">
        <v>843</v>
      </c>
      <c r="B129">
        <v>64.03</v>
      </c>
      <c r="C129">
        <v>65.959999999999994</v>
      </c>
    </row>
    <row r="130" spans="1:3" x14ac:dyDescent="0.35">
      <c r="A130" t="s">
        <v>404</v>
      </c>
      <c r="B130">
        <v>78.900000000000006</v>
      </c>
      <c r="C130">
        <v>81.27</v>
      </c>
    </row>
    <row r="131" spans="1:3" x14ac:dyDescent="0.35">
      <c r="A131" t="s">
        <v>169</v>
      </c>
      <c r="B131">
        <v>26.95</v>
      </c>
      <c r="C131">
        <v>27.76</v>
      </c>
    </row>
    <row r="133" spans="1:3" x14ac:dyDescent="0.35">
      <c r="A133" t="s">
        <v>170</v>
      </c>
      <c r="B133" s="3" t="s">
        <v>134</v>
      </c>
    </row>
    <row r="134" spans="1:3" x14ac:dyDescent="0.35">
      <c r="A134" t="s">
        <v>171</v>
      </c>
      <c r="B134" s="3" t="s">
        <v>134</v>
      </c>
    </row>
    <row r="135" spans="1:3" ht="29" customHeight="1" x14ac:dyDescent="0.35">
      <c r="A135" s="47" t="s">
        <v>172</v>
      </c>
      <c r="B135" s="3" t="s">
        <v>134</v>
      </c>
    </row>
    <row r="136" spans="1:3" ht="29" customHeight="1" x14ac:dyDescent="0.35">
      <c r="A136" s="47" t="s">
        <v>173</v>
      </c>
      <c r="B136" s="3" t="s">
        <v>134</v>
      </c>
    </row>
    <row r="137" spans="1:3" x14ac:dyDescent="0.35">
      <c r="A137" t="s">
        <v>405</v>
      </c>
      <c r="B137" s="49">
        <v>1.1229</v>
      </c>
    </row>
    <row r="138" spans="1:3" ht="43.5" customHeight="1" x14ac:dyDescent="0.35">
      <c r="A138" s="47" t="s">
        <v>175</v>
      </c>
      <c r="B138" s="3">
        <v>6490.9094699999996</v>
      </c>
    </row>
    <row r="139" spans="1:3" x14ac:dyDescent="0.35">
      <c r="B139" s="3"/>
    </row>
    <row r="140" spans="1:3" ht="29" customHeight="1" x14ac:dyDescent="0.35">
      <c r="A140" s="47" t="s">
        <v>176</v>
      </c>
      <c r="B140" s="3" t="s">
        <v>134</v>
      </c>
    </row>
    <row r="141" spans="1:3" ht="29" customHeight="1" x14ac:dyDescent="0.35">
      <c r="A141" s="47" t="s">
        <v>177</v>
      </c>
      <c r="B141" t="s">
        <v>134</v>
      </c>
    </row>
    <row r="142" spans="1:3" ht="29" customHeight="1" x14ac:dyDescent="0.35">
      <c r="A142" s="47" t="s">
        <v>178</v>
      </c>
      <c r="B142" s="3" t="s">
        <v>134</v>
      </c>
    </row>
    <row r="143" spans="1:3" ht="29" customHeight="1" x14ac:dyDescent="0.35">
      <c r="A143" s="47" t="s">
        <v>179</v>
      </c>
      <c r="B143" s="3" t="s">
        <v>134</v>
      </c>
    </row>
    <row r="145" spans="1:4" ht="70" customHeight="1" x14ac:dyDescent="0.35">
      <c r="A145" s="73" t="s">
        <v>189</v>
      </c>
      <c r="B145" s="73" t="s">
        <v>190</v>
      </c>
      <c r="C145" s="73" t="s">
        <v>5</v>
      </c>
      <c r="D145" s="73" t="s">
        <v>6</v>
      </c>
    </row>
    <row r="146" spans="1:4" ht="70" customHeight="1" x14ac:dyDescent="0.35">
      <c r="A146" s="73" t="s">
        <v>844</v>
      </c>
      <c r="B146" s="73"/>
      <c r="C146" s="73" t="s">
        <v>25</v>
      </c>
      <c r="D1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845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846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378</v>
      </c>
      <c r="B8" s="33" t="s">
        <v>379</v>
      </c>
      <c r="C8" s="33" t="s">
        <v>298</v>
      </c>
      <c r="D8" s="14">
        <v>925</v>
      </c>
      <c r="E8" s="15">
        <v>152.18</v>
      </c>
      <c r="F8" s="16">
        <v>5.7200000000000001E-2</v>
      </c>
      <c r="G8" s="16"/>
    </row>
    <row r="9" spans="1:7" x14ac:dyDescent="0.35">
      <c r="A9" s="13" t="s">
        <v>418</v>
      </c>
      <c r="B9" s="33" t="s">
        <v>419</v>
      </c>
      <c r="C9" s="33" t="s">
        <v>232</v>
      </c>
      <c r="D9" s="14">
        <v>3064</v>
      </c>
      <c r="E9" s="15">
        <v>137.51</v>
      </c>
      <c r="F9" s="16">
        <v>5.1700000000000003E-2</v>
      </c>
      <c r="G9" s="16"/>
    </row>
    <row r="10" spans="1:7" x14ac:dyDescent="0.35">
      <c r="A10" s="13" t="s">
        <v>230</v>
      </c>
      <c r="B10" s="33" t="s">
        <v>231</v>
      </c>
      <c r="C10" s="33" t="s">
        <v>232</v>
      </c>
      <c r="D10" s="14">
        <v>43661</v>
      </c>
      <c r="E10" s="15">
        <v>137.13999999999999</v>
      </c>
      <c r="F10" s="16">
        <v>5.16E-2</v>
      </c>
      <c r="G10" s="16"/>
    </row>
    <row r="11" spans="1:7" x14ac:dyDescent="0.35">
      <c r="A11" s="13" t="s">
        <v>420</v>
      </c>
      <c r="B11" s="33" t="s">
        <v>421</v>
      </c>
      <c r="C11" s="33" t="s">
        <v>248</v>
      </c>
      <c r="D11" s="14">
        <v>1636</v>
      </c>
      <c r="E11" s="15">
        <v>131.37</v>
      </c>
      <c r="F11" s="16">
        <v>4.9399999999999999E-2</v>
      </c>
      <c r="G11" s="16"/>
    </row>
    <row r="12" spans="1:7" x14ac:dyDescent="0.35">
      <c r="A12" s="13" t="s">
        <v>242</v>
      </c>
      <c r="B12" s="33" t="s">
        <v>243</v>
      </c>
      <c r="C12" s="33" t="s">
        <v>213</v>
      </c>
      <c r="D12" s="14">
        <v>7994</v>
      </c>
      <c r="E12" s="15">
        <v>125.31</v>
      </c>
      <c r="F12" s="16">
        <v>4.7100000000000003E-2</v>
      </c>
      <c r="G12" s="16"/>
    </row>
    <row r="13" spans="1:7" x14ac:dyDescent="0.35">
      <c r="A13" s="13" t="s">
        <v>272</v>
      </c>
      <c r="B13" s="33" t="s">
        <v>273</v>
      </c>
      <c r="C13" s="33" t="s">
        <v>213</v>
      </c>
      <c r="D13" s="14">
        <v>2346</v>
      </c>
      <c r="E13" s="15">
        <v>124.84</v>
      </c>
      <c r="F13" s="16">
        <v>4.6899999999999997E-2</v>
      </c>
      <c r="G13" s="16"/>
    </row>
    <row r="14" spans="1:7" x14ac:dyDescent="0.35">
      <c r="A14" s="13" t="s">
        <v>221</v>
      </c>
      <c r="B14" s="33" t="s">
        <v>222</v>
      </c>
      <c r="C14" s="33" t="s">
        <v>223</v>
      </c>
      <c r="D14" s="14">
        <v>2368</v>
      </c>
      <c r="E14" s="15">
        <v>122.48</v>
      </c>
      <c r="F14" s="16">
        <v>4.6100000000000002E-2</v>
      </c>
      <c r="G14" s="16"/>
    </row>
    <row r="15" spans="1:7" x14ac:dyDescent="0.35">
      <c r="A15" s="13" t="s">
        <v>249</v>
      </c>
      <c r="B15" s="33" t="s">
        <v>250</v>
      </c>
      <c r="C15" s="33" t="s">
        <v>213</v>
      </c>
      <c r="D15" s="14">
        <v>3507</v>
      </c>
      <c r="E15" s="15">
        <v>121.12</v>
      </c>
      <c r="F15" s="16">
        <v>4.5499999999999999E-2</v>
      </c>
      <c r="G15" s="16"/>
    </row>
    <row r="16" spans="1:7" x14ac:dyDescent="0.35">
      <c r="A16" s="13" t="s">
        <v>288</v>
      </c>
      <c r="B16" s="33" t="s">
        <v>289</v>
      </c>
      <c r="C16" s="33" t="s">
        <v>213</v>
      </c>
      <c r="D16" s="14">
        <v>1647</v>
      </c>
      <c r="E16" s="15">
        <v>120.31</v>
      </c>
      <c r="F16" s="16">
        <v>4.5199999999999997E-2</v>
      </c>
      <c r="G16" s="16"/>
    </row>
    <row r="17" spans="1:7" x14ac:dyDescent="0.35">
      <c r="A17" s="13" t="s">
        <v>422</v>
      </c>
      <c r="B17" s="33" t="s">
        <v>423</v>
      </c>
      <c r="C17" s="33" t="s">
        <v>362</v>
      </c>
      <c r="D17" s="14">
        <v>18852</v>
      </c>
      <c r="E17" s="15">
        <v>98.47</v>
      </c>
      <c r="F17" s="16">
        <v>3.6999999999999998E-2</v>
      </c>
      <c r="G17" s="16"/>
    </row>
    <row r="18" spans="1:7" x14ac:dyDescent="0.35">
      <c r="A18" s="13" t="s">
        <v>365</v>
      </c>
      <c r="B18" s="33" t="s">
        <v>366</v>
      </c>
      <c r="C18" s="33" t="s">
        <v>308</v>
      </c>
      <c r="D18" s="14">
        <v>14739</v>
      </c>
      <c r="E18" s="15">
        <v>92.38</v>
      </c>
      <c r="F18" s="16">
        <v>3.4700000000000002E-2</v>
      </c>
      <c r="G18" s="16"/>
    </row>
    <row r="19" spans="1:7" x14ac:dyDescent="0.35">
      <c r="A19" s="13" t="s">
        <v>424</v>
      </c>
      <c r="B19" s="33" t="s">
        <v>425</v>
      </c>
      <c r="C19" s="33" t="s">
        <v>426</v>
      </c>
      <c r="D19" s="14">
        <v>3179</v>
      </c>
      <c r="E19" s="15">
        <v>82.25</v>
      </c>
      <c r="F19" s="16">
        <v>3.09E-2</v>
      </c>
      <c r="G19" s="16"/>
    </row>
    <row r="20" spans="1:7" x14ac:dyDescent="0.35">
      <c r="A20" s="13" t="s">
        <v>427</v>
      </c>
      <c r="B20" s="33" t="s">
        <v>428</v>
      </c>
      <c r="C20" s="33" t="s">
        <v>216</v>
      </c>
      <c r="D20" s="14">
        <v>1820</v>
      </c>
      <c r="E20" s="15">
        <v>79.61</v>
      </c>
      <c r="F20" s="16">
        <v>2.9899999999999999E-2</v>
      </c>
      <c r="G20" s="16"/>
    </row>
    <row r="21" spans="1:7" x14ac:dyDescent="0.35">
      <c r="A21" s="13" t="s">
        <v>429</v>
      </c>
      <c r="B21" s="33" t="s">
        <v>430</v>
      </c>
      <c r="C21" s="33" t="s">
        <v>394</v>
      </c>
      <c r="D21" s="14">
        <v>3343</v>
      </c>
      <c r="E21" s="15">
        <v>74.02</v>
      </c>
      <c r="F21" s="16">
        <v>2.7799999999999998E-2</v>
      </c>
      <c r="G21" s="16"/>
    </row>
    <row r="22" spans="1:7" x14ac:dyDescent="0.35">
      <c r="A22" s="13" t="s">
        <v>431</v>
      </c>
      <c r="B22" s="33" t="s">
        <v>432</v>
      </c>
      <c r="C22" s="33" t="s">
        <v>433</v>
      </c>
      <c r="D22" s="14">
        <v>162</v>
      </c>
      <c r="E22" s="15">
        <v>73.900000000000006</v>
      </c>
      <c r="F22" s="16">
        <v>2.7799999999999998E-2</v>
      </c>
      <c r="G22" s="16"/>
    </row>
    <row r="23" spans="1:7" x14ac:dyDescent="0.35">
      <c r="A23" s="13" t="s">
        <v>434</v>
      </c>
      <c r="B23" s="33" t="s">
        <v>435</v>
      </c>
      <c r="C23" s="33" t="s">
        <v>350</v>
      </c>
      <c r="D23" s="14">
        <v>537</v>
      </c>
      <c r="E23" s="15">
        <v>70.73</v>
      </c>
      <c r="F23" s="16">
        <v>2.6599999999999999E-2</v>
      </c>
      <c r="G23" s="16"/>
    </row>
    <row r="24" spans="1:7" x14ac:dyDescent="0.35">
      <c r="A24" s="13" t="s">
        <v>436</v>
      </c>
      <c r="B24" s="33" t="s">
        <v>437</v>
      </c>
      <c r="C24" s="33" t="s">
        <v>213</v>
      </c>
      <c r="D24" s="14">
        <v>1339</v>
      </c>
      <c r="E24" s="15">
        <v>61.41</v>
      </c>
      <c r="F24" s="16">
        <v>2.3099999999999999E-2</v>
      </c>
      <c r="G24" s="16"/>
    </row>
    <row r="25" spans="1:7" x14ac:dyDescent="0.35">
      <c r="A25" s="13" t="s">
        <v>438</v>
      </c>
      <c r="B25" s="33" t="s">
        <v>439</v>
      </c>
      <c r="C25" s="33" t="s">
        <v>341</v>
      </c>
      <c r="D25" s="14">
        <v>2119</v>
      </c>
      <c r="E25" s="15">
        <v>61.35</v>
      </c>
      <c r="F25" s="16">
        <v>2.3099999999999999E-2</v>
      </c>
      <c r="G25" s="16"/>
    </row>
    <row r="26" spans="1:7" x14ac:dyDescent="0.35">
      <c r="A26" s="13" t="s">
        <v>440</v>
      </c>
      <c r="B26" s="33" t="s">
        <v>441</v>
      </c>
      <c r="C26" s="33" t="s">
        <v>357</v>
      </c>
      <c r="D26" s="14">
        <v>1821</v>
      </c>
      <c r="E26" s="15">
        <v>55.68</v>
      </c>
      <c r="F26" s="16">
        <v>2.0899999999999998E-2</v>
      </c>
      <c r="G26" s="16"/>
    </row>
    <row r="27" spans="1:7" x14ac:dyDescent="0.35">
      <c r="A27" s="13" t="s">
        <v>442</v>
      </c>
      <c r="B27" s="33" t="s">
        <v>443</v>
      </c>
      <c r="C27" s="33" t="s">
        <v>229</v>
      </c>
      <c r="D27" s="14">
        <v>4840</v>
      </c>
      <c r="E27" s="15">
        <v>55.04</v>
      </c>
      <c r="F27" s="16">
        <v>2.07E-2</v>
      </c>
      <c r="G27" s="16"/>
    </row>
    <row r="28" spans="1:7" x14ac:dyDescent="0.35">
      <c r="A28" s="13" t="s">
        <v>444</v>
      </c>
      <c r="B28" s="33" t="s">
        <v>445</v>
      </c>
      <c r="C28" s="33" t="s">
        <v>216</v>
      </c>
      <c r="D28" s="14">
        <v>3933</v>
      </c>
      <c r="E28" s="15">
        <v>51.92</v>
      </c>
      <c r="F28" s="16">
        <v>1.95E-2</v>
      </c>
      <c r="G28" s="16"/>
    </row>
    <row r="29" spans="1:7" x14ac:dyDescent="0.35">
      <c r="A29" s="13" t="s">
        <v>446</v>
      </c>
      <c r="B29" s="33" t="s">
        <v>447</v>
      </c>
      <c r="C29" s="33" t="s">
        <v>216</v>
      </c>
      <c r="D29" s="14">
        <v>5149</v>
      </c>
      <c r="E29" s="15">
        <v>50.77</v>
      </c>
      <c r="F29" s="16">
        <v>1.9099999999999999E-2</v>
      </c>
      <c r="G29" s="16"/>
    </row>
    <row r="30" spans="1:7" x14ac:dyDescent="0.35">
      <c r="A30" s="13" t="s">
        <v>448</v>
      </c>
      <c r="B30" s="33" t="s">
        <v>449</v>
      </c>
      <c r="C30" s="33" t="s">
        <v>341</v>
      </c>
      <c r="D30" s="14">
        <v>783</v>
      </c>
      <c r="E30" s="15">
        <v>43.22</v>
      </c>
      <c r="F30" s="16">
        <v>1.6299999999999999E-2</v>
      </c>
      <c r="G30" s="16"/>
    </row>
    <row r="31" spans="1:7" x14ac:dyDescent="0.35">
      <c r="A31" s="13" t="s">
        <v>450</v>
      </c>
      <c r="B31" s="33" t="s">
        <v>451</v>
      </c>
      <c r="C31" s="33" t="s">
        <v>216</v>
      </c>
      <c r="D31" s="14">
        <v>1089</v>
      </c>
      <c r="E31" s="15">
        <v>42.54</v>
      </c>
      <c r="F31" s="16">
        <v>1.6E-2</v>
      </c>
      <c r="G31" s="16"/>
    </row>
    <row r="32" spans="1:7" x14ac:dyDescent="0.35">
      <c r="A32" s="13" t="s">
        <v>413</v>
      </c>
      <c r="B32" s="33" t="s">
        <v>414</v>
      </c>
      <c r="C32" s="33" t="s">
        <v>308</v>
      </c>
      <c r="D32" s="14">
        <v>763</v>
      </c>
      <c r="E32" s="15">
        <v>42.14</v>
      </c>
      <c r="F32" s="16">
        <v>1.5800000000000002E-2</v>
      </c>
      <c r="G32" s="16"/>
    </row>
    <row r="33" spans="1:7" x14ac:dyDescent="0.35">
      <c r="A33" s="13" t="s">
        <v>390</v>
      </c>
      <c r="B33" s="33" t="s">
        <v>391</v>
      </c>
      <c r="C33" s="33" t="s">
        <v>308</v>
      </c>
      <c r="D33" s="14">
        <v>1294</v>
      </c>
      <c r="E33" s="15">
        <v>37.549999999999997</v>
      </c>
      <c r="F33" s="16">
        <v>1.41E-2</v>
      </c>
      <c r="G33" s="16"/>
    </row>
    <row r="34" spans="1:7" x14ac:dyDescent="0.35">
      <c r="A34" s="13" t="s">
        <v>452</v>
      </c>
      <c r="B34" s="33" t="s">
        <v>453</v>
      </c>
      <c r="C34" s="33" t="s">
        <v>213</v>
      </c>
      <c r="D34" s="14">
        <v>392</v>
      </c>
      <c r="E34" s="15">
        <v>34.19</v>
      </c>
      <c r="F34" s="16">
        <v>1.29E-2</v>
      </c>
      <c r="G34" s="16"/>
    </row>
    <row r="35" spans="1:7" x14ac:dyDescent="0.35">
      <c r="A35" s="13" t="s">
        <v>454</v>
      </c>
      <c r="B35" s="33" t="s">
        <v>455</v>
      </c>
      <c r="C35" s="33" t="s">
        <v>456</v>
      </c>
      <c r="D35" s="14">
        <v>342</v>
      </c>
      <c r="E35" s="15">
        <v>27.76</v>
      </c>
      <c r="F35" s="16">
        <v>1.04E-2</v>
      </c>
      <c r="G35" s="16"/>
    </row>
    <row r="36" spans="1:7" x14ac:dyDescent="0.35">
      <c r="A36" s="13" t="s">
        <v>457</v>
      </c>
      <c r="B36" s="33" t="s">
        <v>458</v>
      </c>
      <c r="C36" s="33" t="s">
        <v>216</v>
      </c>
      <c r="D36" s="14">
        <v>3873</v>
      </c>
      <c r="E36" s="15">
        <v>25.28</v>
      </c>
      <c r="F36" s="16">
        <v>9.4999999999999998E-3</v>
      </c>
      <c r="G36" s="16"/>
    </row>
    <row r="37" spans="1:7" x14ac:dyDescent="0.35">
      <c r="A37" s="13" t="s">
        <v>459</v>
      </c>
      <c r="B37" s="33" t="s">
        <v>460</v>
      </c>
      <c r="C37" s="33" t="s">
        <v>461</v>
      </c>
      <c r="D37" s="14">
        <v>899</v>
      </c>
      <c r="E37" s="15">
        <v>23.14</v>
      </c>
      <c r="F37" s="16">
        <v>8.6999999999999994E-3</v>
      </c>
      <c r="G37" s="16"/>
    </row>
    <row r="38" spans="1:7" x14ac:dyDescent="0.35">
      <c r="A38" s="13" t="s">
        <v>462</v>
      </c>
      <c r="B38" s="33" t="s">
        <v>463</v>
      </c>
      <c r="C38" s="33" t="s">
        <v>202</v>
      </c>
      <c r="D38" s="14">
        <v>11262</v>
      </c>
      <c r="E38" s="15">
        <v>22.27</v>
      </c>
      <c r="F38" s="16">
        <v>8.3999999999999995E-3</v>
      </c>
      <c r="G38" s="16"/>
    </row>
    <row r="39" spans="1:7" x14ac:dyDescent="0.35">
      <c r="A39" s="13" t="s">
        <v>464</v>
      </c>
      <c r="B39" s="33" t="s">
        <v>465</v>
      </c>
      <c r="C39" s="33" t="s">
        <v>279</v>
      </c>
      <c r="D39" s="14">
        <v>2137</v>
      </c>
      <c r="E39" s="15">
        <v>20.77</v>
      </c>
      <c r="F39" s="16">
        <v>7.7999999999999996E-3</v>
      </c>
      <c r="G39" s="16"/>
    </row>
    <row r="40" spans="1:7" x14ac:dyDescent="0.35">
      <c r="A40" s="13" t="s">
        <v>466</v>
      </c>
      <c r="B40" s="33" t="s">
        <v>467</v>
      </c>
      <c r="C40" s="33" t="s">
        <v>216</v>
      </c>
      <c r="D40" s="14">
        <v>3204</v>
      </c>
      <c r="E40" s="15">
        <v>20.46</v>
      </c>
      <c r="F40" s="16">
        <v>7.7000000000000002E-3</v>
      </c>
      <c r="G40" s="16"/>
    </row>
    <row r="41" spans="1:7" x14ac:dyDescent="0.35">
      <c r="A41" s="13" t="s">
        <v>468</v>
      </c>
      <c r="B41" s="33" t="s">
        <v>469</v>
      </c>
      <c r="C41" s="33" t="s">
        <v>229</v>
      </c>
      <c r="D41" s="14">
        <v>753</v>
      </c>
      <c r="E41" s="15">
        <v>20.38</v>
      </c>
      <c r="F41" s="16">
        <v>7.7000000000000002E-3</v>
      </c>
      <c r="G41" s="16"/>
    </row>
    <row r="42" spans="1:7" x14ac:dyDescent="0.35">
      <c r="A42" s="13" t="s">
        <v>470</v>
      </c>
      <c r="B42" s="33" t="s">
        <v>471</v>
      </c>
      <c r="C42" s="33" t="s">
        <v>426</v>
      </c>
      <c r="D42" s="14">
        <v>224</v>
      </c>
      <c r="E42" s="15">
        <v>18</v>
      </c>
      <c r="F42" s="16">
        <v>6.7999999999999996E-3</v>
      </c>
      <c r="G42" s="16"/>
    </row>
    <row r="43" spans="1:7" x14ac:dyDescent="0.35">
      <c r="A43" s="13" t="s">
        <v>472</v>
      </c>
      <c r="B43" s="33" t="s">
        <v>473</v>
      </c>
      <c r="C43" s="33" t="s">
        <v>308</v>
      </c>
      <c r="D43" s="14">
        <v>278</v>
      </c>
      <c r="E43" s="15">
        <v>15.58</v>
      </c>
      <c r="F43" s="16">
        <v>5.8999999999999999E-3</v>
      </c>
      <c r="G43" s="16"/>
    </row>
    <row r="44" spans="1:7" x14ac:dyDescent="0.35">
      <c r="A44" s="13" t="s">
        <v>474</v>
      </c>
      <c r="B44" s="33" t="s">
        <v>475</v>
      </c>
      <c r="C44" s="33" t="s">
        <v>229</v>
      </c>
      <c r="D44" s="14">
        <v>166</v>
      </c>
      <c r="E44" s="15">
        <v>14.41</v>
      </c>
      <c r="F44" s="16">
        <v>5.4000000000000003E-3</v>
      </c>
      <c r="G44" s="16"/>
    </row>
    <row r="45" spans="1:7" x14ac:dyDescent="0.35">
      <c r="A45" s="13" t="s">
        <v>476</v>
      </c>
      <c r="B45" s="33" t="s">
        <v>477</v>
      </c>
      <c r="C45" s="33" t="s">
        <v>213</v>
      </c>
      <c r="D45" s="14">
        <v>1382</v>
      </c>
      <c r="E45" s="15">
        <v>13.63</v>
      </c>
      <c r="F45" s="16">
        <v>5.1000000000000004E-3</v>
      </c>
      <c r="G45" s="16"/>
    </row>
    <row r="46" spans="1:7" x14ac:dyDescent="0.35">
      <c r="A46" s="13" t="s">
        <v>478</v>
      </c>
      <c r="B46" s="33" t="s">
        <v>479</v>
      </c>
      <c r="C46" s="33" t="s">
        <v>480</v>
      </c>
      <c r="D46" s="14">
        <v>534</v>
      </c>
      <c r="E46" s="15">
        <v>13.43</v>
      </c>
      <c r="F46" s="16">
        <v>5.1000000000000004E-3</v>
      </c>
      <c r="G46" s="16"/>
    </row>
    <row r="47" spans="1:7" x14ac:dyDescent="0.35">
      <c r="A47" s="13" t="s">
        <v>481</v>
      </c>
      <c r="B47" s="33" t="s">
        <v>482</v>
      </c>
      <c r="C47" s="33" t="s">
        <v>232</v>
      </c>
      <c r="D47" s="14">
        <v>693</v>
      </c>
      <c r="E47" s="15">
        <v>13.28</v>
      </c>
      <c r="F47" s="16">
        <v>5.0000000000000001E-3</v>
      </c>
      <c r="G47" s="16"/>
    </row>
    <row r="48" spans="1:7" x14ac:dyDescent="0.35">
      <c r="A48" s="13" t="s">
        <v>483</v>
      </c>
      <c r="B48" s="33" t="s">
        <v>484</v>
      </c>
      <c r="C48" s="33" t="s">
        <v>341</v>
      </c>
      <c r="D48" s="14">
        <v>692</v>
      </c>
      <c r="E48" s="15">
        <v>11.85</v>
      </c>
      <c r="F48" s="16">
        <v>4.4999999999999997E-3</v>
      </c>
      <c r="G48" s="16"/>
    </row>
    <row r="49" spans="1:7" x14ac:dyDescent="0.35">
      <c r="A49" s="13" t="s">
        <v>485</v>
      </c>
      <c r="B49" s="33" t="s">
        <v>486</v>
      </c>
      <c r="C49" s="33" t="s">
        <v>308</v>
      </c>
      <c r="D49" s="14">
        <v>2152</v>
      </c>
      <c r="E49" s="15">
        <v>11.19</v>
      </c>
      <c r="F49" s="16">
        <v>4.1999999999999997E-3</v>
      </c>
      <c r="G49" s="16"/>
    </row>
    <row r="50" spans="1:7" x14ac:dyDescent="0.35">
      <c r="A50" s="13" t="s">
        <v>487</v>
      </c>
      <c r="B50" s="33" t="s">
        <v>488</v>
      </c>
      <c r="C50" s="33" t="s">
        <v>229</v>
      </c>
      <c r="D50" s="14">
        <v>1220</v>
      </c>
      <c r="E50" s="15">
        <v>10.38</v>
      </c>
      <c r="F50" s="16">
        <v>3.8999999999999998E-3</v>
      </c>
      <c r="G50" s="16"/>
    </row>
    <row r="51" spans="1:7" x14ac:dyDescent="0.35">
      <c r="A51" s="13" t="s">
        <v>489</v>
      </c>
      <c r="B51" s="33" t="s">
        <v>490</v>
      </c>
      <c r="C51" s="33" t="s">
        <v>491</v>
      </c>
      <c r="D51" s="14">
        <v>846</v>
      </c>
      <c r="E51" s="15">
        <v>9.89</v>
      </c>
      <c r="F51" s="16">
        <v>3.7000000000000002E-3</v>
      </c>
      <c r="G51" s="16"/>
    </row>
    <row r="52" spans="1:7" x14ac:dyDescent="0.35">
      <c r="A52" s="13" t="s">
        <v>492</v>
      </c>
      <c r="B52" s="33" t="s">
        <v>493</v>
      </c>
      <c r="C52" s="33" t="s">
        <v>229</v>
      </c>
      <c r="D52" s="14">
        <v>516</v>
      </c>
      <c r="E52" s="15">
        <v>9.6999999999999993</v>
      </c>
      <c r="F52" s="16">
        <v>3.5999999999999999E-3</v>
      </c>
      <c r="G52" s="16"/>
    </row>
    <row r="53" spans="1:7" x14ac:dyDescent="0.35">
      <c r="A53" s="13" t="s">
        <v>494</v>
      </c>
      <c r="B53" s="33" t="s">
        <v>495</v>
      </c>
      <c r="C53" s="33" t="s">
        <v>350</v>
      </c>
      <c r="D53" s="14">
        <v>220</v>
      </c>
      <c r="E53" s="15">
        <v>9.66</v>
      </c>
      <c r="F53" s="16">
        <v>3.5999999999999999E-3</v>
      </c>
      <c r="G53" s="16"/>
    </row>
    <row r="54" spans="1:7" x14ac:dyDescent="0.35">
      <c r="A54" s="13" t="s">
        <v>496</v>
      </c>
      <c r="B54" s="33" t="s">
        <v>497</v>
      </c>
      <c r="C54" s="33" t="s">
        <v>357</v>
      </c>
      <c r="D54" s="14">
        <v>1977</v>
      </c>
      <c r="E54" s="15">
        <v>9.1199999999999992</v>
      </c>
      <c r="F54" s="16">
        <v>3.3999999999999998E-3</v>
      </c>
      <c r="G54" s="16"/>
    </row>
    <row r="55" spans="1:7" x14ac:dyDescent="0.35">
      <c r="A55" s="13" t="s">
        <v>498</v>
      </c>
      <c r="B55" s="33" t="s">
        <v>499</v>
      </c>
      <c r="C55" s="33" t="s">
        <v>397</v>
      </c>
      <c r="D55" s="14">
        <v>2463</v>
      </c>
      <c r="E55" s="15">
        <v>8.75</v>
      </c>
      <c r="F55" s="16">
        <v>3.3E-3</v>
      </c>
      <c r="G55" s="16"/>
    </row>
    <row r="56" spans="1:7" x14ac:dyDescent="0.35">
      <c r="A56" s="13" t="s">
        <v>500</v>
      </c>
      <c r="B56" s="33" t="s">
        <v>501</v>
      </c>
      <c r="C56" s="33" t="s">
        <v>216</v>
      </c>
      <c r="D56" s="14">
        <v>762</v>
      </c>
      <c r="E56" s="15">
        <v>7.77</v>
      </c>
      <c r="F56" s="16">
        <v>2.8999999999999998E-3</v>
      </c>
      <c r="G56" s="16"/>
    </row>
    <row r="57" spans="1:7" x14ac:dyDescent="0.35">
      <c r="A57" s="13" t="s">
        <v>502</v>
      </c>
      <c r="B57" s="33" t="s">
        <v>503</v>
      </c>
      <c r="C57" s="33" t="s">
        <v>308</v>
      </c>
      <c r="D57" s="14">
        <v>1271</v>
      </c>
      <c r="E57" s="15">
        <v>7.31</v>
      </c>
      <c r="F57" s="16">
        <v>2.8E-3</v>
      </c>
      <c r="G57" s="16"/>
    </row>
    <row r="58" spans="1:7" x14ac:dyDescent="0.35">
      <c r="A58" s="17" t="s">
        <v>137</v>
      </c>
      <c r="B58" s="34"/>
      <c r="C58" s="34"/>
      <c r="D58" s="20"/>
      <c r="E58" s="37">
        <v>2623.44</v>
      </c>
      <c r="F58" s="38">
        <v>0.98629999999999995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17" t="s">
        <v>400</v>
      </c>
      <c r="B60" s="33"/>
      <c r="C60" s="33"/>
      <c r="D60" s="14"/>
      <c r="E60" s="15"/>
      <c r="F60" s="16"/>
      <c r="G60" s="16"/>
    </row>
    <row r="61" spans="1:7" x14ac:dyDescent="0.35">
      <c r="A61" s="13" t="s">
        <v>401</v>
      </c>
      <c r="B61" s="33" t="s">
        <v>402</v>
      </c>
      <c r="C61" s="33" t="s">
        <v>308</v>
      </c>
      <c r="D61" s="14">
        <v>1299</v>
      </c>
      <c r="E61" s="15">
        <v>32.19</v>
      </c>
      <c r="F61" s="16">
        <v>1.21E-2</v>
      </c>
      <c r="G61" s="16"/>
    </row>
    <row r="62" spans="1:7" x14ac:dyDescent="0.35">
      <c r="A62" s="17" t="s">
        <v>137</v>
      </c>
      <c r="B62" s="34"/>
      <c r="C62" s="34"/>
      <c r="D62" s="20"/>
      <c r="E62" s="37">
        <v>32.19</v>
      </c>
      <c r="F62" s="38">
        <v>1.21E-2</v>
      </c>
      <c r="G62" s="23"/>
    </row>
    <row r="63" spans="1:7" x14ac:dyDescent="0.35">
      <c r="A63" s="24" t="s">
        <v>153</v>
      </c>
      <c r="B63" s="35"/>
      <c r="C63" s="35"/>
      <c r="D63" s="25"/>
      <c r="E63" s="30">
        <v>2655.63</v>
      </c>
      <c r="F63" s="31">
        <v>0.99839999999999995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3" t="s">
        <v>156</v>
      </c>
      <c r="B65" s="33"/>
      <c r="C65" s="33"/>
      <c r="D65" s="14"/>
      <c r="E65" s="15">
        <v>0</v>
      </c>
      <c r="F65" s="16">
        <v>0</v>
      </c>
      <c r="G65" s="16"/>
    </row>
    <row r="66" spans="1:7" x14ac:dyDescent="0.35">
      <c r="A66" s="13" t="s">
        <v>157</v>
      </c>
      <c r="B66" s="33"/>
      <c r="C66" s="33"/>
      <c r="D66" s="14"/>
      <c r="E66" s="15">
        <v>3.57</v>
      </c>
      <c r="F66" s="16">
        <v>1.6000000000000001E-3</v>
      </c>
      <c r="G66" s="16"/>
    </row>
    <row r="67" spans="1:7" x14ac:dyDescent="0.35">
      <c r="A67" s="28" t="s">
        <v>158</v>
      </c>
      <c r="B67" s="36"/>
      <c r="C67" s="36"/>
      <c r="D67" s="29"/>
      <c r="E67" s="30">
        <v>2659.2</v>
      </c>
      <c r="F67" s="31">
        <v>1</v>
      </c>
      <c r="G67" s="31"/>
    </row>
    <row r="72" spans="1:7" x14ac:dyDescent="0.35">
      <c r="A72" s="1" t="s">
        <v>161</v>
      </c>
    </row>
    <row r="73" spans="1:7" x14ac:dyDescent="0.35">
      <c r="A73" s="47" t="s">
        <v>162</v>
      </c>
      <c r="B73" s="3" t="s">
        <v>134</v>
      </c>
    </row>
    <row r="74" spans="1:7" x14ac:dyDescent="0.35">
      <c r="A74" t="s">
        <v>163</v>
      </c>
    </row>
    <row r="75" spans="1:7" x14ac:dyDescent="0.35">
      <c r="A75" t="s">
        <v>164</v>
      </c>
      <c r="B75" t="s">
        <v>165</v>
      </c>
      <c r="C75" t="s">
        <v>165</v>
      </c>
    </row>
    <row r="76" spans="1:7" x14ac:dyDescent="0.35">
      <c r="B76" s="48">
        <v>45747</v>
      </c>
      <c r="C76" s="48">
        <v>45777</v>
      </c>
    </row>
    <row r="77" spans="1:7" x14ac:dyDescent="0.35">
      <c r="A77" t="s">
        <v>168</v>
      </c>
      <c r="B77">
        <v>38.323300000000003</v>
      </c>
      <c r="C77">
        <v>39.439900000000002</v>
      </c>
    </row>
    <row r="79" spans="1:7" x14ac:dyDescent="0.35">
      <c r="A79" t="s">
        <v>170</v>
      </c>
      <c r="B79" s="3" t="s">
        <v>134</v>
      </c>
    </row>
    <row r="80" spans="1:7" x14ac:dyDescent="0.35">
      <c r="A80" t="s">
        <v>171</v>
      </c>
      <c r="B80" s="3" t="s">
        <v>134</v>
      </c>
    </row>
    <row r="81" spans="1:4" ht="29" customHeight="1" x14ac:dyDescent="0.35">
      <c r="A81" s="47" t="s">
        <v>172</v>
      </c>
      <c r="B81" s="3" t="s">
        <v>134</v>
      </c>
    </row>
    <row r="82" spans="1:4" ht="29" customHeight="1" x14ac:dyDescent="0.35">
      <c r="A82" s="47" t="s">
        <v>173</v>
      </c>
      <c r="B82" s="3" t="s">
        <v>134</v>
      </c>
    </row>
    <row r="83" spans="1:4" x14ac:dyDescent="0.35">
      <c r="A83" t="s">
        <v>405</v>
      </c>
      <c r="B83" s="49">
        <v>0.53390000000000004</v>
      </c>
    </row>
    <row r="84" spans="1:4" ht="43.5" customHeight="1" x14ac:dyDescent="0.35">
      <c r="A84" s="47" t="s">
        <v>175</v>
      </c>
      <c r="B84" s="3" t="s">
        <v>134</v>
      </c>
    </row>
    <row r="85" spans="1:4" x14ac:dyDescent="0.35">
      <c r="B85" s="3"/>
    </row>
    <row r="86" spans="1:4" ht="29" customHeight="1" x14ac:dyDescent="0.35">
      <c r="A86" s="47" t="s">
        <v>176</v>
      </c>
      <c r="B86" s="3" t="s">
        <v>134</v>
      </c>
    </row>
    <row r="87" spans="1:4" ht="29" customHeight="1" x14ac:dyDescent="0.35">
      <c r="A87" s="47" t="s">
        <v>177</v>
      </c>
      <c r="B87" t="s">
        <v>134</v>
      </c>
    </row>
    <row r="88" spans="1:4" ht="29" customHeight="1" x14ac:dyDescent="0.35">
      <c r="A88" s="47" t="s">
        <v>178</v>
      </c>
      <c r="B88" s="3" t="s">
        <v>134</v>
      </c>
    </row>
    <row r="89" spans="1:4" ht="29" customHeight="1" x14ac:dyDescent="0.35">
      <c r="A89" s="47" t="s">
        <v>179</v>
      </c>
      <c r="B89" s="3" t="s">
        <v>134</v>
      </c>
    </row>
    <row r="91" spans="1:4" ht="70" customHeight="1" x14ac:dyDescent="0.35">
      <c r="A91" s="73" t="s">
        <v>189</v>
      </c>
      <c r="B91" s="73" t="s">
        <v>190</v>
      </c>
      <c r="C91" s="73" t="s">
        <v>5</v>
      </c>
      <c r="D91" s="73" t="s">
        <v>6</v>
      </c>
    </row>
    <row r="92" spans="1:4" ht="70" customHeight="1" x14ac:dyDescent="0.35">
      <c r="A92" s="73" t="s">
        <v>847</v>
      </c>
      <c r="B92" s="73"/>
      <c r="C92" s="73" t="s">
        <v>14</v>
      </c>
      <c r="D9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848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849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507</v>
      </c>
      <c r="B7" s="33"/>
      <c r="C7" s="33"/>
      <c r="D7" s="14"/>
      <c r="E7" s="15"/>
      <c r="F7" s="16"/>
      <c r="G7" s="16"/>
    </row>
    <row r="8" spans="1:7" x14ac:dyDescent="0.35">
      <c r="A8" s="17" t="s">
        <v>508</v>
      </c>
      <c r="B8" s="34"/>
      <c r="C8" s="34"/>
      <c r="D8" s="20"/>
      <c r="E8" s="41"/>
      <c r="F8" s="23"/>
      <c r="G8" s="23"/>
    </row>
    <row r="9" spans="1:7" x14ac:dyDescent="0.35">
      <c r="A9" s="13" t="s">
        <v>850</v>
      </c>
      <c r="B9" s="33" t="s">
        <v>851</v>
      </c>
      <c r="C9" s="33"/>
      <c r="D9" s="14">
        <v>1059311.8840000001</v>
      </c>
      <c r="E9" s="15">
        <v>241192.84</v>
      </c>
      <c r="F9" s="16">
        <v>0.99309999999999998</v>
      </c>
      <c r="G9" s="16"/>
    </row>
    <row r="10" spans="1:7" x14ac:dyDescent="0.35">
      <c r="A10" s="17" t="s">
        <v>137</v>
      </c>
      <c r="B10" s="34"/>
      <c r="C10" s="34"/>
      <c r="D10" s="20"/>
      <c r="E10" s="21">
        <v>241192.84</v>
      </c>
      <c r="F10" s="22">
        <v>0.99309999999999998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241192.84</v>
      </c>
      <c r="F12" s="22">
        <v>0.99309999999999998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2396.2199999999998</v>
      </c>
      <c r="F15" s="16">
        <v>9.9000000000000008E-3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2396.2199999999998</v>
      </c>
      <c r="F16" s="22">
        <v>9.9000000000000008E-3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2396.2199999999998</v>
      </c>
      <c r="F18" s="22">
        <v>9.9000000000000008E-3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0.38770260000000001</v>
      </c>
      <c r="F19" s="16">
        <v>9.9999999999999995E-7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-710.69770259999996</v>
      </c>
      <c r="F20" s="27">
        <v>-3.0010000000000002E-3</v>
      </c>
      <c r="G20" s="16">
        <v>5.9055000000000003E-2</v>
      </c>
    </row>
    <row r="21" spans="1:7" x14ac:dyDescent="0.35">
      <c r="A21" s="28" t="s">
        <v>158</v>
      </c>
      <c r="B21" s="36"/>
      <c r="C21" s="36"/>
      <c r="D21" s="29"/>
      <c r="E21" s="30">
        <v>242878.75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23.832100000000001</v>
      </c>
      <c r="C31">
        <v>24.524100000000001</v>
      </c>
    </row>
    <row r="32" spans="1:7" x14ac:dyDescent="0.35">
      <c r="A32" t="s">
        <v>404</v>
      </c>
      <c r="B32">
        <v>22.6904</v>
      </c>
      <c r="C32">
        <v>23.332000000000001</v>
      </c>
    </row>
    <row r="34" spans="1:4" x14ac:dyDescent="0.35">
      <c r="A34" t="s">
        <v>170</v>
      </c>
      <c r="B34" s="3" t="s">
        <v>134</v>
      </c>
    </row>
    <row r="35" spans="1:4" x14ac:dyDescent="0.35">
      <c r="A35" t="s">
        <v>171</v>
      </c>
      <c r="B35" s="3" t="s">
        <v>134</v>
      </c>
    </row>
    <row r="36" spans="1:4" ht="29" customHeight="1" x14ac:dyDescent="0.35">
      <c r="A36" s="47" t="s">
        <v>172</v>
      </c>
      <c r="B36" s="3" t="s">
        <v>134</v>
      </c>
    </row>
    <row r="37" spans="1:4" ht="29" customHeight="1" x14ac:dyDescent="0.35">
      <c r="A37" s="47" t="s">
        <v>173</v>
      </c>
      <c r="B37" s="49">
        <v>241192.83676589999</v>
      </c>
    </row>
    <row r="38" spans="1:4" ht="43.5" customHeight="1" x14ac:dyDescent="0.35">
      <c r="A38" s="47" t="s">
        <v>511</v>
      </c>
      <c r="B38" s="3" t="s">
        <v>134</v>
      </c>
    </row>
    <row r="39" spans="1:4" x14ac:dyDescent="0.35">
      <c r="B39" s="3"/>
    </row>
    <row r="40" spans="1:4" ht="29" customHeight="1" x14ac:dyDescent="0.35">
      <c r="A40" s="47" t="s">
        <v>512</v>
      </c>
      <c r="B40" s="3" t="s">
        <v>134</v>
      </c>
    </row>
    <row r="41" spans="1:4" ht="29" customHeight="1" x14ac:dyDescent="0.35">
      <c r="A41" s="47" t="s">
        <v>513</v>
      </c>
      <c r="B41" t="s">
        <v>134</v>
      </c>
    </row>
    <row r="42" spans="1:4" ht="29" customHeight="1" x14ac:dyDescent="0.35">
      <c r="A42" s="47" t="s">
        <v>514</v>
      </c>
      <c r="B42" s="3" t="s">
        <v>134</v>
      </c>
    </row>
    <row r="43" spans="1:4" ht="29" customHeight="1" x14ac:dyDescent="0.35">
      <c r="A43" s="47" t="s">
        <v>515</v>
      </c>
      <c r="B43" s="3" t="s">
        <v>134</v>
      </c>
    </row>
    <row r="45" spans="1:4" ht="70" customHeight="1" x14ac:dyDescent="0.35">
      <c r="A45" s="73" t="s">
        <v>189</v>
      </c>
      <c r="B45" s="73" t="s">
        <v>190</v>
      </c>
      <c r="C45" s="73" t="s">
        <v>5</v>
      </c>
      <c r="D45" s="73" t="s">
        <v>6</v>
      </c>
    </row>
    <row r="46" spans="1:4" ht="70" customHeight="1" x14ac:dyDescent="0.35">
      <c r="A46" s="73" t="s">
        <v>852</v>
      </c>
      <c r="B46" s="73"/>
      <c r="C46" s="73" t="s">
        <v>28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853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854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855</v>
      </c>
      <c r="B11" s="33" t="s">
        <v>856</v>
      </c>
      <c r="C11" s="33" t="s">
        <v>522</v>
      </c>
      <c r="D11" s="14">
        <v>137000000</v>
      </c>
      <c r="E11" s="15">
        <v>139611.07999999999</v>
      </c>
      <c r="F11" s="16">
        <v>5.57E-2</v>
      </c>
      <c r="G11" s="16">
        <v>6.9112000000000007E-2</v>
      </c>
    </row>
    <row r="12" spans="1:7" x14ac:dyDescent="0.35">
      <c r="A12" s="13" t="s">
        <v>570</v>
      </c>
      <c r="B12" s="33" t="s">
        <v>571</v>
      </c>
      <c r="C12" s="33" t="s">
        <v>522</v>
      </c>
      <c r="D12" s="14">
        <v>127500000</v>
      </c>
      <c r="E12" s="15">
        <v>132826.31</v>
      </c>
      <c r="F12" s="16">
        <v>5.2999999999999999E-2</v>
      </c>
      <c r="G12" s="16">
        <v>6.855E-2</v>
      </c>
    </row>
    <row r="13" spans="1:7" x14ac:dyDescent="0.35">
      <c r="A13" s="13" t="s">
        <v>857</v>
      </c>
      <c r="B13" s="33" t="s">
        <v>858</v>
      </c>
      <c r="C13" s="33" t="s">
        <v>522</v>
      </c>
      <c r="D13" s="14">
        <v>117500000</v>
      </c>
      <c r="E13" s="15">
        <v>122244.06</v>
      </c>
      <c r="F13" s="16">
        <v>4.87E-2</v>
      </c>
      <c r="G13" s="16">
        <v>6.8653000000000006E-2</v>
      </c>
    </row>
    <row r="14" spans="1:7" x14ac:dyDescent="0.35">
      <c r="A14" s="13" t="s">
        <v>859</v>
      </c>
      <c r="B14" s="33" t="s">
        <v>860</v>
      </c>
      <c r="C14" s="33" t="s">
        <v>522</v>
      </c>
      <c r="D14" s="14">
        <v>97500000</v>
      </c>
      <c r="E14" s="15">
        <v>98763.8</v>
      </c>
      <c r="F14" s="16">
        <v>3.9399999999999998E-2</v>
      </c>
      <c r="G14" s="16">
        <v>6.7100000000000007E-2</v>
      </c>
    </row>
    <row r="15" spans="1:7" x14ac:dyDescent="0.35">
      <c r="A15" s="13" t="s">
        <v>861</v>
      </c>
      <c r="B15" s="33" t="s">
        <v>862</v>
      </c>
      <c r="C15" s="33" t="s">
        <v>522</v>
      </c>
      <c r="D15" s="14">
        <v>90000000</v>
      </c>
      <c r="E15" s="15">
        <v>91924.11</v>
      </c>
      <c r="F15" s="16">
        <v>3.6600000000000001E-2</v>
      </c>
      <c r="G15" s="16">
        <v>6.8653000000000006E-2</v>
      </c>
    </row>
    <row r="16" spans="1:7" x14ac:dyDescent="0.35">
      <c r="A16" s="13" t="s">
        <v>863</v>
      </c>
      <c r="B16" s="33" t="s">
        <v>864</v>
      </c>
      <c r="C16" s="33" t="s">
        <v>525</v>
      </c>
      <c r="D16" s="14">
        <v>85500000</v>
      </c>
      <c r="E16" s="15">
        <v>87333.98</v>
      </c>
      <c r="F16" s="16">
        <v>3.4799999999999998E-2</v>
      </c>
      <c r="G16" s="16">
        <v>6.7830000000000001E-2</v>
      </c>
    </row>
    <row r="17" spans="1:7" x14ac:dyDescent="0.35">
      <c r="A17" s="13" t="s">
        <v>865</v>
      </c>
      <c r="B17" s="33" t="s">
        <v>866</v>
      </c>
      <c r="C17" s="33" t="s">
        <v>522</v>
      </c>
      <c r="D17" s="14">
        <v>81000000</v>
      </c>
      <c r="E17" s="15">
        <v>83498.53</v>
      </c>
      <c r="F17" s="16">
        <v>3.3300000000000003E-2</v>
      </c>
      <c r="G17" s="16">
        <v>6.7910999999999999E-2</v>
      </c>
    </row>
    <row r="18" spans="1:7" x14ac:dyDescent="0.35">
      <c r="A18" s="13" t="s">
        <v>867</v>
      </c>
      <c r="B18" s="33" t="s">
        <v>868</v>
      </c>
      <c r="C18" s="33" t="s">
        <v>522</v>
      </c>
      <c r="D18" s="14">
        <v>81737000</v>
      </c>
      <c r="E18" s="15">
        <v>83155.87</v>
      </c>
      <c r="F18" s="16">
        <v>3.32E-2</v>
      </c>
      <c r="G18" s="16">
        <v>6.7299999999999999E-2</v>
      </c>
    </row>
    <row r="19" spans="1:7" x14ac:dyDescent="0.35">
      <c r="A19" s="13" t="s">
        <v>869</v>
      </c>
      <c r="B19" s="33" t="s">
        <v>870</v>
      </c>
      <c r="C19" s="33" t="s">
        <v>522</v>
      </c>
      <c r="D19" s="14">
        <v>73000000</v>
      </c>
      <c r="E19" s="15">
        <v>75359.360000000001</v>
      </c>
      <c r="F19" s="16">
        <v>0.03</v>
      </c>
      <c r="G19" s="16">
        <v>6.7095000000000002E-2</v>
      </c>
    </row>
    <row r="20" spans="1:7" x14ac:dyDescent="0.35">
      <c r="A20" s="13" t="s">
        <v>871</v>
      </c>
      <c r="B20" s="33" t="s">
        <v>872</v>
      </c>
      <c r="C20" s="33" t="s">
        <v>522</v>
      </c>
      <c r="D20" s="14">
        <v>72500000</v>
      </c>
      <c r="E20" s="15">
        <v>73812.25</v>
      </c>
      <c r="F20" s="16">
        <v>2.9399999999999999E-2</v>
      </c>
      <c r="G20" s="16">
        <v>6.8000000000000005E-2</v>
      </c>
    </row>
    <row r="21" spans="1:7" x14ac:dyDescent="0.35">
      <c r="A21" s="13" t="s">
        <v>873</v>
      </c>
      <c r="B21" s="33" t="s">
        <v>874</v>
      </c>
      <c r="C21" s="33" t="s">
        <v>522</v>
      </c>
      <c r="D21" s="14">
        <v>70200000</v>
      </c>
      <c r="E21" s="15">
        <v>72625.34</v>
      </c>
      <c r="F21" s="16">
        <v>2.9000000000000001E-2</v>
      </c>
      <c r="G21" s="16">
        <v>6.7449999999999996E-2</v>
      </c>
    </row>
    <row r="22" spans="1:7" x14ac:dyDescent="0.35">
      <c r="A22" s="13" t="s">
        <v>875</v>
      </c>
      <c r="B22" s="33" t="s">
        <v>876</v>
      </c>
      <c r="C22" s="33" t="s">
        <v>522</v>
      </c>
      <c r="D22" s="14">
        <v>61500000</v>
      </c>
      <c r="E22" s="15">
        <v>62374.53</v>
      </c>
      <c r="F22" s="16">
        <v>2.4899999999999999E-2</v>
      </c>
      <c r="G22" s="16">
        <v>7.0449999999999999E-2</v>
      </c>
    </row>
    <row r="23" spans="1:7" x14ac:dyDescent="0.35">
      <c r="A23" s="13" t="s">
        <v>877</v>
      </c>
      <c r="B23" s="33" t="s">
        <v>878</v>
      </c>
      <c r="C23" s="33" t="s">
        <v>598</v>
      </c>
      <c r="D23" s="14">
        <v>56000000</v>
      </c>
      <c r="E23" s="15">
        <v>57354.47</v>
      </c>
      <c r="F23" s="16">
        <v>2.29E-2</v>
      </c>
      <c r="G23" s="16">
        <v>6.7500000000000004E-2</v>
      </c>
    </row>
    <row r="24" spans="1:7" x14ac:dyDescent="0.35">
      <c r="A24" s="13" t="s">
        <v>879</v>
      </c>
      <c r="B24" s="33" t="s">
        <v>880</v>
      </c>
      <c r="C24" s="33" t="s">
        <v>522</v>
      </c>
      <c r="D24" s="14">
        <v>56000000</v>
      </c>
      <c r="E24" s="15">
        <v>56637.5</v>
      </c>
      <c r="F24" s="16">
        <v>2.2599999999999999E-2</v>
      </c>
      <c r="G24" s="16">
        <v>6.7910999999999999E-2</v>
      </c>
    </row>
    <row r="25" spans="1:7" x14ac:dyDescent="0.35">
      <c r="A25" s="13" t="s">
        <v>881</v>
      </c>
      <c r="B25" s="33" t="s">
        <v>882</v>
      </c>
      <c r="C25" s="33" t="s">
        <v>522</v>
      </c>
      <c r="D25" s="14">
        <v>53700000</v>
      </c>
      <c r="E25" s="15">
        <v>55065.97</v>
      </c>
      <c r="F25" s="16">
        <v>2.1999999999999999E-2</v>
      </c>
      <c r="G25" s="16">
        <v>6.855E-2</v>
      </c>
    </row>
    <row r="26" spans="1:7" x14ac:dyDescent="0.35">
      <c r="A26" s="13" t="s">
        <v>883</v>
      </c>
      <c r="B26" s="33" t="s">
        <v>884</v>
      </c>
      <c r="C26" s="33" t="s">
        <v>522</v>
      </c>
      <c r="D26" s="14">
        <v>50000000</v>
      </c>
      <c r="E26" s="15">
        <v>50976.25</v>
      </c>
      <c r="F26" s="16">
        <v>2.0299999999999999E-2</v>
      </c>
      <c r="G26" s="16">
        <v>6.9324999999999998E-2</v>
      </c>
    </row>
    <row r="27" spans="1:7" x14ac:dyDescent="0.35">
      <c r="A27" s="13" t="s">
        <v>885</v>
      </c>
      <c r="B27" s="33" t="s">
        <v>886</v>
      </c>
      <c r="C27" s="33" t="s">
        <v>522</v>
      </c>
      <c r="D27" s="14">
        <v>43200000</v>
      </c>
      <c r="E27" s="15">
        <v>44336.42</v>
      </c>
      <c r="F27" s="16">
        <v>1.77E-2</v>
      </c>
      <c r="G27" s="16">
        <v>6.7449999999999996E-2</v>
      </c>
    </row>
    <row r="28" spans="1:7" x14ac:dyDescent="0.35">
      <c r="A28" s="13" t="s">
        <v>887</v>
      </c>
      <c r="B28" s="33" t="s">
        <v>888</v>
      </c>
      <c r="C28" s="33" t="s">
        <v>522</v>
      </c>
      <c r="D28" s="14">
        <v>38500000</v>
      </c>
      <c r="E28" s="15">
        <v>39545.120000000003</v>
      </c>
      <c r="F28" s="16">
        <v>1.5800000000000002E-2</v>
      </c>
      <c r="G28" s="16">
        <v>7.0449999999999999E-2</v>
      </c>
    </row>
    <row r="29" spans="1:7" x14ac:dyDescent="0.35">
      <c r="A29" s="13" t="s">
        <v>889</v>
      </c>
      <c r="B29" s="33" t="s">
        <v>890</v>
      </c>
      <c r="C29" s="33" t="s">
        <v>522</v>
      </c>
      <c r="D29" s="14">
        <v>37500000</v>
      </c>
      <c r="E29" s="15">
        <v>38444.21</v>
      </c>
      <c r="F29" s="16">
        <v>1.5299999999999999E-2</v>
      </c>
      <c r="G29" s="16">
        <v>6.7599999999999993E-2</v>
      </c>
    </row>
    <row r="30" spans="1:7" x14ac:dyDescent="0.35">
      <c r="A30" s="13" t="s">
        <v>891</v>
      </c>
      <c r="B30" s="33" t="s">
        <v>892</v>
      </c>
      <c r="C30" s="33" t="s">
        <v>522</v>
      </c>
      <c r="D30" s="14">
        <v>37000000</v>
      </c>
      <c r="E30" s="15">
        <v>38044.550000000003</v>
      </c>
      <c r="F30" s="16">
        <v>1.52E-2</v>
      </c>
      <c r="G30" s="16">
        <v>6.7900000000000002E-2</v>
      </c>
    </row>
    <row r="31" spans="1:7" x14ac:dyDescent="0.35">
      <c r="A31" s="13" t="s">
        <v>893</v>
      </c>
      <c r="B31" s="33" t="s">
        <v>894</v>
      </c>
      <c r="C31" s="33" t="s">
        <v>525</v>
      </c>
      <c r="D31" s="14">
        <v>35500000</v>
      </c>
      <c r="E31" s="15">
        <v>36390.910000000003</v>
      </c>
      <c r="F31" s="16">
        <v>1.4500000000000001E-2</v>
      </c>
      <c r="G31" s="16">
        <v>6.9159999999999999E-2</v>
      </c>
    </row>
    <row r="32" spans="1:7" x14ac:dyDescent="0.35">
      <c r="A32" s="13" t="s">
        <v>895</v>
      </c>
      <c r="B32" s="33" t="s">
        <v>896</v>
      </c>
      <c r="C32" s="33" t="s">
        <v>522</v>
      </c>
      <c r="D32" s="14">
        <v>34000000</v>
      </c>
      <c r="E32" s="15">
        <v>34858.089999999997</v>
      </c>
      <c r="F32" s="16">
        <v>1.3899999999999999E-2</v>
      </c>
      <c r="G32" s="16">
        <v>6.7900000000000002E-2</v>
      </c>
    </row>
    <row r="33" spans="1:7" x14ac:dyDescent="0.35">
      <c r="A33" s="13" t="s">
        <v>897</v>
      </c>
      <c r="B33" s="33" t="s">
        <v>898</v>
      </c>
      <c r="C33" s="33" t="s">
        <v>525</v>
      </c>
      <c r="D33" s="14">
        <v>31000000</v>
      </c>
      <c r="E33" s="15">
        <v>31811.33</v>
      </c>
      <c r="F33" s="16">
        <v>1.2699999999999999E-2</v>
      </c>
      <c r="G33" s="16">
        <v>6.9400000000000003E-2</v>
      </c>
    </row>
    <row r="34" spans="1:7" x14ac:dyDescent="0.35">
      <c r="A34" s="13" t="s">
        <v>899</v>
      </c>
      <c r="B34" s="33" t="s">
        <v>900</v>
      </c>
      <c r="C34" s="33" t="s">
        <v>547</v>
      </c>
      <c r="D34" s="14">
        <v>29500000</v>
      </c>
      <c r="E34" s="15">
        <v>30982.35</v>
      </c>
      <c r="F34" s="16">
        <v>1.24E-2</v>
      </c>
      <c r="G34" s="16">
        <v>6.7388000000000003E-2</v>
      </c>
    </row>
    <row r="35" spans="1:7" x14ac:dyDescent="0.35">
      <c r="A35" s="13" t="s">
        <v>901</v>
      </c>
      <c r="B35" s="33" t="s">
        <v>902</v>
      </c>
      <c r="C35" s="33" t="s">
        <v>522</v>
      </c>
      <c r="D35" s="14">
        <v>28500000</v>
      </c>
      <c r="E35" s="15">
        <v>29043.72</v>
      </c>
      <c r="F35" s="16">
        <v>1.1599999999999999E-2</v>
      </c>
      <c r="G35" s="16">
        <v>6.9311999999999999E-2</v>
      </c>
    </row>
    <row r="36" spans="1:7" x14ac:dyDescent="0.35">
      <c r="A36" s="13" t="s">
        <v>903</v>
      </c>
      <c r="B36" s="33" t="s">
        <v>904</v>
      </c>
      <c r="C36" s="33" t="s">
        <v>522</v>
      </c>
      <c r="D36" s="14">
        <v>27500000</v>
      </c>
      <c r="E36" s="15">
        <v>28189.62</v>
      </c>
      <c r="F36" s="16">
        <v>1.12E-2</v>
      </c>
      <c r="G36" s="16">
        <v>6.9400000000000003E-2</v>
      </c>
    </row>
    <row r="37" spans="1:7" x14ac:dyDescent="0.35">
      <c r="A37" s="13" t="s">
        <v>905</v>
      </c>
      <c r="B37" s="33" t="s">
        <v>906</v>
      </c>
      <c r="C37" s="33" t="s">
        <v>522</v>
      </c>
      <c r="D37" s="14">
        <v>25000000</v>
      </c>
      <c r="E37" s="15">
        <v>25952.33</v>
      </c>
      <c r="F37" s="16">
        <v>1.03E-2</v>
      </c>
      <c r="G37" s="16">
        <v>6.8653000000000006E-2</v>
      </c>
    </row>
    <row r="38" spans="1:7" x14ac:dyDescent="0.35">
      <c r="A38" s="13" t="s">
        <v>907</v>
      </c>
      <c r="B38" s="33" t="s">
        <v>908</v>
      </c>
      <c r="C38" s="33" t="s">
        <v>522</v>
      </c>
      <c r="D38" s="14">
        <v>24500000</v>
      </c>
      <c r="E38" s="15">
        <v>25145.55</v>
      </c>
      <c r="F38" s="16">
        <v>0.01</v>
      </c>
      <c r="G38" s="16">
        <v>6.7900000000000002E-2</v>
      </c>
    </row>
    <row r="39" spans="1:7" x14ac:dyDescent="0.35">
      <c r="A39" s="13" t="s">
        <v>909</v>
      </c>
      <c r="B39" s="33" t="s">
        <v>910</v>
      </c>
      <c r="C39" s="33" t="s">
        <v>522</v>
      </c>
      <c r="D39" s="14">
        <v>20500000</v>
      </c>
      <c r="E39" s="15">
        <v>20906.04</v>
      </c>
      <c r="F39" s="16">
        <v>8.3000000000000001E-3</v>
      </c>
      <c r="G39" s="16">
        <v>6.7299999999999999E-2</v>
      </c>
    </row>
    <row r="40" spans="1:7" x14ac:dyDescent="0.35">
      <c r="A40" s="13" t="s">
        <v>911</v>
      </c>
      <c r="B40" s="33" t="s">
        <v>912</v>
      </c>
      <c r="C40" s="33" t="s">
        <v>522</v>
      </c>
      <c r="D40" s="14">
        <v>18000000</v>
      </c>
      <c r="E40" s="15">
        <v>19197.810000000001</v>
      </c>
      <c r="F40" s="16">
        <v>7.7000000000000002E-3</v>
      </c>
      <c r="G40" s="16">
        <v>6.8699999999999997E-2</v>
      </c>
    </row>
    <row r="41" spans="1:7" x14ac:dyDescent="0.35">
      <c r="A41" s="13" t="s">
        <v>913</v>
      </c>
      <c r="B41" s="33" t="s">
        <v>914</v>
      </c>
      <c r="C41" s="33" t="s">
        <v>522</v>
      </c>
      <c r="D41" s="14">
        <v>17500000</v>
      </c>
      <c r="E41" s="15">
        <v>18471.43</v>
      </c>
      <c r="F41" s="16">
        <v>7.4000000000000003E-3</v>
      </c>
      <c r="G41" s="16">
        <v>6.7449999999999996E-2</v>
      </c>
    </row>
    <row r="42" spans="1:7" x14ac:dyDescent="0.35">
      <c r="A42" s="13" t="s">
        <v>915</v>
      </c>
      <c r="B42" s="33" t="s">
        <v>916</v>
      </c>
      <c r="C42" s="33" t="s">
        <v>917</v>
      </c>
      <c r="D42" s="14">
        <v>17500000</v>
      </c>
      <c r="E42" s="15">
        <v>17995.64</v>
      </c>
      <c r="F42" s="16">
        <v>7.1999999999999998E-3</v>
      </c>
      <c r="G42" s="16">
        <v>6.8875000000000006E-2</v>
      </c>
    </row>
    <row r="43" spans="1:7" x14ac:dyDescent="0.35">
      <c r="A43" s="13" t="s">
        <v>918</v>
      </c>
      <c r="B43" s="33" t="s">
        <v>919</v>
      </c>
      <c r="C43" s="33" t="s">
        <v>522</v>
      </c>
      <c r="D43" s="14">
        <v>17500000</v>
      </c>
      <c r="E43" s="15">
        <v>17937.310000000001</v>
      </c>
      <c r="F43" s="16">
        <v>7.1999999999999998E-3</v>
      </c>
      <c r="G43" s="16">
        <v>6.7290000000000003E-2</v>
      </c>
    </row>
    <row r="44" spans="1:7" x14ac:dyDescent="0.35">
      <c r="A44" s="13" t="s">
        <v>920</v>
      </c>
      <c r="B44" s="33" t="s">
        <v>921</v>
      </c>
      <c r="C44" s="33" t="s">
        <v>522</v>
      </c>
      <c r="D44" s="14">
        <v>16500000</v>
      </c>
      <c r="E44" s="15">
        <v>17321.93</v>
      </c>
      <c r="F44" s="16">
        <v>6.8999999999999999E-3</v>
      </c>
      <c r="G44" s="16">
        <v>6.8699999999999997E-2</v>
      </c>
    </row>
    <row r="45" spans="1:7" x14ac:dyDescent="0.35">
      <c r="A45" s="13" t="s">
        <v>922</v>
      </c>
      <c r="B45" s="33" t="s">
        <v>923</v>
      </c>
      <c r="C45" s="33" t="s">
        <v>522</v>
      </c>
      <c r="D45" s="14">
        <v>15000000</v>
      </c>
      <c r="E45" s="15">
        <v>15319.82</v>
      </c>
      <c r="F45" s="16">
        <v>6.1000000000000004E-3</v>
      </c>
      <c r="G45" s="16">
        <v>6.7500000000000004E-2</v>
      </c>
    </row>
    <row r="46" spans="1:7" x14ac:dyDescent="0.35">
      <c r="A46" s="13" t="s">
        <v>924</v>
      </c>
      <c r="B46" s="33" t="s">
        <v>925</v>
      </c>
      <c r="C46" s="33" t="s">
        <v>522</v>
      </c>
      <c r="D46" s="14">
        <v>15000000</v>
      </c>
      <c r="E46" s="15">
        <v>15283.61</v>
      </c>
      <c r="F46" s="16">
        <v>6.1000000000000004E-3</v>
      </c>
      <c r="G46" s="16">
        <v>6.9313E-2</v>
      </c>
    </row>
    <row r="47" spans="1:7" x14ac:dyDescent="0.35">
      <c r="A47" s="13" t="s">
        <v>926</v>
      </c>
      <c r="B47" s="33" t="s">
        <v>927</v>
      </c>
      <c r="C47" s="33" t="s">
        <v>525</v>
      </c>
      <c r="D47" s="14">
        <v>15000000</v>
      </c>
      <c r="E47" s="15">
        <v>15179.15</v>
      </c>
      <c r="F47" s="16">
        <v>6.1000000000000004E-3</v>
      </c>
      <c r="G47" s="16">
        <v>6.9150000000000003E-2</v>
      </c>
    </row>
    <row r="48" spans="1:7" x14ac:dyDescent="0.35">
      <c r="A48" s="13" t="s">
        <v>928</v>
      </c>
      <c r="B48" s="33" t="s">
        <v>929</v>
      </c>
      <c r="C48" s="33" t="s">
        <v>522</v>
      </c>
      <c r="D48" s="14">
        <v>14000000</v>
      </c>
      <c r="E48" s="15">
        <v>14867.73</v>
      </c>
      <c r="F48" s="16">
        <v>5.8999999999999999E-3</v>
      </c>
      <c r="G48" s="16">
        <v>6.8538000000000002E-2</v>
      </c>
    </row>
    <row r="49" spans="1:7" x14ac:dyDescent="0.35">
      <c r="A49" s="13" t="s">
        <v>930</v>
      </c>
      <c r="B49" s="33" t="s">
        <v>931</v>
      </c>
      <c r="C49" s="33" t="s">
        <v>522</v>
      </c>
      <c r="D49" s="14">
        <v>12500000</v>
      </c>
      <c r="E49" s="15">
        <v>13001.94</v>
      </c>
      <c r="F49" s="16">
        <v>5.1999999999999998E-3</v>
      </c>
      <c r="G49" s="16">
        <v>6.8803000000000003E-2</v>
      </c>
    </row>
    <row r="50" spans="1:7" x14ac:dyDescent="0.35">
      <c r="A50" s="13" t="s">
        <v>932</v>
      </c>
      <c r="B50" s="33" t="s">
        <v>933</v>
      </c>
      <c r="C50" s="33" t="s">
        <v>522</v>
      </c>
      <c r="D50" s="14">
        <v>11950000</v>
      </c>
      <c r="E50" s="15">
        <v>12583.84</v>
      </c>
      <c r="F50" s="16">
        <v>5.0000000000000001E-3</v>
      </c>
      <c r="G50" s="16">
        <v>6.7410999999999999E-2</v>
      </c>
    </row>
    <row r="51" spans="1:7" x14ac:dyDescent="0.35">
      <c r="A51" s="13" t="s">
        <v>934</v>
      </c>
      <c r="B51" s="33" t="s">
        <v>935</v>
      </c>
      <c r="C51" s="33" t="s">
        <v>525</v>
      </c>
      <c r="D51" s="14">
        <v>11500000</v>
      </c>
      <c r="E51" s="15">
        <v>12015.14</v>
      </c>
      <c r="F51" s="16">
        <v>4.7999999999999996E-3</v>
      </c>
      <c r="G51" s="16">
        <v>6.7900000000000002E-2</v>
      </c>
    </row>
    <row r="52" spans="1:7" x14ac:dyDescent="0.35">
      <c r="A52" s="13" t="s">
        <v>936</v>
      </c>
      <c r="B52" s="33" t="s">
        <v>937</v>
      </c>
      <c r="C52" s="33" t="s">
        <v>522</v>
      </c>
      <c r="D52" s="14">
        <v>10500000</v>
      </c>
      <c r="E52" s="15">
        <v>10773.82</v>
      </c>
      <c r="F52" s="16">
        <v>4.3E-3</v>
      </c>
      <c r="G52" s="16">
        <v>6.7799999999999999E-2</v>
      </c>
    </row>
    <row r="53" spans="1:7" x14ac:dyDescent="0.35">
      <c r="A53" s="13" t="s">
        <v>938</v>
      </c>
      <c r="B53" s="33" t="s">
        <v>939</v>
      </c>
      <c r="C53" s="33" t="s">
        <v>522</v>
      </c>
      <c r="D53" s="14">
        <v>10300000</v>
      </c>
      <c r="E53" s="15">
        <v>10742.8</v>
      </c>
      <c r="F53" s="16">
        <v>4.3E-3</v>
      </c>
      <c r="G53" s="16">
        <v>6.855E-2</v>
      </c>
    </row>
    <row r="54" spans="1:7" x14ac:dyDescent="0.35">
      <c r="A54" s="13" t="s">
        <v>940</v>
      </c>
      <c r="B54" s="33" t="s">
        <v>941</v>
      </c>
      <c r="C54" s="33" t="s">
        <v>522</v>
      </c>
      <c r="D54" s="14">
        <v>10000000</v>
      </c>
      <c r="E54" s="15">
        <v>10478.82</v>
      </c>
      <c r="F54" s="16">
        <v>4.1999999999999997E-3</v>
      </c>
      <c r="G54" s="16">
        <v>6.7900000000000002E-2</v>
      </c>
    </row>
    <row r="55" spans="1:7" x14ac:dyDescent="0.35">
      <c r="A55" s="13" t="s">
        <v>942</v>
      </c>
      <c r="B55" s="33" t="s">
        <v>943</v>
      </c>
      <c r="C55" s="33" t="s">
        <v>522</v>
      </c>
      <c r="D55" s="14">
        <v>7500000</v>
      </c>
      <c r="E55" s="15">
        <v>7880</v>
      </c>
      <c r="F55" s="16">
        <v>3.0999999999999999E-3</v>
      </c>
      <c r="G55" s="16">
        <v>6.7449999999999996E-2</v>
      </c>
    </row>
    <row r="56" spans="1:7" x14ac:dyDescent="0.35">
      <c r="A56" s="13" t="s">
        <v>603</v>
      </c>
      <c r="B56" s="33" t="s">
        <v>604</v>
      </c>
      <c r="C56" s="33" t="s">
        <v>522</v>
      </c>
      <c r="D56" s="14">
        <v>7000000</v>
      </c>
      <c r="E56" s="15">
        <v>7330.46</v>
      </c>
      <c r="F56" s="16">
        <v>2.8999999999999998E-3</v>
      </c>
      <c r="G56" s="16">
        <v>6.8000000000000005E-2</v>
      </c>
    </row>
    <row r="57" spans="1:7" x14ac:dyDescent="0.35">
      <c r="A57" s="13" t="s">
        <v>944</v>
      </c>
      <c r="B57" s="33" t="s">
        <v>945</v>
      </c>
      <c r="C57" s="33" t="s">
        <v>522</v>
      </c>
      <c r="D57" s="14">
        <v>7000000</v>
      </c>
      <c r="E57" s="15">
        <v>7094.33</v>
      </c>
      <c r="F57" s="16">
        <v>2.8E-3</v>
      </c>
      <c r="G57" s="16">
        <v>6.9199999999999998E-2</v>
      </c>
    </row>
    <row r="58" spans="1:7" x14ac:dyDescent="0.35">
      <c r="A58" s="13" t="s">
        <v>946</v>
      </c>
      <c r="B58" s="33" t="s">
        <v>947</v>
      </c>
      <c r="C58" s="33" t="s">
        <v>522</v>
      </c>
      <c r="D58" s="14">
        <v>6500000</v>
      </c>
      <c r="E58" s="15">
        <v>6939.86</v>
      </c>
      <c r="F58" s="16">
        <v>2.8E-3</v>
      </c>
      <c r="G58" s="16">
        <v>6.8803000000000003E-2</v>
      </c>
    </row>
    <row r="59" spans="1:7" x14ac:dyDescent="0.35">
      <c r="A59" s="13" t="s">
        <v>948</v>
      </c>
      <c r="B59" s="33" t="s">
        <v>949</v>
      </c>
      <c r="C59" s="33" t="s">
        <v>598</v>
      </c>
      <c r="D59" s="14">
        <v>6500000</v>
      </c>
      <c r="E59" s="15">
        <v>6673.98</v>
      </c>
      <c r="F59" s="16">
        <v>2.7000000000000001E-3</v>
      </c>
      <c r="G59" s="16">
        <v>6.7650000000000002E-2</v>
      </c>
    </row>
    <row r="60" spans="1:7" x14ac:dyDescent="0.35">
      <c r="A60" s="13" t="s">
        <v>950</v>
      </c>
      <c r="B60" s="33" t="s">
        <v>951</v>
      </c>
      <c r="C60" s="33" t="s">
        <v>522</v>
      </c>
      <c r="D60" s="14">
        <v>5500000</v>
      </c>
      <c r="E60" s="15">
        <v>5862.85</v>
      </c>
      <c r="F60" s="16">
        <v>2.3E-3</v>
      </c>
      <c r="G60" s="16">
        <v>6.8699999999999997E-2</v>
      </c>
    </row>
    <row r="61" spans="1:7" x14ac:dyDescent="0.35">
      <c r="A61" s="13" t="s">
        <v>952</v>
      </c>
      <c r="B61" s="33" t="s">
        <v>953</v>
      </c>
      <c r="C61" s="33" t="s">
        <v>522</v>
      </c>
      <c r="D61" s="14">
        <v>5500000</v>
      </c>
      <c r="E61" s="15">
        <v>5782.94</v>
      </c>
      <c r="F61" s="16">
        <v>2.3E-3</v>
      </c>
      <c r="G61" s="16">
        <v>6.7449999999999996E-2</v>
      </c>
    </row>
    <row r="62" spans="1:7" x14ac:dyDescent="0.35">
      <c r="A62" s="13" t="s">
        <v>954</v>
      </c>
      <c r="B62" s="33" t="s">
        <v>955</v>
      </c>
      <c r="C62" s="33" t="s">
        <v>522</v>
      </c>
      <c r="D62" s="14">
        <v>5500000</v>
      </c>
      <c r="E62" s="15">
        <v>5622.07</v>
      </c>
      <c r="F62" s="16">
        <v>2.2000000000000001E-3</v>
      </c>
      <c r="G62" s="16">
        <v>6.7930000000000004E-2</v>
      </c>
    </row>
    <row r="63" spans="1:7" x14ac:dyDescent="0.35">
      <c r="A63" s="13" t="s">
        <v>956</v>
      </c>
      <c r="B63" s="33" t="s">
        <v>957</v>
      </c>
      <c r="C63" s="33" t="s">
        <v>547</v>
      </c>
      <c r="D63" s="14">
        <v>5100000</v>
      </c>
      <c r="E63" s="15">
        <v>5170.4399999999996</v>
      </c>
      <c r="F63" s="16">
        <v>2.0999999999999999E-3</v>
      </c>
      <c r="G63" s="16">
        <v>6.7724999999999994E-2</v>
      </c>
    </row>
    <row r="64" spans="1:7" x14ac:dyDescent="0.35">
      <c r="A64" s="13" t="s">
        <v>958</v>
      </c>
      <c r="B64" s="33" t="s">
        <v>959</v>
      </c>
      <c r="C64" s="33" t="s">
        <v>522</v>
      </c>
      <c r="D64" s="14">
        <v>5000000</v>
      </c>
      <c r="E64" s="15">
        <v>5064.59</v>
      </c>
      <c r="F64" s="16">
        <v>2E-3</v>
      </c>
      <c r="G64" s="16">
        <v>6.7905999999999994E-2</v>
      </c>
    </row>
    <row r="65" spans="1:7" x14ac:dyDescent="0.35">
      <c r="A65" s="13" t="s">
        <v>960</v>
      </c>
      <c r="B65" s="33" t="s">
        <v>961</v>
      </c>
      <c r="C65" s="33" t="s">
        <v>522</v>
      </c>
      <c r="D65" s="14">
        <v>4000000</v>
      </c>
      <c r="E65" s="15">
        <v>4223.17</v>
      </c>
      <c r="F65" s="16">
        <v>1.6999999999999999E-3</v>
      </c>
      <c r="G65" s="16">
        <v>6.7799999999999999E-2</v>
      </c>
    </row>
    <row r="66" spans="1:7" x14ac:dyDescent="0.35">
      <c r="A66" s="13" t="s">
        <v>962</v>
      </c>
      <c r="B66" s="33" t="s">
        <v>963</v>
      </c>
      <c r="C66" s="33" t="s">
        <v>525</v>
      </c>
      <c r="D66" s="14">
        <v>3800000</v>
      </c>
      <c r="E66" s="15">
        <v>3887.97</v>
      </c>
      <c r="F66" s="16">
        <v>1.5E-3</v>
      </c>
      <c r="G66" s="16">
        <v>6.7724999999999994E-2</v>
      </c>
    </row>
    <row r="67" spans="1:7" x14ac:dyDescent="0.35">
      <c r="A67" s="13" t="s">
        <v>586</v>
      </c>
      <c r="B67" s="33" t="s">
        <v>587</v>
      </c>
      <c r="C67" s="33" t="s">
        <v>522</v>
      </c>
      <c r="D67" s="14">
        <v>3500000</v>
      </c>
      <c r="E67" s="15">
        <v>3694.71</v>
      </c>
      <c r="F67" s="16">
        <v>1.5E-3</v>
      </c>
      <c r="G67" s="16">
        <v>6.7597000000000004E-2</v>
      </c>
    </row>
    <row r="68" spans="1:7" x14ac:dyDescent="0.35">
      <c r="A68" s="13" t="s">
        <v>964</v>
      </c>
      <c r="B68" s="33" t="s">
        <v>965</v>
      </c>
      <c r="C68" s="33" t="s">
        <v>522</v>
      </c>
      <c r="D68" s="14">
        <v>3500000</v>
      </c>
      <c r="E68" s="15">
        <v>3568.27</v>
      </c>
      <c r="F68" s="16">
        <v>1.4E-3</v>
      </c>
      <c r="G68" s="16">
        <v>6.7799999999999999E-2</v>
      </c>
    </row>
    <row r="69" spans="1:7" x14ac:dyDescent="0.35">
      <c r="A69" s="13" t="s">
        <v>599</v>
      </c>
      <c r="B69" s="33" t="s">
        <v>600</v>
      </c>
      <c r="C69" s="33" t="s">
        <v>522</v>
      </c>
      <c r="D69" s="14">
        <v>3000000</v>
      </c>
      <c r="E69" s="15">
        <v>3181.21</v>
      </c>
      <c r="F69" s="16">
        <v>1.2999999999999999E-3</v>
      </c>
      <c r="G69" s="16">
        <v>6.7830000000000001E-2</v>
      </c>
    </row>
    <row r="70" spans="1:7" x14ac:dyDescent="0.35">
      <c r="A70" s="13" t="s">
        <v>966</v>
      </c>
      <c r="B70" s="33" t="s">
        <v>967</v>
      </c>
      <c r="C70" s="33" t="s">
        <v>522</v>
      </c>
      <c r="D70" s="14">
        <v>3000000</v>
      </c>
      <c r="E70" s="15">
        <v>3161.23</v>
      </c>
      <c r="F70" s="16">
        <v>1.2999999999999999E-3</v>
      </c>
      <c r="G70" s="16">
        <v>6.7699999999999996E-2</v>
      </c>
    </row>
    <row r="71" spans="1:7" x14ac:dyDescent="0.35">
      <c r="A71" s="13" t="s">
        <v>582</v>
      </c>
      <c r="B71" s="33" t="s">
        <v>583</v>
      </c>
      <c r="C71" s="33" t="s">
        <v>522</v>
      </c>
      <c r="D71" s="14">
        <v>2500000</v>
      </c>
      <c r="E71" s="15">
        <v>2728.73</v>
      </c>
      <c r="F71" s="16">
        <v>1.1000000000000001E-3</v>
      </c>
      <c r="G71" s="16">
        <v>6.7799999999999999E-2</v>
      </c>
    </row>
    <row r="72" spans="1:7" x14ac:dyDescent="0.35">
      <c r="A72" s="13" t="s">
        <v>968</v>
      </c>
      <c r="B72" s="33" t="s">
        <v>969</v>
      </c>
      <c r="C72" s="33" t="s">
        <v>522</v>
      </c>
      <c r="D72" s="14">
        <v>2500000</v>
      </c>
      <c r="E72" s="15">
        <v>2650.18</v>
      </c>
      <c r="F72" s="16">
        <v>1.1000000000000001E-3</v>
      </c>
      <c r="G72" s="16">
        <v>6.7832000000000003E-2</v>
      </c>
    </row>
    <row r="73" spans="1:7" x14ac:dyDescent="0.35">
      <c r="A73" s="13" t="s">
        <v>970</v>
      </c>
      <c r="B73" s="33" t="s">
        <v>971</v>
      </c>
      <c r="C73" s="33" t="s">
        <v>522</v>
      </c>
      <c r="D73" s="14">
        <v>2000000</v>
      </c>
      <c r="E73" s="15">
        <v>2081.25</v>
      </c>
      <c r="F73" s="16">
        <v>8.0000000000000004E-4</v>
      </c>
      <c r="G73" s="16">
        <v>6.7900000000000002E-2</v>
      </c>
    </row>
    <row r="74" spans="1:7" x14ac:dyDescent="0.35">
      <c r="A74" s="13" t="s">
        <v>564</v>
      </c>
      <c r="B74" s="33" t="s">
        <v>565</v>
      </c>
      <c r="C74" s="33" t="s">
        <v>522</v>
      </c>
      <c r="D74" s="14">
        <v>1500000</v>
      </c>
      <c r="E74" s="15">
        <v>1584.27</v>
      </c>
      <c r="F74" s="16">
        <v>5.9999999999999995E-4</v>
      </c>
      <c r="G74" s="16">
        <v>6.7599999999999993E-2</v>
      </c>
    </row>
    <row r="75" spans="1:7" x14ac:dyDescent="0.35">
      <c r="A75" s="13" t="s">
        <v>972</v>
      </c>
      <c r="B75" s="33" t="s">
        <v>973</v>
      </c>
      <c r="C75" s="33" t="s">
        <v>598</v>
      </c>
      <c r="D75" s="14">
        <v>1500000</v>
      </c>
      <c r="E75" s="15">
        <v>1524.39</v>
      </c>
      <c r="F75" s="16">
        <v>5.9999999999999995E-4</v>
      </c>
      <c r="G75" s="16">
        <v>6.9400000000000003E-2</v>
      </c>
    </row>
    <row r="76" spans="1:7" x14ac:dyDescent="0.35">
      <c r="A76" s="13" t="s">
        <v>974</v>
      </c>
      <c r="B76" s="33" t="s">
        <v>975</v>
      </c>
      <c r="C76" s="33" t="s">
        <v>522</v>
      </c>
      <c r="D76" s="14">
        <v>1000000</v>
      </c>
      <c r="E76" s="15">
        <v>1081.08</v>
      </c>
      <c r="F76" s="16">
        <v>4.0000000000000002E-4</v>
      </c>
      <c r="G76" s="16">
        <v>6.7947999999999995E-2</v>
      </c>
    </row>
    <row r="77" spans="1:7" x14ac:dyDescent="0.35">
      <c r="A77" s="13" t="s">
        <v>976</v>
      </c>
      <c r="B77" s="33" t="s">
        <v>977</v>
      </c>
      <c r="C77" s="33" t="s">
        <v>522</v>
      </c>
      <c r="D77" s="14">
        <v>1000000</v>
      </c>
      <c r="E77" s="15">
        <v>1077.6300000000001</v>
      </c>
      <c r="F77" s="16">
        <v>4.0000000000000002E-4</v>
      </c>
      <c r="G77" s="16">
        <v>6.7905999999999994E-2</v>
      </c>
    </row>
    <row r="78" spans="1:7" x14ac:dyDescent="0.35">
      <c r="A78" s="13" t="s">
        <v>978</v>
      </c>
      <c r="B78" s="33" t="s">
        <v>979</v>
      </c>
      <c r="C78" s="33" t="s">
        <v>522</v>
      </c>
      <c r="D78" s="14">
        <v>1000000</v>
      </c>
      <c r="E78" s="15">
        <v>1066.76</v>
      </c>
      <c r="F78" s="16">
        <v>4.0000000000000002E-4</v>
      </c>
      <c r="G78" s="16">
        <v>6.7930000000000004E-2</v>
      </c>
    </row>
    <row r="79" spans="1:7" x14ac:dyDescent="0.35">
      <c r="A79" s="13" t="s">
        <v>980</v>
      </c>
      <c r="B79" s="33" t="s">
        <v>981</v>
      </c>
      <c r="C79" s="33" t="s">
        <v>525</v>
      </c>
      <c r="D79" s="14">
        <v>1000000</v>
      </c>
      <c r="E79" s="15">
        <v>1022.4</v>
      </c>
      <c r="F79" s="16">
        <v>4.0000000000000002E-4</v>
      </c>
      <c r="G79" s="16">
        <v>6.7798999999999998E-2</v>
      </c>
    </row>
    <row r="80" spans="1:7" x14ac:dyDescent="0.35">
      <c r="A80" s="13" t="s">
        <v>982</v>
      </c>
      <c r="B80" s="33" t="s">
        <v>983</v>
      </c>
      <c r="C80" s="33" t="s">
        <v>522</v>
      </c>
      <c r="D80" s="14">
        <v>500000</v>
      </c>
      <c r="E80" s="15">
        <v>531.21</v>
      </c>
      <c r="F80" s="16">
        <v>2.0000000000000001E-4</v>
      </c>
      <c r="G80" s="16">
        <v>6.7468E-2</v>
      </c>
    </row>
    <row r="81" spans="1:7" x14ac:dyDescent="0.35">
      <c r="A81" s="13" t="s">
        <v>984</v>
      </c>
      <c r="B81" s="33" t="s">
        <v>985</v>
      </c>
      <c r="C81" s="33" t="s">
        <v>522</v>
      </c>
      <c r="D81" s="14">
        <v>500000</v>
      </c>
      <c r="E81" s="15">
        <v>526.72</v>
      </c>
      <c r="F81" s="16">
        <v>2.0000000000000001E-4</v>
      </c>
      <c r="G81" s="16">
        <v>6.7728999999999998E-2</v>
      </c>
    </row>
    <row r="82" spans="1:7" x14ac:dyDescent="0.35">
      <c r="A82" s="13" t="s">
        <v>605</v>
      </c>
      <c r="B82" s="33" t="s">
        <v>606</v>
      </c>
      <c r="C82" s="33" t="s">
        <v>522</v>
      </c>
      <c r="D82" s="14">
        <v>500000</v>
      </c>
      <c r="E82" s="15">
        <v>522.87</v>
      </c>
      <c r="F82" s="16">
        <v>2.0000000000000001E-4</v>
      </c>
      <c r="G82" s="16">
        <v>6.7799999999999999E-2</v>
      </c>
    </row>
    <row r="83" spans="1:7" x14ac:dyDescent="0.35">
      <c r="A83" s="13" t="s">
        <v>986</v>
      </c>
      <c r="B83" s="33" t="s">
        <v>987</v>
      </c>
      <c r="C83" s="33" t="s">
        <v>598</v>
      </c>
      <c r="D83" s="14">
        <v>500000</v>
      </c>
      <c r="E83" s="15">
        <v>518.4</v>
      </c>
      <c r="F83" s="16">
        <v>2.0000000000000001E-4</v>
      </c>
      <c r="G83" s="16">
        <v>6.7449999999999996E-2</v>
      </c>
    </row>
    <row r="84" spans="1:7" x14ac:dyDescent="0.35">
      <c r="A84" s="13" t="s">
        <v>988</v>
      </c>
      <c r="B84" s="33" t="s">
        <v>989</v>
      </c>
      <c r="C84" s="33" t="s">
        <v>522</v>
      </c>
      <c r="D84" s="14">
        <v>400000</v>
      </c>
      <c r="E84" s="15">
        <v>430.51</v>
      </c>
      <c r="F84" s="16">
        <v>2.0000000000000001E-4</v>
      </c>
      <c r="G84" s="16">
        <v>6.7905999999999994E-2</v>
      </c>
    </row>
    <row r="85" spans="1:7" x14ac:dyDescent="0.35">
      <c r="A85" s="17" t="s">
        <v>137</v>
      </c>
      <c r="B85" s="34"/>
      <c r="C85" s="34"/>
      <c r="D85" s="20"/>
      <c r="E85" s="21">
        <v>2090868.92</v>
      </c>
      <c r="F85" s="22">
        <v>0.83379999999999999</v>
      </c>
      <c r="G85" s="23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17" t="s">
        <v>138</v>
      </c>
      <c r="B87" s="33"/>
      <c r="C87" s="33"/>
      <c r="D87" s="14"/>
      <c r="E87" s="15"/>
      <c r="F87" s="16"/>
      <c r="G87" s="16"/>
    </row>
    <row r="88" spans="1:7" x14ac:dyDescent="0.35">
      <c r="A88" s="13" t="s">
        <v>990</v>
      </c>
      <c r="B88" s="33" t="s">
        <v>991</v>
      </c>
      <c r="C88" s="33" t="s">
        <v>141</v>
      </c>
      <c r="D88" s="14">
        <v>187500000</v>
      </c>
      <c r="E88" s="15">
        <v>192436.31</v>
      </c>
      <c r="F88" s="16">
        <v>7.6700000000000004E-2</v>
      </c>
      <c r="G88" s="16">
        <v>6.1808000000000002E-2</v>
      </c>
    </row>
    <row r="89" spans="1:7" x14ac:dyDescent="0.35">
      <c r="A89" s="13" t="s">
        <v>992</v>
      </c>
      <c r="B89" s="33" t="s">
        <v>993</v>
      </c>
      <c r="C89" s="33" t="s">
        <v>141</v>
      </c>
      <c r="D89" s="14">
        <v>91500000</v>
      </c>
      <c r="E89" s="15">
        <v>94625.82</v>
      </c>
      <c r="F89" s="16">
        <v>3.7699999999999997E-2</v>
      </c>
      <c r="G89" s="16">
        <v>6.1740999999999997E-2</v>
      </c>
    </row>
    <row r="90" spans="1:7" x14ac:dyDescent="0.35">
      <c r="A90" s="13" t="s">
        <v>994</v>
      </c>
      <c r="B90" s="33" t="s">
        <v>995</v>
      </c>
      <c r="C90" s="33" t="s">
        <v>141</v>
      </c>
      <c r="D90" s="14">
        <v>67000000</v>
      </c>
      <c r="E90" s="15">
        <v>69328.92</v>
      </c>
      <c r="F90" s="16">
        <v>2.76E-2</v>
      </c>
      <c r="G90" s="16">
        <v>6.1915999999999999E-2</v>
      </c>
    </row>
    <row r="91" spans="1:7" x14ac:dyDescent="0.35">
      <c r="A91" s="17" t="s">
        <v>137</v>
      </c>
      <c r="B91" s="34"/>
      <c r="C91" s="34"/>
      <c r="D91" s="20"/>
      <c r="E91" s="21">
        <v>356391.05</v>
      </c>
      <c r="F91" s="22">
        <v>0.14199999999999999</v>
      </c>
      <c r="G91" s="23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17" t="s">
        <v>151</v>
      </c>
      <c r="B93" s="33"/>
      <c r="C93" s="33"/>
      <c r="D93" s="14"/>
      <c r="E93" s="15"/>
      <c r="F93" s="16"/>
      <c r="G93" s="16"/>
    </row>
    <row r="94" spans="1:7" x14ac:dyDescent="0.35">
      <c r="A94" s="17" t="s">
        <v>137</v>
      </c>
      <c r="B94" s="33"/>
      <c r="C94" s="33"/>
      <c r="D94" s="14"/>
      <c r="E94" s="18" t="s">
        <v>134</v>
      </c>
      <c r="F94" s="19" t="s">
        <v>134</v>
      </c>
      <c r="G94" s="16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152</v>
      </c>
      <c r="B96" s="33"/>
      <c r="C96" s="33"/>
      <c r="D96" s="14"/>
      <c r="E96" s="15"/>
      <c r="F96" s="16"/>
      <c r="G96" s="16"/>
    </row>
    <row r="97" spans="1:7" x14ac:dyDescent="0.35">
      <c r="A97" s="17" t="s">
        <v>137</v>
      </c>
      <c r="B97" s="33"/>
      <c r="C97" s="33"/>
      <c r="D97" s="14"/>
      <c r="E97" s="18" t="s">
        <v>134</v>
      </c>
      <c r="F97" s="19" t="s">
        <v>134</v>
      </c>
      <c r="G97" s="16"/>
    </row>
    <row r="98" spans="1:7" x14ac:dyDescent="0.35">
      <c r="A98" s="13"/>
      <c r="B98" s="33"/>
      <c r="C98" s="33"/>
      <c r="D98" s="14"/>
      <c r="E98" s="15"/>
      <c r="F98" s="16"/>
      <c r="G98" s="16"/>
    </row>
    <row r="99" spans="1:7" x14ac:dyDescent="0.35">
      <c r="A99" s="24" t="s">
        <v>153</v>
      </c>
      <c r="B99" s="35"/>
      <c r="C99" s="35"/>
      <c r="D99" s="25"/>
      <c r="E99" s="21">
        <v>2447259.9700000002</v>
      </c>
      <c r="F99" s="22">
        <v>0.9758</v>
      </c>
      <c r="G99" s="23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17" t="s">
        <v>154</v>
      </c>
      <c r="B102" s="33"/>
      <c r="C102" s="33"/>
      <c r="D102" s="14"/>
      <c r="E102" s="15"/>
      <c r="F102" s="16"/>
      <c r="G102" s="16"/>
    </row>
    <row r="103" spans="1:7" x14ac:dyDescent="0.35">
      <c r="A103" s="13" t="s">
        <v>155</v>
      </c>
      <c r="B103" s="33"/>
      <c r="C103" s="33"/>
      <c r="D103" s="14"/>
      <c r="E103" s="15">
        <v>4182.6499999999996</v>
      </c>
      <c r="F103" s="16">
        <v>1.6999999999999999E-3</v>
      </c>
      <c r="G103" s="16">
        <v>5.9055999999999997E-2</v>
      </c>
    </row>
    <row r="104" spans="1:7" x14ac:dyDescent="0.35">
      <c r="A104" s="17" t="s">
        <v>137</v>
      </c>
      <c r="B104" s="34"/>
      <c r="C104" s="34"/>
      <c r="D104" s="20"/>
      <c r="E104" s="21">
        <v>4182.6499999999996</v>
      </c>
      <c r="F104" s="22">
        <v>1.6999999999999999E-3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24" t="s">
        <v>153</v>
      </c>
      <c r="B106" s="35"/>
      <c r="C106" s="35"/>
      <c r="D106" s="25"/>
      <c r="E106" s="21">
        <v>4182.6499999999996</v>
      </c>
      <c r="F106" s="22">
        <v>1.6999999999999999E-3</v>
      </c>
      <c r="G106" s="23"/>
    </row>
    <row r="107" spans="1:7" x14ac:dyDescent="0.35">
      <c r="A107" s="13" t="s">
        <v>156</v>
      </c>
      <c r="B107" s="33"/>
      <c r="C107" s="33"/>
      <c r="D107" s="14"/>
      <c r="E107" s="15">
        <v>59598.002753799999</v>
      </c>
      <c r="F107" s="16">
        <v>2.3758999999999999E-2</v>
      </c>
      <c r="G107" s="16"/>
    </row>
    <row r="108" spans="1:7" x14ac:dyDescent="0.35">
      <c r="A108" s="13" t="s">
        <v>157</v>
      </c>
      <c r="B108" s="33"/>
      <c r="C108" s="33"/>
      <c r="D108" s="14"/>
      <c r="E108" s="26">
        <v>-2603.7627538000002</v>
      </c>
      <c r="F108" s="27">
        <v>-1.2589999999999999E-3</v>
      </c>
      <c r="G108" s="16">
        <v>5.9055000000000003E-2</v>
      </c>
    </row>
    <row r="109" spans="1:7" x14ac:dyDescent="0.35">
      <c r="A109" s="28" t="s">
        <v>158</v>
      </c>
      <c r="B109" s="36"/>
      <c r="C109" s="36"/>
      <c r="D109" s="29"/>
      <c r="E109" s="30">
        <v>2508436.86</v>
      </c>
      <c r="F109" s="31">
        <v>1</v>
      </c>
      <c r="G109" s="31"/>
    </row>
    <row r="111" spans="1:7" x14ac:dyDescent="0.35">
      <c r="A111" s="1" t="s">
        <v>159</v>
      </c>
    </row>
    <row r="112" spans="1:7" x14ac:dyDescent="0.35">
      <c r="A112" s="1" t="s">
        <v>996</v>
      </c>
    </row>
    <row r="114" spans="1:3" x14ac:dyDescent="0.35">
      <c r="A114" s="1" t="s">
        <v>161</v>
      </c>
    </row>
    <row r="115" spans="1:3" x14ac:dyDescent="0.35">
      <c r="A115" s="47" t="s">
        <v>162</v>
      </c>
      <c r="B115" s="3" t="s">
        <v>134</v>
      </c>
    </row>
    <row r="116" spans="1:3" x14ac:dyDescent="0.35">
      <c r="A116" t="s">
        <v>163</v>
      </c>
    </row>
    <row r="117" spans="1:3" x14ac:dyDescent="0.35">
      <c r="A117" t="s">
        <v>616</v>
      </c>
      <c r="B117" t="s">
        <v>165</v>
      </c>
      <c r="C117" t="s">
        <v>165</v>
      </c>
    </row>
    <row r="118" spans="1:3" x14ac:dyDescent="0.35">
      <c r="B118" s="48">
        <v>45747</v>
      </c>
      <c r="C118" s="48">
        <v>45777</v>
      </c>
    </row>
    <row r="119" spans="1:3" x14ac:dyDescent="0.35">
      <c r="A119" t="s">
        <v>617</v>
      </c>
      <c r="B119">
        <v>1476.8637000000001</v>
      </c>
      <c r="C119">
        <v>1499.7529</v>
      </c>
    </row>
    <row r="121" spans="1:3" x14ac:dyDescent="0.35">
      <c r="A121" t="s">
        <v>170</v>
      </c>
      <c r="B121" s="3" t="s">
        <v>134</v>
      </c>
    </row>
    <row r="122" spans="1:3" x14ac:dyDescent="0.35">
      <c r="A122" t="s">
        <v>171</v>
      </c>
      <c r="B122" s="3" t="s">
        <v>134</v>
      </c>
    </row>
    <row r="123" spans="1:3" ht="29" customHeight="1" x14ac:dyDescent="0.35">
      <c r="A123" s="47" t="s">
        <v>172</v>
      </c>
      <c r="B123" s="3" t="s">
        <v>134</v>
      </c>
    </row>
    <row r="124" spans="1:3" ht="29" customHeight="1" x14ac:dyDescent="0.35">
      <c r="A124" s="47" t="s">
        <v>173</v>
      </c>
      <c r="B124" s="3" t="s">
        <v>134</v>
      </c>
    </row>
    <row r="125" spans="1:3" x14ac:dyDescent="0.35">
      <c r="A125" t="s">
        <v>174</v>
      </c>
      <c r="B125" s="49">
        <f>+B140</f>
        <v>4.5686627360745131</v>
      </c>
    </row>
    <row r="126" spans="1:3" ht="43.5" customHeight="1" x14ac:dyDescent="0.35">
      <c r="A126" s="47" t="s">
        <v>175</v>
      </c>
      <c r="B126" s="3" t="s">
        <v>134</v>
      </c>
    </row>
    <row r="127" spans="1:3" x14ac:dyDescent="0.35">
      <c r="B127" s="3"/>
    </row>
    <row r="128" spans="1:3" ht="29" customHeight="1" x14ac:dyDescent="0.35">
      <c r="A128" s="47" t="s">
        <v>176</v>
      </c>
      <c r="B128" s="3" t="s">
        <v>134</v>
      </c>
    </row>
    <row r="129" spans="1:4" ht="29" customHeight="1" x14ac:dyDescent="0.35">
      <c r="A129" s="47" t="s">
        <v>177</v>
      </c>
      <c r="B129">
        <v>975621.61</v>
      </c>
    </row>
    <row r="130" spans="1:4" ht="29" customHeight="1" x14ac:dyDescent="0.35">
      <c r="A130" s="47" t="s">
        <v>178</v>
      </c>
      <c r="B130" s="3" t="s">
        <v>134</v>
      </c>
    </row>
    <row r="131" spans="1:4" ht="29" customHeight="1" x14ac:dyDescent="0.35">
      <c r="A131" s="47" t="s">
        <v>179</v>
      </c>
      <c r="B131" s="3" t="s">
        <v>134</v>
      </c>
    </row>
    <row r="133" spans="1:4" x14ac:dyDescent="0.35">
      <c r="A133" t="s">
        <v>180</v>
      </c>
    </row>
    <row r="134" spans="1:4" ht="29" customHeight="1" x14ac:dyDescent="0.35">
      <c r="A134" s="63" t="s">
        <v>181</v>
      </c>
      <c r="B134" s="67" t="s">
        <v>997</v>
      </c>
    </row>
    <row r="135" spans="1:4" x14ac:dyDescent="0.35">
      <c r="A135" s="63" t="s">
        <v>183</v>
      </c>
      <c r="B135" s="67" t="s">
        <v>619</v>
      </c>
    </row>
    <row r="136" spans="1:4" x14ac:dyDescent="0.35">
      <c r="A136" s="63"/>
      <c r="B136" s="63"/>
    </row>
    <row r="137" spans="1:4" x14ac:dyDescent="0.35">
      <c r="A137" s="63" t="s">
        <v>185</v>
      </c>
      <c r="B137" s="64">
        <v>6.7322323695547333</v>
      </c>
    </row>
    <row r="138" spans="1:4" x14ac:dyDescent="0.35">
      <c r="A138" s="63"/>
      <c r="B138" s="63"/>
    </row>
    <row r="139" spans="1:4" x14ac:dyDescent="0.35">
      <c r="A139" s="63" t="s">
        <v>186</v>
      </c>
      <c r="B139" s="65">
        <v>3.9338000000000002</v>
      </c>
    </row>
    <row r="140" spans="1:4" x14ac:dyDescent="0.35">
      <c r="A140" s="63" t="s">
        <v>187</v>
      </c>
      <c r="B140" s="65">
        <v>4.5686627360745131</v>
      </c>
    </row>
    <row r="141" spans="1:4" x14ac:dyDescent="0.35">
      <c r="A141" s="63"/>
      <c r="B141" s="63"/>
    </row>
    <row r="142" spans="1:4" x14ac:dyDescent="0.35">
      <c r="A142" s="63" t="s">
        <v>188</v>
      </c>
      <c r="B142" s="66">
        <v>45777</v>
      </c>
    </row>
    <row r="144" spans="1:4" ht="70" customHeight="1" x14ac:dyDescent="0.35">
      <c r="A144" s="73" t="s">
        <v>189</v>
      </c>
      <c r="B144" s="73" t="s">
        <v>190</v>
      </c>
      <c r="C144" s="73" t="s">
        <v>5</v>
      </c>
      <c r="D144" s="73" t="s">
        <v>6</v>
      </c>
    </row>
    <row r="145" spans="1:4" ht="70" customHeight="1" x14ac:dyDescent="0.35">
      <c r="A145" s="73" t="s">
        <v>997</v>
      </c>
      <c r="B145" s="73"/>
      <c r="C145" s="73" t="s">
        <v>30</v>
      </c>
      <c r="D14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998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999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1193999</v>
      </c>
      <c r="E8" s="15">
        <v>22984.48</v>
      </c>
      <c r="F8" s="16">
        <v>6.1600000000000002E-2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920644</v>
      </c>
      <c r="E9" s="15">
        <v>13137.59</v>
      </c>
      <c r="F9" s="16">
        <v>3.5200000000000002E-2</v>
      </c>
      <c r="G9" s="16"/>
    </row>
    <row r="10" spans="1:7" x14ac:dyDescent="0.35">
      <c r="A10" s="13" t="s">
        <v>200</v>
      </c>
      <c r="B10" s="33" t="s">
        <v>201</v>
      </c>
      <c r="C10" s="33" t="s">
        <v>202</v>
      </c>
      <c r="D10" s="14">
        <v>913837</v>
      </c>
      <c r="E10" s="15">
        <v>12839.41</v>
      </c>
      <c r="F10" s="16">
        <v>3.44E-2</v>
      </c>
      <c r="G10" s="16"/>
    </row>
    <row r="11" spans="1:7" x14ac:dyDescent="0.35">
      <c r="A11" s="13" t="s">
        <v>378</v>
      </c>
      <c r="B11" s="33" t="s">
        <v>379</v>
      </c>
      <c r="C11" s="33" t="s">
        <v>298</v>
      </c>
      <c r="D11" s="14">
        <v>58700</v>
      </c>
      <c r="E11" s="15">
        <v>9657.32</v>
      </c>
      <c r="F11" s="16">
        <v>2.5899999999999999E-2</v>
      </c>
      <c r="G11" s="16"/>
    </row>
    <row r="12" spans="1:7" x14ac:dyDescent="0.35">
      <c r="A12" s="13" t="s">
        <v>265</v>
      </c>
      <c r="B12" s="33" t="s">
        <v>266</v>
      </c>
      <c r="C12" s="33" t="s">
        <v>267</v>
      </c>
      <c r="D12" s="14">
        <v>698941</v>
      </c>
      <c r="E12" s="15">
        <v>7675.77</v>
      </c>
      <c r="F12" s="16">
        <v>2.06E-2</v>
      </c>
      <c r="G12" s="16"/>
    </row>
    <row r="13" spans="1:7" x14ac:dyDescent="0.35">
      <c r="A13" s="13" t="s">
        <v>203</v>
      </c>
      <c r="B13" s="33" t="s">
        <v>204</v>
      </c>
      <c r="C13" s="33" t="s">
        <v>205</v>
      </c>
      <c r="D13" s="14">
        <v>405093</v>
      </c>
      <c r="E13" s="15">
        <v>7552.96</v>
      </c>
      <c r="F13" s="16">
        <v>2.0199999999999999E-2</v>
      </c>
      <c r="G13" s="16"/>
    </row>
    <row r="14" spans="1:7" x14ac:dyDescent="0.35">
      <c r="A14" s="13" t="s">
        <v>230</v>
      </c>
      <c r="B14" s="33" t="s">
        <v>231</v>
      </c>
      <c r="C14" s="33" t="s">
        <v>232</v>
      </c>
      <c r="D14" s="14">
        <v>2274040</v>
      </c>
      <c r="E14" s="15">
        <v>7142.76</v>
      </c>
      <c r="F14" s="16">
        <v>1.9099999999999999E-2</v>
      </c>
      <c r="G14" s="16"/>
    </row>
    <row r="15" spans="1:7" x14ac:dyDescent="0.35">
      <c r="A15" s="13" t="s">
        <v>208</v>
      </c>
      <c r="B15" s="33" t="s">
        <v>209</v>
      </c>
      <c r="C15" s="33" t="s">
        <v>210</v>
      </c>
      <c r="D15" s="14">
        <v>205969</v>
      </c>
      <c r="E15" s="15">
        <v>6881.42</v>
      </c>
      <c r="F15" s="16">
        <v>1.84E-2</v>
      </c>
      <c r="G15" s="16"/>
    </row>
    <row r="16" spans="1:7" x14ac:dyDescent="0.35">
      <c r="A16" s="13" t="s">
        <v>282</v>
      </c>
      <c r="B16" s="33" t="s">
        <v>283</v>
      </c>
      <c r="C16" s="33" t="s">
        <v>229</v>
      </c>
      <c r="D16" s="14">
        <v>298580</v>
      </c>
      <c r="E16" s="15">
        <v>6257.04</v>
      </c>
      <c r="F16" s="16">
        <v>1.6799999999999999E-2</v>
      </c>
      <c r="G16" s="16"/>
    </row>
    <row r="17" spans="1:7" x14ac:dyDescent="0.35">
      <c r="A17" s="13" t="s">
        <v>272</v>
      </c>
      <c r="B17" s="33" t="s">
        <v>273</v>
      </c>
      <c r="C17" s="33" t="s">
        <v>213</v>
      </c>
      <c r="D17" s="14">
        <v>115520</v>
      </c>
      <c r="E17" s="15">
        <v>6147.4</v>
      </c>
      <c r="F17" s="16">
        <v>1.6500000000000001E-2</v>
      </c>
      <c r="G17" s="16"/>
    </row>
    <row r="18" spans="1:7" x14ac:dyDescent="0.35">
      <c r="A18" s="13" t="s">
        <v>1000</v>
      </c>
      <c r="B18" s="33" t="s">
        <v>1001</v>
      </c>
      <c r="C18" s="33" t="s">
        <v>197</v>
      </c>
      <c r="D18" s="14">
        <v>2973665</v>
      </c>
      <c r="E18" s="15">
        <v>5848.6</v>
      </c>
      <c r="F18" s="16">
        <v>1.5699999999999999E-2</v>
      </c>
      <c r="G18" s="16"/>
    </row>
    <row r="19" spans="1:7" x14ac:dyDescent="0.35">
      <c r="A19" s="13" t="s">
        <v>219</v>
      </c>
      <c r="B19" s="33" t="s">
        <v>220</v>
      </c>
      <c r="C19" s="33" t="s">
        <v>197</v>
      </c>
      <c r="D19" s="14">
        <v>489141</v>
      </c>
      <c r="E19" s="15">
        <v>5796.32</v>
      </c>
      <c r="F19" s="16">
        <v>1.55E-2</v>
      </c>
      <c r="G19" s="16"/>
    </row>
    <row r="20" spans="1:7" x14ac:dyDescent="0.35">
      <c r="A20" s="13" t="s">
        <v>221</v>
      </c>
      <c r="B20" s="33" t="s">
        <v>222</v>
      </c>
      <c r="C20" s="33" t="s">
        <v>223</v>
      </c>
      <c r="D20" s="14">
        <v>109472</v>
      </c>
      <c r="E20" s="15">
        <v>5662.44</v>
      </c>
      <c r="F20" s="16">
        <v>1.52E-2</v>
      </c>
      <c r="G20" s="16"/>
    </row>
    <row r="21" spans="1:7" x14ac:dyDescent="0.35">
      <c r="A21" s="13" t="s">
        <v>206</v>
      </c>
      <c r="B21" s="33" t="s">
        <v>207</v>
      </c>
      <c r="C21" s="33" t="s">
        <v>197</v>
      </c>
      <c r="D21" s="14">
        <v>703046</v>
      </c>
      <c r="E21" s="15">
        <v>5544.57</v>
      </c>
      <c r="F21" s="16">
        <v>1.49E-2</v>
      </c>
      <c r="G21" s="16"/>
    </row>
    <row r="22" spans="1:7" x14ac:dyDescent="0.35">
      <c r="A22" s="13" t="s">
        <v>1002</v>
      </c>
      <c r="B22" s="33" t="s">
        <v>1003</v>
      </c>
      <c r="C22" s="33" t="s">
        <v>238</v>
      </c>
      <c r="D22" s="14">
        <v>104722</v>
      </c>
      <c r="E22" s="15">
        <v>5504.82</v>
      </c>
      <c r="F22" s="16">
        <v>1.4800000000000001E-2</v>
      </c>
      <c r="G22" s="16"/>
    </row>
    <row r="23" spans="1:7" x14ac:dyDescent="0.35">
      <c r="A23" s="13" t="s">
        <v>274</v>
      </c>
      <c r="B23" s="33" t="s">
        <v>275</v>
      </c>
      <c r="C23" s="33" t="s">
        <v>276</v>
      </c>
      <c r="D23" s="14">
        <v>318891</v>
      </c>
      <c r="E23" s="15">
        <v>5182.9399999999996</v>
      </c>
      <c r="F23" s="16">
        <v>1.3899999999999999E-2</v>
      </c>
      <c r="G23" s="16"/>
    </row>
    <row r="24" spans="1:7" x14ac:dyDescent="0.35">
      <c r="A24" s="13" t="s">
        <v>244</v>
      </c>
      <c r="B24" s="33" t="s">
        <v>245</v>
      </c>
      <c r="C24" s="33" t="s">
        <v>241</v>
      </c>
      <c r="D24" s="14">
        <v>1216675</v>
      </c>
      <c r="E24" s="15">
        <v>5180.6000000000004</v>
      </c>
      <c r="F24" s="16">
        <v>1.3899999999999999E-2</v>
      </c>
      <c r="G24" s="16"/>
    </row>
    <row r="25" spans="1:7" x14ac:dyDescent="0.35">
      <c r="A25" s="13" t="s">
        <v>1004</v>
      </c>
      <c r="B25" s="33" t="s">
        <v>1005</v>
      </c>
      <c r="C25" s="33" t="s">
        <v>264</v>
      </c>
      <c r="D25" s="14">
        <v>393340</v>
      </c>
      <c r="E25" s="15">
        <v>5133.09</v>
      </c>
      <c r="F25" s="16">
        <v>1.38E-2</v>
      </c>
      <c r="G25" s="16"/>
    </row>
    <row r="26" spans="1:7" x14ac:dyDescent="0.35">
      <c r="A26" s="13" t="s">
        <v>270</v>
      </c>
      <c r="B26" s="33" t="s">
        <v>271</v>
      </c>
      <c r="C26" s="33" t="s">
        <v>238</v>
      </c>
      <c r="D26" s="14">
        <v>331865</v>
      </c>
      <c r="E26" s="15">
        <v>4952.09</v>
      </c>
      <c r="F26" s="16">
        <v>1.3299999999999999E-2</v>
      </c>
      <c r="G26" s="16"/>
    </row>
    <row r="27" spans="1:7" x14ac:dyDescent="0.35">
      <c r="A27" s="13" t="s">
        <v>227</v>
      </c>
      <c r="B27" s="33" t="s">
        <v>228</v>
      </c>
      <c r="C27" s="33" t="s">
        <v>229</v>
      </c>
      <c r="D27" s="14">
        <v>269488</v>
      </c>
      <c r="E27" s="15">
        <v>4937.83</v>
      </c>
      <c r="F27" s="16">
        <v>1.32E-2</v>
      </c>
      <c r="G27" s="16"/>
    </row>
    <row r="28" spans="1:7" x14ac:dyDescent="0.35">
      <c r="A28" s="13" t="s">
        <v>730</v>
      </c>
      <c r="B28" s="33" t="s">
        <v>731</v>
      </c>
      <c r="C28" s="33" t="s">
        <v>267</v>
      </c>
      <c r="D28" s="14">
        <v>719844</v>
      </c>
      <c r="E28" s="15">
        <v>4934.8900000000003</v>
      </c>
      <c r="F28" s="16">
        <v>1.32E-2</v>
      </c>
      <c r="G28" s="16"/>
    </row>
    <row r="29" spans="1:7" x14ac:dyDescent="0.35">
      <c r="A29" s="13" t="s">
        <v>302</v>
      </c>
      <c r="B29" s="33" t="s">
        <v>303</v>
      </c>
      <c r="C29" s="33" t="s">
        <v>213</v>
      </c>
      <c r="D29" s="14">
        <v>199669</v>
      </c>
      <c r="E29" s="15">
        <v>4929.83</v>
      </c>
      <c r="F29" s="16">
        <v>1.32E-2</v>
      </c>
      <c r="G29" s="16"/>
    </row>
    <row r="30" spans="1:7" x14ac:dyDescent="0.35">
      <c r="A30" s="13" t="s">
        <v>294</v>
      </c>
      <c r="B30" s="33" t="s">
        <v>295</v>
      </c>
      <c r="C30" s="33" t="s">
        <v>197</v>
      </c>
      <c r="D30" s="14">
        <v>868132</v>
      </c>
      <c r="E30" s="15">
        <v>4911.8900000000003</v>
      </c>
      <c r="F30" s="16">
        <v>1.32E-2</v>
      </c>
      <c r="G30" s="16"/>
    </row>
    <row r="31" spans="1:7" x14ac:dyDescent="0.35">
      <c r="A31" s="13" t="s">
        <v>1006</v>
      </c>
      <c r="B31" s="33" t="s">
        <v>1007</v>
      </c>
      <c r="C31" s="33" t="s">
        <v>232</v>
      </c>
      <c r="D31" s="14">
        <v>318062</v>
      </c>
      <c r="E31" s="15">
        <v>4865.08</v>
      </c>
      <c r="F31" s="16">
        <v>1.2999999999999999E-2</v>
      </c>
      <c r="G31" s="16"/>
    </row>
    <row r="32" spans="1:7" x14ac:dyDescent="0.35">
      <c r="A32" s="13" t="s">
        <v>288</v>
      </c>
      <c r="B32" s="33" t="s">
        <v>289</v>
      </c>
      <c r="C32" s="33" t="s">
        <v>213</v>
      </c>
      <c r="D32" s="14">
        <v>65234</v>
      </c>
      <c r="E32" s="15">
        <v>4765.34</v>
      </c>
      <c r="F32" s="16">
        <v>1.2800000000000001E-2</v>
      </c>
      <c r="G32" s="16"/>
    </row>
    <row r="33" spans="1:7" x14ac:dyDescent="0.35">
      <c r="A33" s="13" t="s">
        <v>1008</v>
      </c>
      <c r="B33" s="33" t="s">
        <v>1009</v>
      </c>
      <c r="C33" s="33" t="s">
        <v>223</v>
      </c>
      <c r="D33" s="14">
        <v>2045981</v>
      </c>
      <c r="E33" s="15">
        <v>4757.32</v>
      </c>
      <c r="F33" s="16">
        <v>1.2699999999999999E-2</v>
      </c>
      <c r="G33" s="16"/>
    </row>
    <row r="34" spans="1:7" x14ac:dyDescent="0.35">
      <c r="A34" s="13" t="s">
        <v>323</v>
      </c>
      <c r="B34" s="33" t="s">
        <v>324</v>
      </c>
      <c r="C34" s="33" t="s">
        <v>279</v>
      </c>
      <c r="D34" s="14">
        <v>531885</v>
      </c>
      <c r="E34" s="15">
        <v>4756.12</v>
      </c>
      <c r="F34" s="16">
        <v>1.2699999999999999E-2</v>
      </c>
      <c r="G34" s="16"/>
    </row>
    <row r="35" spans="1:7" x14ac:dyDescent="0.35">
      <c r="A35" s="13" t="s">
        <v>369</v>
      </c>
      <c r="B35" s="33" t="s">
        <v>370</v>
      </c>
      <c r="C35" s="33" t="s">
        <v>327</v>
      </c>
      <c r="D35" s="14">
        <v>284816</v>
      </c>
      <c r="E35" s="15">
        <v>4740.76</v>
      </c>
      <c r="F35" s="16">
        <v>1.2699999999999999E-2</v>
      </c>
      <c r="G35" s="16"/>
    </row>
    <row r="36" spans="1:7" x14ac:dyDescent="0.35">
      <c r="A36" s="13" t="s">
        <v>246</v>
      </c>
      <c r="B36" s="33" t="s">
        <v>247</v>
      </c>
      <c r="C36" s="33" t="s">
        <v>248</v>
      </c>
      <c r="D36" s="14">
        <v>161053</v>
      </c>
      <c r="E36" s="15">
        <v>4716.92</v>
      </c>
      <c r="F36" s="16">
        <v>1.26E-2</v>
      </c>
      <c r="G36" s="16"/>
    </row>
    <row r="37" spans="1:7" x14ac:dyDescent="0.35">
      <c r="A37" s="13" t="s">
        <v>434</v>
      </c>
      <c r="B37" s="33" t="s">
        <v>435</v>
      </c>
      <c r="C37" s="33" t="s">
        <v>350</v>
      </c>
      <c r="D37" s="14">
        <v>35329</v>
      </c>
      <c r="E37" s="15">
        <v>4653.54</v>
      </c>
      <c r="F37" s="16">
        <v>1.2500000000000001E-2</v>
      </c>
      <c r="G37" s="16"/>
    </row>
    <row r="38" spans="1:7" x14ac:dyDescent="0.35">
      <c r="A38" s="13" t="s">
        <v>819</v>
      </c>
      <c r="B38" s="33" t="s">
        <v>820</v>
      </c>
      <c r="C38" s="33" t="s">
        <v>821</v>
      </c>
      <c r="D38" s="14">
        <v>1194293</v>
      </c>
      <c r="E38" s="15">
        <v>4601.6099999999997</v>
      </c>
      <c r="F38" s="16">
        <v>1.23E-2</v>
      </c>
      <c r="G38" s="16"/>
    </row>
    <row r="39" spans="1:7" x14ac:dyDescent="0.35">
      <c r="A39" s="13" t="s">
        <v>306</v>
      </c>
      <c r="B39" s="33" t="s">
        <v>307</v>
      </c>
      <c r="C39" s="33" t="s">
        <v>308</v>
      </c>
      <c r="D39" s="14">
        <v>2013931</v>
      </c>
      <c r="E39" s="15">
        <v>4568.3999999999996</v>
      </c>
      <c r="F39" s="16">
        <v>1.2200000000000001E-2</v>
      </c>
      <c r="G39" s="16"/>
    </row>
    <row r="40" spans="1:7" x14ac:dyDescent="0.35">
      <c r="A40" s="13" t="s">
        <v>438</v>
      </c>
      <c r="B40" s="33" t="s">
        <v>439</v>
      </c>
      <c r="C40" s="33" t="s">
        <v>341</v>
      </c>
      <c r="D40" s="14">
        <v>143278</v>
      </c>
      <c r="E40" s="15">
        <v>4148.47</v>
      </c>
      <c r="F40" s="16">
        <v>1.11E-2</v>
      </c>
      <c r="G40" s="16"/>
    </row>
    <row r="41" spans="1:7" x14ac:dyDescent="0.35">
      <c r="A41" s="13" t="s">
        <v>268</v>
      </c>
      <c r="B41" s="33" t="s">
        <v>269</v>
      </c>
      <c r="C41" s="33" t="s">
        <v>238</v>
      </c>
      <c r="D41" s="14">
        <v>664865</v>
      </c>
      <c r="E41" s="15">
        <v>4066.98</v>
      </c>
      <c r="F41" s="16">
        <v>1.09E-2</v>
      </c>
      <c r="G41" s="16"/>
    </row>
    <row r="42" spans="1:7" x14ac:dyDescent="0.35">
      <c r="A42" s="13" t="s">
        <v>254</v>
      </c>
      <c r="B42" s="33" t="s">
        <v>255</v>
      </c>
      <c r="C42" s="33" t="s">
        <v>213</v>
      </c>
      <c r="D42" s="14">
        <v>270080</v>
      </c>
      <c r="E42" s="15">
        <v>4059.3</v>
      </c>
      <c r="F42" s="16">
        <v>1.09E-2</v>
      </c>
      <c r="G42" s="16"/>
    </row>
    <row r="43" spans="1:7" x14ac:dyDescent="0.35">
      <c r="A43" s="13" t="s">
        <v>224</v>
      </c>
      <c r="B43" s="33" t="s">
        <v>225</v>
      </c>
      <c r="C43" s="33" t="s">
        <v>226</v>
      </c>
      <c r="D43" s="14">
        <v>34098</v>
      </c>
      <c r="E43" s="15">
        <v>3969.35</v>
      </c>
      <c r="F43" s="16">
        <v>1.06E-2</v>
      </c>
      <c r="G43" s="16"/>
    </row>
    <row r="44" spans="1:7" x14ac:dyDescent="0.35">
      <c r="A44" s="13" t="s">
        <v>363</v>
      </c>
      <c r="B44" s="33" t="s">
        <v>364</v>
      </c>
      <c r="C44" s="33" t="s">
        <v>341</v>
      </c>
      <c r="D44" s="14">
        <v>241666</v>
      </c>
      <c r="E44" s="15">
        <v>3914.51</v>
      </c>
      <c r="F44" s="16">
        <v>1.0500000000000001E-2</v>
      </c>
      <c r="G44" s="16"/>
    </row>
    <row r="45" spans="1:7" x14ac:dyDescent="0.35">
      <c r="A45" s="13" t="s">
        <v>392</v>
      </c>
      <c r="B45" s="33" t="s">
        <v>393</v>
      </c>
      <c r="C45" s="33" t="s">
        <v>394</v>
      </c>
      <c r="D45" s="14">
        <v>104973</v>
      </c>
      <c r="E45" s="15">
        <v>3821.23</v>
      </c>
      <c r="F45" s="16">
        <v>1.0200000000000001E-2</v>
      </c>
      <c r="G45" s="16"/>
    </row>
    <row r="46" spans="1:7" x14ac:dyDescent="0.35">
      <c r="A46" s="13" t="s">
        <v>1010</v>
      </c>
      <c r="B46" s="33" t="s">
        <v>1011</v>
      </c>
      <c r="C46" s="33" t="s">
        <v>238</v>
      </c>
      <c r="D46" s="14">
        <v>530924</v>
      </c>
      <c r="E46" s="15">
        <v>3796.9</v>
      </c>
      <c r="F46" s="16">
        <v>1.0200000000000001E-2</v>
      </c>
      <c r="G46" s="16"/>
    </row>
    <row r="47" spans="1:7" x14ac:dyDescent="0.35">
      <c r="A47" s="13" t="s">
        <v>313</v>
      </c>
      <c r="B47" s="33" t="s">
        <v>314</v>
      </c>
      <c r="C47" s="33" t="s">
        <v>248</v>
      </c>
      <c r="D47" s="14">
        <v>140236</v>
      </c>
      <c r="E47" s="15">
        <v>3747.11</v>
      </c>
      <c r="F47" s="16">
        <v>0.01</v>
      </c>
      <c r="G47" s="16"/>
    </row>
    <row r="48" spans="1:7" x14ac:dyDescent="0.35">
      <c r="A48" s="13" t="s">
        <v>233</v>
      </c>
      <c r="B48" s="33" t="s">
        <v>234</v>
      </c>
      <c r="C48" s="33" t="s">
        <v>235</v>
      </c>
      <c r="D48" s="14">
        <v>1044590</v>
      </c>
      <c r="E48" s="15">
        <v>3703.59</v>
      </c>
      <c r="F48" s="16">
        <v>9.9000000000000008E-3</v>
      </c>
      <c r="G48" s="16"/>
    </row>
    <row r="49" spans="1:7" x14ac:dyDescent="0.35">
      <c r="A49" s="13" t="s">
        <v>382</v>
      </c>
      <c r="B49" s="33" t="s">
        <v>383</v>
      </c>
      <c r="C49" s="33" t="s">
        <v>350</v>
      </c>
      <c r="D49" s="14">
        <v>122968</v>
      </c>
      <c r="E49" s="15">
        <v>3699.98</v>
      </c>
      <c r="F49" s="16">
        <v>9.9000000000000008E-3</v>
      </c>
      <c r="G49" s="16"/>
    </row>
    <row r="50" spans="1:7" x14ac:dyDescent="0.35">
      <c r="A50" s="13" t="s">
        <v>365</v>
      </c>
      <c r="B50" s="33" t="s">
        <v>366</v>
      </c>
      <c r="C50" s="33" t="s">
        <v>308</v>
      </c>
      <c r="D50" s="14">
        <v>574244</v>
      </c>
      <c r="E50" s="15">
        <v>3599.36</v>
      </c>
      <c r="F50" s="16">
        <v>9.5999999999999992E-3</v>
      </c>
      <c r="G50" s="16"/>
    </row>
    <row r="51" spans="1:7" x14ac:dyDescent="0.35">
      <c r="A51" s="13" t="s">
        <v>741</v>
      </c>
      <c r="B51" s="33" t="s">
        <v>742</v>
      </c>
      <c r="C51" s="33" t="s">
        <v>397</v>
      </c>
      <c r="D51" s="14">
        <v>502805</v>
      </c>
      <c r="E51" s="15">
        <v>3597.07</v>
      </c>
      <c r="F51" s="16">
        <v>9.5999999999999992E-3</v>
      </c>
      <c r="G51" s="16"/>
    </row>
    <row r="52" spans="1:7" x14ac:dyDescent="0.35">
      <c r="A52" s="13" t="s">
        <v>371</v>
      </c>
      <c r="B52" s="33" t="s">
        <v>372</v>
      </c>
      <c r="C52" s="33" t="s">
        <v>373</v>
      </c>
      <c r="D52" s="14">
        <v>568237</v>
      </c>
      <c r="E52" s="15">
        <v>3549.49</v>
      </c>
      <c r="F52" s="16">
        <v>9.4999999999999998E-3</v>
      </c>
      <c r="G52" s="16"/>
    </row>
    <row r="53" spans="1:7" x14ac:dyDescent="0.35">
      <c r="A53" s="13" t="s">
        <v>1012</v>
      </c>
      <c r="B53" s="33" t="s">
        <v>1013</v>
      </c>
      <c r="C53" s="33" t="s">
        <v>226</v>
      </c>
      <c r="D53" s="14">
        <v>69187</v>
      </c>
      <c r="E53" s="15">
        <v>3537.32</v>
      </c>
      <c r="F53" s="16">
        <v>9.4999999999999998E-3</v>
      </c>
      <c r="G53" s="16"/>
    </row>
    <row r="54" spans="1:7" x14ac:dyDescent="0.35">
      <c r="A54" s="13" t="s">
        <v>325</v>
      </c>
      <c r="B54" s="33" t="s">
        <v>326</v>
      </c>
      <c r="C54" s="33" t="s">
        <v>327</v>
      </c>
      <c r="D54" s="14">
        <v>334022</v>
      </c>
      <c r="E54" s="15">
        <v>3435.75</v>
      </c>
      <c r="F54" s="16">
        <v>9.1999999999999998E-3</v>
      </c>
      <c r="G54" s="16"/>
    </row>
    <row r="55" spans="1:7" x14ac:dyDescent="0.35">
      <c r="A55" s="13" t="s">
        <v>211</v>
      </c>
      <c r="B55" s="33" t="s">
        <v>212</v>
      </c>
      <c r="C55" s="33" t="s">
        <v>213</v>
      </c>
      <c r="D55" s="14">
        <v>226513</v>
      </c>
      <c r="E55" s="15">
        <v>3397.92</v>
      </c>
      <c r="F55" s="16">
        <v>9.1000000000000004E-3</v>
      </c>
      <c r="G55" s="16"/>
    </row>
    <row r="56" spans="1:7" x14ac:dyDescent="0.35">
      <c r="A56" s="13" t="s">
        <v>292</v>
      </c>
      <c r="B56" s="33" t="s">
        <v>293</v>
      </c>
      <c r="C56" s="33" t="s">
        <v>210</v>
      </c>
      <c r="D56" s="14">
        <v>128366</v>
      </c>
      <c r="E56" s="15">
        <v>3362.42</v>
      </c>
      <c r="F56" s="16">
        <v>8.9999999999999993E-3</v>
      </c>
      <c r="G56" s="16"/>
    </row>
    <row r="57" spans="1:7" x14ac:dyDescent="0.35">
      <c r="A57" s="13" t="s">
        <v>260</v>
      </c>
      <c r="B57" s="33" t="s">
        <v>261</v>
      </c>
      <c r="C57" s="33" t="s">
        <v>238</v>
      </c>
      <c r="D57" s="14">
        <v>810985</v>
      </c>
      <c r="E57" s="15">
        <v>3303.95</v>
      </c>
      <c r="F57" s="16">
        <v>8.8999999999999999E-3</v>
      </c>
      <c r="G57" s="16"/>
    </row>
    <row r="58" spans="1:7" x14ac:dyDescent="0.35">
      <c r="A58" s="13" t="s">
        <v>754</v>
      </c>
      <c r="B58" s="33" t="s">
        <v>755</v>
      </c>
      <c r="C58" s="33" t="s">
        <v>397</v>
      </c>
      <c r="D58" s="14">
        <v>418794</v>
      </c>
      <c r="E58" s="15">
        <v>3298.84</v>
      </c>
      <c r="F58" s="16">
        <v>8.8000000000000005E-3</v>
      </c>
      <c r="G58" s="16"/>
    </row>
    <row r="59" spans="1:7" x14ac:dyDescent="0.35">
      <c r="A59" s="13" t="s">
        <v>1014</v>
      </c>
      <c r="B59" s="33" t="s">
        <v>1015</v>
      </c>
      <c r="C59" s="33" t="s">
        <v>226</v>
      </c>
      <c r="D59" s="14">
        <v>169350</v>
      </c>
      <c r="E59" s="15">
        <v>3289.96</v>
      </c>
      <c r="F59" s="16">
        <v>8.8000000000000005E-3</v>
      </c>
      <c r="G59" s="16"/>
    </row>
    <row r="60" spans="1:7" x14ac:dyDescent="0.35">
      <c r="A60" s="13" t="s">
        <v>360</v>
      </c>
      <c r="B60" s="33" t="s">
        <v>361</v>
      </c>
      <c r="C60" s="33" t="s">
        <v>362</v>
      </c>
      <c r="D60" s="14">
        <v>129702</v>
      </c>
      <c r="E60" s="15">
        <v>3185.09</v>
      </c>
      <c r="F60" s="16">
        <v>8.5000000000000006E-3</v>
      </c>
      <c r="G60" s="16"/>
    </row>
    <row r="61" spans="1:7" x14ac:dyDescent="0.35">
      <c r="A61" s="13" t="s">
        <v>351</v>
      </c>
      <c r="B61" s="33" t="s">
        <v>352</v>
      </c>
      <c r="C61" s="33" t="s">
        <v>279</v>
      </c>
      <c r="D61" s="14">
        <v>118027</v>
      </c>
      <c r="E61" s="15">
        <v>3157.34</v>
      </c>
      <c r="F61" s="16">
        <v>8.5000000000000006E-3</v>
      </c>
      <c r="G61" s="16"/>
    </row>
    <row r="62" spans="1:7" x14ac:dyDescent="0.35">
      <c r="A62" s="13" t="s">
        <v>1016</v>
      </c>
      <c r="B62" s="33" t="s">
        <v>1017</v>
      </c>
      <c r="C62" s="33" t="s">
        <v>213</v>
      </c>
      <c r="D62" s="14">
        <v>800000</v>
      </c>
      <c r="E62" s="15">
        <v>3121.6</v>
      </c>
      <c r="F62" s="16">
        <v>8.3999999999999995E-3</v>
      </c>
      <c r="G62" s="16"/>
    </row>
    <row r="63" spans="1:7" x14ac:dyDescent="0.35">
      <c r="A63" s="13" t="s">
        <v>321</v>
      </c>
      <c r="B63" s="33" t="s">
        <v>322</v>
      </c>
      <c r="C63" s="33" t="s">
        <v>229</v>
      </c>
      <c r="D63" s="14">
        <v>221662</v>
      </c>
      <c r="E63" s="15">
        <v>3105.93</v>
      </c>
      <c r="F63" s="16">
        <v>8.3000000000000001E-3</v>
      </c>
      <c r="G63" s="16"/>
    </row>
    <row r="64" spans="1:7" x14ac:dyDescent="0.35">
      <c r="A64" s="13" t="s">
        <v>236</v>
      </c>
      <c r="B64" s="33" t="s">
        <v>237</v>
      </c>
      <c r="C64" s="33" t="s">
        <v>238</v>
      </c>
      <c r="D64" s="14">
        <v>142573</v>
      </c>
      <c r="E64" s="15">
        <v>3093.69</v>
      </c>
      <c r="F64" s="16">
        <v>8.3000000000000001E-3</v>
      </c>
      <c r="G64" s="16"/>
    </row>
    <row r="65" spans="1:7" x14ac:dyDescent="0.35">
      <c r="A65" s="13" t="s">
        <v>256</v>
      </c>
      <c r="B65" s="33" t="s">
        <v>257</v>
      </c>
      <c r="C65" s="33" t="s">
        <v>216</v>
      </c>
      <c r="D65" s="14">
        <v>49516</v>
      </c>
      <c r="E65" s="15">
        <v>3034.34</v>
      </c>
      <c r="F65" s="16">
        <v>8.0999999999999996E-3</v>
      </c>
      <c r="G65" s="16"/>
    </row>
    <row r="66" spans="1:7" x14ac:dyDescent="0.35">
      <c r="A66" s="13" t="s">
        <v>296</v>
      </c>
      <c r="B66" s="33" t="s">
        <v>297</v>
      </c>
      <c r="C66" s="33" t="s">
        <v>298</v>
      </c>
      <c r="D66" s="14">
        <v>87880</v>
      </c>
      <c r="E66" s="15">
        <v>2970.08</v>
      </c>
      <c r="F66" s="16">
        <v>8.0000000000000002E-3</v>
      </c>
      <c r="G66" s="16"/>
    </row>
    <row r="67" spans="1:7" x14ac:dyDescent="0.35">
      <c r="A67" s="13" t="s">
        <v>339</v>
      </c>
      <c r="B67" s="33" t="s">
        <v>340</v>
      </c>
      <c r="C67" s="33" t="s">
        <v>341</v>
      </c>
      <c r="D67" s="14">
        <v>96674</v>
      </c>
      <c r="E67" s="15">
        <v>2961.7</v>
      </c>
      <c r="F67" s="16">
        <v>7.9000000000000008E-3</v>
      </c>
      <c r="G67" s="16"/>
    </row>
    <row r="68" spans="1:7" x14ac:dyDescent="0.35">
      <c r="A68" s="13" t="s">
        <v>1018</v>
      </c>
      <c r="B68" s="33" t="s">
        <v>1019</v>
      </c>
      <c r="C68" s="33" t="s">
        <v>298</v>
      </c>
      <c r="D68" s="14">
        <v>410411</v>
      </c>
      <c r="E68" s="15">
        <v>2864.87</v>
      </c>
      <c r="F68" s="16">
        <v>7.7000000000000002E-3</v>
      </c>
      <c r="G68" s="16"/>
    </row>
    <row r="69" spans="1:7" x14ac:dyDescent="0.35">
      <c r="A69" s="13" t="s">
        <v>217</v>
      </c>
      <c r="B69" s="33" t="s">
        <v>218</v>
      </c>
      <c r="C69" s="33" t="s">
        <v>197</v>
      </c>
      <c r="D69" s="14">
        <v>123818</v>
      </c>
      <c r="E69" s="15">
        <v>2734.03</v>
      </c>
      <c r="F69" s="16">
        <v>7.3000000000000001E-3</v>
      </c>
      <c r="G69" s="16"/>
    </row>
    <row r="70" spans="1:7" x14ac:dyDescent="0.35">
      <c r="A70" s="13" t="s">
        <v>1020</v>
      </c>
      <c r="B70" s="33" t="s">
        <v>1021</v>
      </c>
      <c r="C70" s="33" t="s">
        <v>238</v>
      </c>
      <c r="D70" s="14">
        <v>1042925</v>
      </c>
      <c r="E70" s="15">
        <v>2732.98</v>
      </c>
      <c r="F70" s="16">
        <v>7.3000000000000001E-3</v>
      </c>
      <c r="G70" s="16"/>
    </row>
    <row r="71" spans="1:7" x14ac:dyDescent="0.35">
      <c r="A71" s="13" t="s">
        <v>290</v>
      </c>
      <c r="B71" s="33" t="s">
        <v>291</v>
      </c>
      <c r="C71" s="33" t="s">
        <v>238</v>
      </c>
      <c r="D71" s="14">
        <v>304443</v>
      </c>
      <c r="E71" s="15">
        <v>2638.76</v>
      </c>
      <c r="F71" s="16">
        <v>7.1000000000000004E-3</v>
      </c>
      <c r="G71" s="16"/>
    </row>
    <row r="72" spans="1:7" x14ac:dyDescent="0.35">
      <c r="A72" s="13" t="s">
        <v>358</v>
      </c>
      <c r="B72" s="33" t="s">
        <v>359</v>
      </c>
      <c r="C72" s="33" t="s">
        <v>235</v>
      </c>
      <c r="D72" s="14">
        <v>539809</v>
      </c>
      <c r="E72" s="15">
        <v>2586.7600000000002</v>
      </c>
      <c r="F72" s="16">
        <v>6.8999999999999999E-3</v>
      </c>
      <c r="G72" s="16"/>
    </row>
    <row r="73" spans="1:7" x14ac:dyDescent="0.35">
      <c r="A73" s="13" t="s">
        <v>1022</v>
      </c>
      <c r="B73" s="33" t="s">
        <v>1023</v>
      </c>
      <c r="C73" s="33" t="s">
        <v>341</v>
      </c>
      <c r="D73" s="14">
        <v>132680</v>
      </c>
      <c r="E73" s="15">
        <v>2237.12</v>
      </c>
      <c r="F73" s="16">
        <v>6.0000000000000001E-3</v>
      </c>
      <c r="G73" s="16"/>
    </row>
    <row r="74" spans="1:7" x14ac:dyDescent="0.35">
      <c r="A74" s="13" t="s">
        <v>242</v>
      </c>
      <c r="B74" s="33" t="s">
        <v>243</v>
      </c>
      <c r="C74" s="33" t="s">
        <v>213</v>
      </c>
      <c r="D74" s="14">
        <v>139392</v>
      </c>
      <c r="E74" s="15">
        <v>2184.9699999999998</v>
      </c>
      <c r="F74" s="16">
        <v>5.8999999999999999E-3</v>
      </c>
      <c r="G74" s="16"/>
    </row>
    <row r="75" spans="1:7" x14ac:dyDescent="0.35">
      <c r="A75" s="13" t="s">
        <v>1024</v>
      </c>
      <c r="B75" s="33" t="s">
        <v>1025</v>
      </c>
      <c r="C75" s="33" t="s">
        <v>298</v>
      </c>
      <c r="D75" s="14">
        <v>202479</v>
      </c>
      <c r="E75" s="15">
        <v>2166.5300000000002</v>
      </c>
      <c r="F75" s="16">
        <v>5.7999999999999996E-3</v>
      </c>
      <c r="G75" s="16"/>
    </row>
    <row r="76" spans="1:7" x14ac:dyDescent="0.35">
      <c r="A76" s="13" t="s">
        <v>277</v>
      </c>
      <c r="B76" s="33" t="s">
        <v>278</v>
      </c>
      <c r="C76" s="33" t="s">
        <v>279</v>
      </c>
      <c r="D76" s="14">
        <v>1621988</v>
      </c>
      <c r="E76" s="15">
        <v>2161.62</v>
      </c>
      <c r="F76" s="16">
        <v>5.7999999999999996E-3</v>
      </c>
      <c r="G76" s="16"/>
    </row>
    <row r="77" spans="1:7" x14ac:dyDescent="0.35">
      <c r="A77" s="13" t="s">
        <v>286</v>
      </c>
      <c r="B77" s="33" t="s">
        <v>287</v>
      </c>
      <c r="C77" s="33" t="s">
        <v>197</v>
      </c>
      <c r="D77" s="14">
        <v>859349</v>
      </c>
      <c r="E77" s="15">
        <v>2147.77</v>
      </c>
      <c r="F77" s="16">
        <v>5.7999999999999996E-3</v>
      </c>
      <c r="G77" s="16"/>
    </row>
    <row r="78" spans="1:7" x14ac:dyDescent="0.35">
      <c r="A78" s="13" t="s">
        <v>1026</v>
      </c>
      <c r="B78" s="33" t="s">
        <v>1027</v>
      </c>
      <c r="C78" s="33" t="s">
        <v>205</v>
      </c>
      <c r="D78" s="14">
        <v>119362</v>
      </c>
      <c r="E78" s="15">
        <v>2016.14</v>
      </c>
      <c r="F78" s="16">
        <v>5.4000000000000003E-3</v>
      </c>
      <c r="G78" s="16"/>
    </row>
    <row r="79" spans="1:7" x14ac:dyDescent="0.35">
      <c r="A79" s="13" t="s">
        <v>728</v>
      </c>
      <c r="B79" s="33" t="s">
        <v>729</v>
      </c>
      <c r="C79" s="33" t="s">
        <v>229</v>
      </c>
      <c r="D79" s="14">
        <v>31616</v>
      </c>
      <c r="E79" s="15">
        <v>1924.47</v>
      </c>
      <c r="F79" s="16">
        <v>5.1999999999999998E-3</v>
      </c>
      <c r="G79" s="16"/>
    </row>
    <row r="80" spans="1:7" x14ac:dyDescent="0.35">
      <c r="A80" s="13" t="s">
        <v>436</v>
      </c>
      <c r="B80" s="33" t="s">
        <v>437</v>
      </c>
      <c r="C80" s="33" t="s">
        <v>213</v>
      </c>
      <c r="D80" s="14">
        <v>40259</v>
      </c>
      <c r="E80" s="15">
        <v>1846.48</v>
      </c>
      <c r="F80" s="16">
        <v>4.8999999999999998E-3</v>
      </c>
      <c r="G80" s="16"/>
    </row>
    <row r="81" spans="1:7" x14ac:dyDescent="0.35">
      <c r="A81" s="13" t="s">
        <v>413</v>
      </c>
      <c r="B81" s="33" t="s">
        <v>414</v>
      </c>
      <c r="C81" s="33" t="s">
        <v>308</v>
      </c>
      <c r="D81" s="14">
        <v>32588</v>
      </c>
      <c r="E81" s="15">
        <v>1799.67</v>
      </c>
      <c r="F81" s="16">
        <v>4.7999999999999996E-3</v>
      </c>
      <c r="G81" s="16"/>
    </row>
    <row r="82" spans="1:7" x14ac:dyDescent="0.35">
      <c r="A82" s="13" t="s">
        <v>335</v>
      </c>
      <c r="B82" s="33" t="s">
        <v>336</v>
      </c>
      <c r="C82" s="33" t="s">
        <v>334</v>
      </c>
      <c r="D82" s="14">
        <v>170863</v>
      </c>
      <c r="E82" s="15">
        <v>1759.55</v>
      </c>
      <c r="F82" s="16">
        <v>4.7000000000000002E-3</v>
      </c>
      <c r="G82" s="16"/>
    </row>
    <row r="83" spans="1:7" x14ac:dyDescent="0.35">
      <c r="A83" s="13" t="s">
        <v>485</v>
      </c>
      <c r="B83" s="33" t="s">
        <v>486</v>
      </c>
      <c r="C83" s="33" t="s">
        <v>308</v>
      </c>
      <c r="D83" s="14">
        <v>333171</v>
      </c>
      <c r="E83" s="15">
        <v>1732.99</v>
      </c>
      <c r="F83" s="16">
        <v>4.5999999999999999E-3</v>
      </c>
      <c r="G83" s="16"/>
    </row>
    <row r="84" spans="1:7" x14ac:dyDescent="0.35">
      <c r="A84" s="13" t="s">
        <v>442</v>
      </c>
      <c r="B84" s="33" t="s">
        <v>443</v>
      </c>
      <c r="C84" s="33" t="s">
        <v>229</v>
      </c>
      <c r="D84" s="14">
        <v>150841</v>
      </c>
      <c r="E84" s="15">
        <v>1715.21</v>
      </c>
      <c r="F84" s="16">
        <v>4.5999999999999999E-3</v>
      </c>
      <c r="G84" s="16"/>
    </row>
    <row r="85" spans="1:7" x14ac:dyDescent="0.35">
      <c r="A85" s="13" t="s">
        <v>1028</v>
      </c>
      <c r="B85" s="33" t="s">
        <v>1029</v>
      </c>
      <c r="C85" s="33" t="s">
        <v>279</v>
      </c>
      <c r="D85" s="14">
        <v>335160</v>
      </c>
      <c r="E85" s="15">
        <v>1612.62</v>
      </c>
      <c r="F85" s="16">
        <v>4.3E-3</v>
      </c>
      <c r="G85" s="16"/>
    </row>
    <row r="86" spans="1:7" x14ac:dyDescent="0.35">
      <c r="A86" s="13" t="s">
        <v>348</v>
      </c>
      <c r="B86" s="33" t="s">
        <v>349</v>
      </c>
      <c r="C86" s="33" t="s">
        <v>350</v>
      </c>
      <c r="D86" s="14">
        <v>248533</v>
      </c>
      <c r="E86" s="15">
        <v>1596.7</v>
      </c>
      <c r="F86" s="16">
        <v>4.3E-3</v>
      </c>
      <c r="G86" s="16"/>
    </row>
    <row r="87" spans="1:7" x14ac:dyDescent="0.35">
      <c r="A87" s="13" t="s">
        <v>284</v>
      </c>
      <c r="B87" s="33" t="s">
        <v>285</v>
      </c>
      <c r="C87" s="33" t="s">
        <v>213</v>
      </c>
      <c r="D87" s="14">
        <v>209641</v>
      </c>
      <c r="E87" s="15">
        <v>1508.26</v>
      </c>
      <c r="F87" s="16">
        <v>4.0000000000000001E-3</v>
      </c>
      <c r="G87" s="16"/>
    </row>
    <row r="88" spans="1:7" x14ac:dyDescent="0.35">
      <c r="A88" s="13" t="s">
        <v>1030</v>
      </c>
      <c r="B88" s="33" t="s">
        <v>1031</v>
      </c>
      <c r="C88" s="33" t="s">
        <v>357</v>
      </c>
      <c r="D88" s="14">
        <v>191352</v>
      </c>
      <c r="E88" s="15">
        <v>1429.59</v>
      </c>
      <c r="F88" s="16">
        <v>3.8E-3</v>
      </c>
      <c r="G88" s="16"/>
    </row>
    <row r="89" spans="1:7" x14ac:dyDescent="0.35">
      <c r="A89" s="13" t="s">
        <v>1032</v>
      </c>
      <c r="B89" s="33" t="s">
        <v>1033</v>
      </c>
      <c r="C89" s="33" t="s">
        <v>357</v>
      </c>
      <c r="D89" s="14">
        <v>124437</v>
      </c>
      <c r="E89" s="15">
        <v>1276.47</v>
      </c>
      <c r="F89" s="16">
        <v>3.3999999999999998E-3</v>
      </c>
      <c r="G89" s="16"/>
    </row>
    <row r="90" spans="1:7" x14ac:dyDescent="0.35">
      <c r="A90" s="13" t="s">
        <v>249</v>
      </c>
      <c r="B90" s="33" t="s">
        <v>250</v>
      </c>
      <c r="C90" s="33" t="s">
        <v>213</v>
      </c>
      <c r="D90" s="14">
        <v>36770</v>
      </c>
      <c r="E90" s="15">
        <v>1269.93</v>
      </c>
      <c r="F90" s="16">
        <v>3.3999999999999998E-3</v>
      </c>
      <c r="G90" s="16"/>
    </row>
    <row r="91" spans="1:7" x14ac:dyDescent="0.35">
      <c r="A91" s="13" t="s">
        <v>311</v>
      </c>
      <c r="B91" s="33" t="s">
        <v>312</v>
      </c>
      <c r="C91" s="33" t="s">
        <v>238</v>
      </c>
      <c r="D91" s="14">
        <v>115906</v>
      </c>
      <c r="E91" s="15">
        <v>1261.69</v>
      </c>
      <c r="F91" s="16">
        <v>3.3999999999999998E-3</v>
      </c>
      <c r="G91" s="16"/>
    </row>
    <row r="92" spans="1:7" x14ac:dyDescent="0.35">
      <c r="A92" s="13" t="s">
        <v>1034</v>
      </c>
      <c r="B92" s="33" t="s">
        <v>1035</v>
      </c>
      <c r="C92" s="33" t="s">
        <v>298</v>
      </c>
      <c r="D92" s="14">
        <v>18549</v>
      </c>
      <c r="E92" s="15">
        <v>1141.78</v>
      </c>
      <c r="F92" s="16">
        <v>3.0999999999999999E-3</v>
      </c>
      <c r="G92" s="16"/>
    </row>
    <row r="93" spans="1:7" x14ac:dyDescent="0.35">
      <c r="A93" s="13" t="s">
        <v>376</v>
      </c>
      <c r="B93" s="33" t="s">
        <v>377</v>
      </c>
      <c r="C93" s="33" t="s">
        <v>235</v>
      </c>
      <c r="D93" s="14">
        <v>1064808</v>
      </c>
      <c r="E93" s="15">
        <v>1070.6600000000001</v>
      </c>
      <c r="F93" s="16">
        <v>2.8999999999999998E-3</v>
      </c>
      <c r="G93" s="16"/>
    </row>
    <row r="94" spans="1:7" x14ac:dyDescent="0.35">
      <c r="A94" s="13" t="s">
        <v>1036</v>
      </c>
      <c r="B94" s="33" t="s">
        <v>1037</v>
      </c>
      <c r="C94" s="33" t="s">
        <v>397</v>
      </c>
      <c r="D94" s="14">
        <v>95290</v>
      </c>
      <c r="E94" s="15">
        <v>1070.3900000000001</v>
      </c>
      <c r="F94" s="16">
        <v>2.8999999999999998E-3</v>
      </c>
      <c r="G94" s="16"/>
    </row>
    <row r="95" spans="1:7" x14ac:dyDescent="0.35">
      <c r="A95" s="13" t="s">
        <v>328</v>
      </c>
      <c r="B95" s="33" t="s">
        <v>329</v>
      </c>
      <c r="C95" s="33" t="s">
        <v>229</v>
      </c>
      <c r="D95" s="14">
        <v>66736</v>
      </c>
      <c r="E95" s="15">
        <v>1034.47</v>
      </c>
      <c r="F95" s="16">
        <v>2.8E-3</v>
      </c>
      <c r="G95" s="16"/>
    </row>
    <row r="96" spans="1:7" x14ac:dyDescent="0.35">
      <c r="A96" s="13" t="s">
        <v>319</v>
      </c>
      <c r="B96" s="33" t="s">
        <v>320</v>
      </c>
      <c r="C96" s="33" t="s">
        <v>229</v>
      </c>
      <c r="D96" s="14">
        <v>65497</v>
      </c>
      <c r="E96" s="15">
        <v>994.64</v>
      </c>
      <c r="F96" s="16">
        <v>2.7000000000000001E-3</v>
      </c>
      <c r="G96" s="16"/>
    </row>
    <row r="97" spans="1:7" x14ac:dyDescent="0.35">
      <c r="A97" s="13" t="s">
        <v>1038</v>
      </c>
      <c r="B97" s="33" t="s">
        <v>1039</v>
      </c>
      <c r="C97" s="33" t="s">
        <v>238</v>
      </c>
      <c r="D97" s="14">
        <v>232682</v>
      </c>
      <c r="E97" s="15">
        <v>977.5</v>
      </c>
      <c r="F97" s="16">
        <v>2.5999999999999999E-3</v>
      </c>
      <c r="G97" s="16"/>
    </row>
    <row r="98" spans="1:7" x14ac:dyDescent="0.35">
      <c r="A98" s="13" t="s">
        <v>805</v>
      </c>
      <c r="B98" s="33" t="s">
        <v>806</v>
      </c>
      <c r="C98" s="33" t="s">
        <v>248</v>
      </c>
      <c r="D98" s="14">
        <v>124460</v>
      </c>
      <c r="E98" s="15">
        <v>801.83</v>
      </c>
      <c r="F98" s="16">
        <v>2.0999999999999999E-3</v>
      </c>
      <c r="G98" s="16"/>
    </row>
    <row r="99" spans="1:7" x14ac:dyDescent="0.35">
      <c r="A99" s="13" t="s">
        <v>1040</v>
      </c>
      <c r="B99" s="33" t="s">
        <v>1041</v>
      </c>
      <c r="C99" s="33" t="s">
        <v>298</v>
      </c>
      <c r="D99" s="14">
        <v>121910</v>
      </c>
      <c r="E99" s="15">
        <v>622.96</v>
      </c>
      <c r="F99" s="16">
        <v>1.6999999999999999E-3</v>
      </c>
      <c r="G99" s="16"/>
    </row>
    <row r="100" spans="1:7" x14ac:dyDescent="0.35">
      <c r="A100" s="13" t="s">
        <v>395</v>
      </c>
      <c r="B100" s="33" t="s">
        <v>396</v>
      </c>
      <c r="C100" s="33" t="s">
        <v>397</v>
      </c>
      <c r="D100" s="14">
        <v>121667</v>
      </c>
      <c r="E100" s="15">
        <v>236.56</v>
      </c>
      <c r="F100" s="16">
        <v>5.9999999999999995E-4</v>
      </c>
      <c r="G100" s="16"/>
    </row>
    <row r="101" spans="1:7" x14ac:dyDescent="0.35">
      <c r="A101" s="17" t="s">
        <v>137</v>
      </c>
      <c r="B101" s="34"/>
      <c r="C101" s="34"/>
      <c r="D101" s="20"/>
      <c r="E101" s="37">
        <v>364306.39</v>
      </c>
      <c r="F101" s="38">
        <v>0.97599999999999998</v>
      </c>
      <c r="G101" s="23"/>
    </row>
    <row r="102" spans="1:7" x14ac:dyDescent="0.35">
      <c r="A102" s="17" t="s">
        <v>400</v>
      </c>
      <c r="B102" s="33"/>
      <c r="C102" s="33"/>
      <c r="D102" s="14"/>
      <c r="E102" s="15"/>
      <c r="F102" s="16"/>
      <c r="G102" s="16"/>
    </row>
    <row r="103" spans="1:7" x14ac:dyDescent="0.35">
      <c r="A103" s="17" t="s">
        <v>137</v>
      </c>
      <c r="B103" s="33"/>
      <c r="C103" s="33"/>
      <c r="D103" s="14"/>
      <c r="E103" s="39" t="s">
        <v>134</v>
      </c>
      <c r="F103" s="40" t="s">
        <v>134</v>
      </c>
      <c r="G103" s="16"/>
    </row>
    <row r="104" spans="1:7" x14ac:dyDescent="0.35">
      <c r="A104" s="24" t="s">
        <v>153</v>
      </c>
      <c r="B104" s="35"/>
      <c r="C104" s="35"/>
      <c r="D104" s="25"/>
      <c r="E104" s="30">
        <v>364306.39</v>
      </c>
      <c r="F104" s="31">
        <v>0.97599999999999998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17" t="s">
        <v>154</v>
      </c>
      <c r="B107" s="33"/>
      <c r="C107" s="33"/>
      <c r="D107" s="14"/>
      <c r="E107" s="15"/>
      <c r="F107" s="16"/>
      <c r="G107" s="16"/>
    </row>
    <row r="108" spans="1:7" x14ac:dyDescent="0.35">
      <c r="A108" s="13" t="s">
        <v>155</v>
      </c>
      <c r="B108" s="33"/>
      <c r="C108" s="33"/>
      <c r="D108" s="14"/>
      <c r="E108" s="15">
        <v>9772.84</v>
      </c>
      <c r="F108" s="16">
        <v>2.6200000000000001E-2</v>
      </c>
      <c r="G108" s="16">
        <v>5.9055999999999997E-2</v>
      </c>
    </row>
    <row r="109" spans="1:7" x14ac:dyDescent="0.35">
      <c r="A109" s="17" t="s">
        <v>137</v>
      </c>
      <c r="B109" s="34"/>
      <c r="C109" s="34"/>
      <c r="D109" s="20"/>
      <c r="E109" s="37">
        <v>9772.84</v>
      </c>
      <c r="F109" s="38">
        <v>2.6200000000000001E-2</v>
      </c>
      <c r="G109" s="23"/>
    </row>
    <row r="110" spans="1:7" x14ac:dyDescent="0.35">
      <c r="A110" s="13"/>
      <c r="B110" s="33"/>
      <c r="C110" s="33"/>
      <c r="D110" s="14"/>
      <c r="E110" s="15"/>
      <c r="F110" s="16"/>
      <c r="G110" s="16"/>
    </row>
    <row r="111" spans="1:7" x14ac:dyDescent="0.35">
      <c r="A111" s="24" t="s">
        <v>153</v>
      </c>
      <c r="B111" s="35"/>
      <c r="C111" s="35"/>
      <c r="D111" s="25"/>
      <c r="E111" s="21">
        <v>9772.84</v>
      </c>
      <c r="F111" s="22">
        <v>2.6200000000000001E-2</v>
      </c>
      <c r="G111" s="23"/>
    </row>
    <row r="112" spans="1:7" x14ac:dyDescent="0.35">
      <c r="A112" s="13" t="s">
        <v>156</v>
      </c>
      <c r="B112" s="33"/>
      <c r="C112" s="33"/>
      <c r="D112" s="14"/>
      <c r="E112" s="15">
        <v>1.5812183</v>
      </c>
      <c r="F112" s="16">
        <v>3.9999999999999998E-6</v>
      </c>
      <c r="G112" s="16"/>
    </row>
    <row r="113" spans="1:7" x14ac:dyDescent="0.35">
      <c r="A113" s="13" t="s">
        <v>157</v>
      </c>
      <c r="B113" s="33"/>
      <c r="C113" s="33"/>
      <c r="D113" s="14"/>
      <c r="E113" s="26">
        <v>-928.17121829999996</v>
      </c>
      <c r="F113" s="27">
        <v>-2.2039999999999998E-3</v>
      </c>
      <c r="G113" s="16">
        <v>5.9055000000000003E-2</v>
      </c>
    </row>
    <row r="114" spans="1:7" x14ac:dyDescent="0.35">
      <c r="A114" s="28" t="s">
        <v>158</v>
      </c>
      <c r="B114" s="36"/>
      <c r="C114" s="36"/>
      <c r="D114" s="29"/>
      <c r="E114" s="30">
        <v>373152.64</v>
      </c>
      <c r="F114" s="31">
        <v>1</v>
      </c>
      <c r="G114" s="31"/>
    </row>
    <row r="119" spans="1:7" x14ac:dyDescent="0.35">
      <c r="A119" s="1" t="s">
        <v>161</v>
      </c>
    </row>
    <row r="120" spans="1:7" x14ac:dyDescent="0.35">
      <c r="A120" s="47" t="s">
        <v>162</v>
      </c>
      <c r="B120" s="3" t="s">
        <v>134</v>
      </c>
    </row>
    <row r="121" spans="1:7" x14ac:dyDescent="0.35">
      <c r="A121" t="s">
        <v>163</v>
      </c>
    </row>
    <row r="122" spans="1:7" x14ac:dyDescent="0.35">
      <c r="A122" t="s">
        <v>164</v>
      </c>
      <c r="B122" t="s">
        <v>165</v>
      </c>
      <c r="C122" t="s">
        <v>165</v>
      </c>
    </row>
    <row r="123" spans="1:7" x14ac:dyDescent="0.35">
      <c r="B123" s="48">
        <v>45747</v>
      </c>
      <c r="C123" s="48">
        <v>45777</v>
      </c>
    </row>
    <row r="124" spans="1:7" x14ac:dyDescent="0.35">
      <c r="A124" t="s">
        <v>403</v>
      </c>
      <c r="B124">
        <v>92.805999999999997</v>
      </c>
      <c r="C124">
        <v>95.09</v>
      </c>
    </row>
    <row r="125" spans="1:7" x14ac:dyDescent="0.35">
      <c r="A125" t="s">
        <v>167</v>
      </c>
      <c r="B125">
        <v>35.997999999999998</v>
      </c>
      <c r="C125">
        <v>36.884</v>
      </c>
    </row>
    <row r="126" spans="1:7" x14ac:dyDescent="0.35">
      <c r="A126" t="s">
        <v>404</v>
      </c>
      <c r="B126">
        <v>79.221000000000004</v>
      </c>
      <c r="C126">
        <v>81.076999999999998</v>
      </c>
    </row>
    <row r="127" spans="1:7" x14ac:dyDescent="0.35">
      <c r="A127" t="s">
        <v>169</v>
      </c>
      <c r="B127">
        <v>30.213999999999999</v>
      </c>
      <c r="C127">
        <v>30.920999999999999</v>
      </c>
    </row>
    <row r="129" spans="1:4" x14ac:dyDescent="0.35">
      <c r="A129" t="s">
        <v>170</v>
      </c>
      <c r="B129" s="3" t="s">
        <v>134</v>
      </c>
    </row>
    <row r="130" spans="1:4" x14ac:dyDescent="0.35">
      <c r="A130" t="s">
        <v>171</v>
      </c>
      <c r="B130" s="3" t="s">
        <v>134</v>
      </c>
    </row>
    <row r="131" spans="1:4" ht="29" customHeight="1" x14ac:dyDescent="0.35">
      <c r="A131" s="47" t="s">
        <v>172</v>
      </c>
      <c r="B131" s="3" t="s">
        <v>134</v>
      </c>
    </row>
    <row r="132" spans="1:4" ht="29" customHeight="1" x14ac:dyDescent="0.35">
      <c r="A132" s="47" t="s">
        <v>173</v>
      </c>
      <c r="B132" s="3" t="s">
        <v>134</v>
      </c>
    </row>
    <row r="133" spans="1:4" x14ac:dyDescent="0.35">
      <c r="A133" t="s">
        <v>405</v>
      </c>
      <c r="B133" s="49">
        <v>0.18859999999999999</v>
      </c>
    </row>
    <row r="134" spans="1:4" ht="43.5" customHeight="1" x14ac:dyDescent="0.35">
      <c r="A134" s="47" t="s">
        <v>175</v>
      </c>
      <c r="B134" s="3" t="s">
        <v>134</v>
      </c>
    </row>
    <row r="135" spans="1:4" x14ac:dyDescent="0.35">
      <c r="B135" s="3"/>
    </row>
    <row r="136" spans="1:4" ht="29" customHeight="1" x14ac:dyDescent="0.35">
      <c r="A136" s="47" t="s">
        <v>176</v>
      </c>
      <c r="B136" s="3" t="s">
        <v>134</v>
      </c>
    </row>
    <row r="137" spans="1:4" ht="29" customHeight="1" x14ac:dyDescent="0.35">
      <c r="A137" s="47" t="s">
        <v>177</v>
      </c>
      <c r="B137" t="s">
        <v>134</v>
      </c>
    </row>
    <row r="138" spans="1:4" ht="29" customHeight="1" x14ac:dyDescent="0.35">
      <c r="A138" s="47" t="s">
        <v>178</v>
      </c>
      <c r="B138" s="3" t="s">
        <v>134</v>
      </c>
    </row>
    <row r="139" spans="1:4" ht="29" customHeight="1" x14ac:dyDescent="0.35">
      <c r="A139" s="47" t="s">
        <v>179</v>
      </c>
      <c r="B139" s="3" t="s">
        <v>134</v>
      </c>
    </row>
    <row r="141" spans="1:4" ht="70" customHeight="1" x14ac:dyDescent="0.35">
      <c r="A141" s="73" t="s">
        <v>189</v>
      </c>
      <c r="B141" s="73" t="s">
        <v>190</v>
      </c>
      <c r="C141" s="73" t="s">
        <v>5</v>
      </c>
      <c r="D141" s="73" t="s">
        <v>6</v>
      </c>
    </row>
    <row r="142" spans="1:4" ht="70" customHeight="1" x14ac:dyDescent="0.35">
      <c r="A142" s="73" t="s">
        <v>1042</v>
      </c>
      <c r="B142" s="73"/>
      <c r="C142" s="73" t="s">
        <v>32</v>
      </c>
      <c r="D14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8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1043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1044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198</v>
      </c>
      <c r="B8" s="33" t="s">
        <v>199</v>
      </c>
      <c r="C8" s="33" t="s">
        <v>197</v>
      </c>
      <c r="D8" s="14">
        <v>1218819</v>
      </c>
      <c r="E8" s="15">
        <v>17392.55</v>
      </c>
      <c r="F8" s="16">
        <v>6.6600000000000006E-2</v>
      </c>
      <c r="G8" s="16"/>
    </row>
    <row r="9" spans="1:7" x14ac:dyDescent="0.35">
      <c r="A9" s="13" t="s">
        <v>195</v>
      </c>
      <c r="B9" s="33" t="s">
        <v>196</v>
      </c>
      <c r="C9" s="33" t="s">
        <v>197</v>
      </c>
      <c r="D9" s="14">
        <v>699107</v>
      </c>
      <c r="E9" s="15">
        <v>13457.81</v>
      </c>
      <c r="F9" s="16">
        <v>5.1499999999999997E-2</v>
      </c>
      <c r="G9" s="16"/>
    </row>
    <row r="10" spans="1:7" x14ac:dyDescent="0.35">
      <c r="A10" s="13" t="s">
        <v>206</v>
      </c>
      <c r="B10" s="33" t="s">
        <v>207</v>
      </c>
      <c r="C10" s="33" t="s">
        <v>197</v>
      </c>
      <c r="D10" s="14">
        <v>828301</v>
      </c>
      <c r="E10" s="15">
        <v>6532.4</v>
      </c>
      <c r="F10" s="16">
        <v>2.5000000000000001E-2</v>
      </c>
      <c r="G10" s="16"/>
    </row>
    <row r="11" spans="1:7" x14ac:dyDescent="0.35">
      <c r="A11" s="13" t="s">
        <v>227</v>
      </c>
      <c r="B11" s="33" t="s">
        <v>228</v>
      </c>
      <c r="C11" s="33" t="s">
        <v>229</v>
      </c>
      <c r="D11" s="14">
        <v>343006</v>
      </c>
      <c r="E11" s="15">
        <v>6284.9</v>
      </c>
      <c r="F11" s="16">
        <v>2.41E-2</v>
      </c>
      <c r="G11" s="16"/>
    </row>
    <row r="12" spans="1:7" x14ac:dyDescent="0.35">
      <c r="A12" s="13" t="s">
        <v>203</v>
      </c>
      <c r="B12" s="33" t="s">
        <v>204</v>
      </c>
      <c r="C12" s="33" t="s">
        <v>205</v>
      </c>
      <c r="D12" s="14">
        <v>333781</v>
      </c>
      <c r="E12" s="15">
        <v>6223.35</v>
      </c>
      <c r="F12" s="16">
        <v>2.3800000000000002E-2</v>
      </c>
      <c r="G12" s="16"/>
    </row>
    <row r="13" spans="1:7" x14ac:dyDescent="0.35">
      <c r="A13" s="13" t="s">
        <v>200</v>
      </c>
      <c r="B13" s="33" t="s">
        <v>201</v>
      </c>
      <c r="C13" s="33" t="s">
        <v>202</v>
      </c>
      <c r="D13" s="14">
        <v>416887</v>
      </c>
      <c r="E13" s="15">
        <v>5857.26</v>
      </c>
      <c r="F13" s="16">
        <v>2.24E-2</v>
      </c>
      <c r="G13" s="16"/>
    </row>
    <row r="14" spans="1:7" x14ac:dyDescent="0.35">
      <c r="A14" s="13" t="s">
        <v>211</v>
      </c>
      <c r="B14" s="33" t="s">
        <v>212</v>
      </c>
      <c r="C14" s="33" t="s">
        <v>213</v>
      </c>
      <c r="D14" s="14">
        <v>373077</v>
      </c>
      <c r="E14" s="15">
        <v>5596.53</v>
      </c>
      <c r="F14" s="16">
        <v>2.1399999999999999E-2</v>
      </c>
      <c r="G14" s="16"/>
    </row>
    <row r="15" spans="1:7" x14ac:dyDescent="0.35">
      <c r="A15" s="13" t="s">
        <v>233</v>
      </c>
      <c r="B15" s="33" t="s">
        <v>234</v>
      </c>
      <c r="C15" s="33" t="s">
        <v>235</v>
      </c>
      <c r="D15" s="14">
        <v>1494547</v>
      </c>
      <c r="E15" s="15">
        <v>5298.92</v>
      </c>
      <c r="F15" s="16">
        <v>2.0299999999999999E-2</v>
      </c>
      <c r="G15" s="16"/>
    </row>
    <row r="16" spans="1:7" x14ac:dyDescent="0.35">
      <c r="A16" s="13" t="s">
        <v>219</v>
      </c>
      <c r="B16" s="33" t="s">
        <v>220</v>
      </c>
      <c r="C16" s="33" t="s">
        <v>197</v>
      </c>
      <c r="D16" s="14">
        <v>411358</v>
      </c>
      <c r="E16" s="15">
        <v>4874.59</v>
      </c>
      <c r="F16" s="16">
        <v>1.8700000000000001E-2</v>
      </c>
      <c r="G16" s="16"/>
    </row>
    <row r="17" spans="1:7" x14ac:dyDescent="0.35">
      <c r="A17" s="13" t="s">
        <v>317</v>
      </c>
      <c r="B17" s="33" t="s">
        <v>318</v>
      </c>
      <c r="C17" s="33" t="s">
        <v>238</v>
      </c>
      <c r="D17" s="14">
        <v>56062</v>
      </c>
      <c r="E17" s="15">
        <v>4840.67</v>
      </c>
      <c r="F17" s="16">
        <v>1.8499999999999999E-2</v>
      </c>
      <c r="G17" s="16"/>
    </row>
    <row r="18" spans="1:7" x14ac:dyDescent="0.35">
      <c r="A18" s="13" t="s">
        <v>242</v>
      </c>
      <c r="B18" s="33" t="s">
        <v>243</v>
      </c>
      <c r="C18" s="33" t="s">
        <v>213</v>
      </c>
      <c r="D18" s="14">
        <v>239707</v>
      </c>
      <c r="E18" s="15">
        <v>3757.41</v>
      </c>
      <c r="F18" s="16">
        <v>1.44E-2</v>
      </c>
      <c r="G18" s="16"/>
    </row>
    <row r="19" spans="1:7" x14ac:dyDescent="0.35">
      <c r="A19" s="13" t="s">
        <v>208</v>
      </c>
      <c r="B19" s="33" t="s">
        <v>209</v>
      </c>
      <c r="C19" s="33" t="s">
        <v>210</v>
      </c>
      <c r="D19" s="14">
        <v>110044</v>
      </c>
      <c r="E19" s="15">
        <v>3676.57</v>
      </c>
      <c r="F19" s="16">
        <v>1.41E-2</v>
      </c>
      <c r="G19" s="16"/>
    </row>
    <row r="20" spans="1:7" x14ac:dyDescent="0.35">
      <c r="A20" s="13" t="s">
        <v>244</v>
      </c>
      <c r="B20" s="33" t="s">
        <v>245</v>
      </c>
      <c r="C20" s="33" t="s">
        <v>241</v>
      </c>
      <c r="D20" s="14">
        <v>770186</v>
      </c>
      <c r="E20" s="15">
        <v>3279.45</v>
      </c>
      <c r="F20" s="16">
        <v>1.26E-2</v>
      </c>
      <c r="G20" s="16"/>
    </row>
    <row r="21" spans="1:7" x14ac:dyDescent="0.35">
      <c r="A21" s="13" t="s">
        <v>217</v>
      </c>
      <c r="B21" s="33" t="s">
        <v>218</v>
      </c>
      <c r="C21" s="33" t="s">
        <v>197</v>
      </c>
      <c r="D21" s="14">
        <v>141313</v>
      </c>
      <c r="E21" s="15">
        <v>3120.33</v>
      </c>
      <c r="F21" s="16">
        <v>1.1900000000000001E-2</v>
      </c>
      <c r="G21" s="16"/>
    </row>
    <row r="22" spans="1:7" x14ac:dyDescent="0.35">
      <c r="A22" s="13" t="s">
        <v>249</v>
      </c>
      <c r="B22" s="33" t="s">
        <v>250</v>
      </c>
      <c r="C22" s="33" t="s">
        <v>213</v>
      </c>
      <c r="D22" s="14">
        <v>89327</v>
      </c>
      <c r="E22" s="15">
        <v>3085.09</v>
      </c>
      <c r="F22" s="16">
        <v>1.18E-2</v>
      </c>
      <c r="G22" s="16"/>
    </row>
    <row r="23" spans="1:7" x14ac:dyDescent="0.35">
      <c r="A23" s="13" t="s">
        <v>434</v>
      </c>
      <c r="B23" s="33" t="s">
        <v>435</v>
      </c>
      <c r="C23" s="33" t="s">
        <v>350</v>
      </c>
      <c r="D23" s="14">
        <v>23357</v>
      </c>
      <c r="E23" s="15">
        <v>3076.58</v>
      </c>
      <c r="F23" s="16">
        <v>1.18E-2</v>
      </c>
      <c r="G23" s="16"/>
    </row>
    <row r="24" spans="1:7" x14ac:dyDescent="0.35">
      <c r="A24" s="13" t="s">
        <v>738</v>
      </c>
      <c r="B24" s="33" t="s">
        <v>739</v>
      </c>
      <c r="C24" s="33" t="s">
        <v>740</v>
      </c>
      <c r="D24" s="14">
        <v>53653</v>
      </c>
      <c r="E24" s="15">
        <v>2816.51</v>
      </c>
      <c r="F24" s="16">
        <v>1.0800000000000001E-2</v>
      </c>
      <c r="G24" s="16"/>
    </row>
    <row r="25" spans="1:7" x14ac:dyDescent="0.35">
      <c r="A25" s="13" t="s">
        <v>230</v>
      </c>
      <c r="B25" s="33" t="s">
        <v>231</v>
      </c>
      <c r="C25" s="33" t="s">
        <v>232</v>
      </c>
      <c r="D25" s="14">
        <v>879833</v>
      </c>
      <c r="E25" s="15">
        <v>2763.56</v>
      </c>
      <c r="F25" s="16">
        <v>1.06E-2</v>
      </c>
      <c r="G25" s="16"/>
    </row>
    <row r="26" spans="1:7" x14ac:dyDescent="0.35">
      <c r="A26" s="13" t="s">
        <v>734</v>
      </c>
      <c r="B26" s="33" t="s">
        <v>735</v>
      </c>
      <c r="C26" s="33" t="s">
        <v>238</v>
      </c>
      <c r="D26" s="14">
        <v>138297</v>
      </c>
      <c r="E26" s="15">
        <v>2699</v>
      </c>
      <c r="F26" s="16">
        <v>1.03E-2</v>
      </c>
      <c r="G26" s="16"/>
    </row>
    <row r="27" spans="1:7" x14ac:dyDescent="0.35">
      <c r="A27" s="13" t="s">
        <v>1045</v>
      </c>
      <c r="B27" s="33" t="s">
        <v>1046</v>
      </c>
      <c r="C27" s="33" t="s">
        <v>197</v>
      </c>
      <c r="D27" s="14">
        <v>4000000</v>
      </c>
      <c r="E27" s="15">
        <v>2595.6</v>
      </c>
      <c r="F27" s="16">
        <v>9.9000000000000008E-3</v>
      </c>
      <c r="G27" s="16"/>
    </row>
    <row r="28" spans="1:7" x14ac:dyDescent="0.35">
      <c r="A28" s="13" t="s">
        <v>797</v>
      </c>
      <c r="B28" s="33" t="s">
        <v>798</v>
      </c>
      <c r="C28" s="33" t="s">
        <v>267</v>
      </c>
      <c r="D28" s="14">
        <v>36515</v>
      </c>
      <c r="E28" s="15">
        <v>2547.65</v>
      </c>
      <c r="F28" s="16">
        <v>9.7999999999999997E-3</v>
      </c>
      <c r="G28" s="16"/>
    </row>
    <row r="29" spans="1:7" x14ac:dyDescent="0.35">
      <c r="A29" s="13" t="s">
        <v>236</v>
      </c>
      <c r="B29" s="33" t="s">
        <v>237</v>
      </c>
      <c r="C29" s="33" t="s">
        <v>238</v>
      </c>
      <c r="D29" s="14">
        <v>112087</v>
      </c>
      <c r="E29" s="15">
        <v>2432.1799999999998</v>
      </c>
      <c r="F29" s="16">
        <v>9.2999999999999992E-3</v>
      </c>
      <c r="G29" s="16"/>
    </row>
    <row r="30" spans="1:7" x14ac:dyDescent="0.35">
      <c r="A30" s="13" t="s">
        <v>761</v>
      </c>
      <c r="B30" s="33" t="s">
        <v>762</v>
      </c>
      <c r="C30" s="33" t="s">
        <v>298</v>
      </c>
      <c r="D30" s="14">
        <v>141945</v>
      </c>
      <c r="E30" s="15">
        <v>2422.0100000000002</v>
      </c>
      <c r="F30" s="16">
        <v>9.2999999999999992E-3</v>
      </c>
      <c r="G30" s="16"/>
    </row>
    <row r="31" spans="1:7" x14ac:dyDescent="0.35">
      <c r="A31" s="13" t="s">
        <v>378</v>
      </c>
      <c r="B31" s="33" t="s">
        <v>379</v>
      </c>
      <c r="C31" s="33" t="s">
        <v>298</v>
      </c>
      <c r="D31" s="14">
        <v>14688</v>
      </c>
      <c r="E31" s="15">
        <v>2416.4699999999998</v>
      </c>
      <c r="F31" s="16">
        <v>9.2999999999999992E-3</v>
      </c>
      <c r="G31" s="16"/>
    </row>
    <row r="32" spans="1:7" x14ac:dyDescent="0.35">
      <c r="A32" s="13" t="s">
        <v>728</v>
      </c>
      <c r="B32" s="33" t="s">
        <v>729</v>
      </c>
      <c r="C32" s="33" t="s">
        <v>229</v>
      </c>
      <c r="D32" s="14">
        <v>38606</v>
      </c>
      <c r="E32" s="15">
        <v>2349.9499999999998</v>
      </c>
      <c r="F32" s="16">
        <v>8.9999999999999993E-3</v>
      </c>
      <c r="G32" s="16"/>
    </row>
    <row r="33" spans="1:7" x14ac:dyDescent="0.35">
      <c r="A33" s="13" t="s">
        <v>429</v>
      </c>
      <c r="B33" s="33" t="s">
        <v>430</v>
      </c>
      <c r="C33" s="33" t="s">
        <v>394</v>
      </c>
      <c r="D33" s="14">
        <v>102732</v>
      </c>
      <c r="E33" s="15">
        <v>2274.69</v>
      </c>
      <c r="F33" s="16">
        <v>8.6999999999999994E-3</v>
      </c>
      <c r="G33" s="16"/>
    </row>
    <row r="34" spans="1:7" x14ac:dyDescent="0.35">
      <c r="A34" s="13" t="s">
        <v>282</v>
      </c>
      <c r="B34" s="33" t="s">
        <v>283</v>
      </c>
      <c r="C34" s="33" t="s">
        <v>229</v>
      </c>
      <c r="D34" s="14">
        <v>105860</v>
      </c>
      <c r="E34" s="15">
        <v>2218.4</v>
      </c>
      <c r="F34" s="16">
        <v>8.5000000000000006E-3</v>
      </c>
      <c r="G34" s="16"/>
    </row>
    <row r="35" spans="1:7" x14ac:dyDescent="0.35">
      <c r="A35" s="13" t="s">
        <v>801</v>
      </c>
      <c r="B35" s="33" t="s">
        <v>802</v>
      </c>
      <c r="C35" s="33" t="s">
        <v>264</v>
      </c>
      <c r="D35" s="14">
        <v>290380</v>
      </c>
      <c r="E35" s="15">
        <v>2159.56</v>
      </c>
      <c r="F35" s="16">
        <v>8.3000000000000001E-3</v>
      </c>
      <c r="G35" s="16"/>
    </row>
    <row r="36" spans="1:7" x14ac:dyDescent="0.35">
      <c r="A36" s="13" t="s">
        <v>1047</v>
      </c>
      <c r="B36" s="33" t="s">
        <v>1048</v>
      </c>
      <c r="C36" s="33" t="s">
        <v>389</v>
      </c>
      <c r="D36" s="14">
        <v>690595</v>
      </c>
      <c r="E36" s="15">
        <v>1688.16</v>
      </c>
      <c r="F36" s="16">
        <v>6.4999999999999997E-3</v>
      </c>
      <c r="G36" s="16"/>
    </row>
    <row r="37" spans="1:7" x14ac:dyDescent="0.35">
      <c r="A37" s="13" t="s">
        <v>323</v>
      </c>
      <c r="B37" s="33" t="s">
        <v>324</v>
      </c>
      <c r="C37" s="33" t="s">
        <v>279</v>
      </c>
      <c r="D37" s="14">
        <v>187444</v>
      </c>
      <c r="E37" s="15">
        <v>1676.12</v>
      </c>
      <c r="F37" s="16">
        <v>6.4000000000000003E-3</v>
      </c>
      <c r="G37" s="16"/>
    </row>
    <row r="38" spans="1:7" x14ac:dyDescent="0.35">
      <c r="A38" s="13" t="s">
        <v>351</v>
      </c>
      <c r="B38" s="33" t="s">
        <v>352</v>
      </c>
      <c r="C38" s="33" t="s">
        <v>279</v>
      </c>
      <c r="D38" s="14">
        <v>62288</v>
      </c>
      <c r="E38" s="15">
        <v>1666.27</v>
      </c>
      <c r="F38" s="16">
        <v>6.4000000000000003E-3</v>
      </c>
      <c r="G38" s="16"/>
    </row>
    <row r="39" spans="1:7" x14ac:dyDescent="0.35">
      <c r="A39" s="13" t="s">
        <v>803</v>
      </c>
      <c r="B39" s="33" t="s">
        <v>804</v>
      </c>
      <c r="C39" s="33" t="s">
        <v>350</v>
      </c>
      <c r="D39" s="14">
        <v>54832</v>
      </c>
      <c r="E39" s="15">
        <v>1663.55</v>
      </c>
      <c r="F39" s="16">
        <v>6.4000000000000003E-3</v>
      </c>
      <c r="G39" s="16"/>
    </row>
    <row r="40" spans="1:7" x14ac:dyDescent="0.35">
      <c r="A40" s="13" t="s">
        <v>799</v>
      </c>
      <c r="B40" s="33" t="s">
        <v>800</v>
      </c>
      <c r="C40" s="33" t="s">
        <v>362</v>
      </c>
      <c r="D40" s="14">
        <v>106230</v>
      </c>
      <c r="E40" s="15">
        <v>1661.33</v>
      </c>
      <c r="F40" s="16">
        <v>6.4000000000000003E-3</v>
      </c>
      <c r="G40" s="16"/>
    </row>
    <row r="41" spans="1:7" x14ac:dyDescent="0.35">
      <c r="A41" s="13" t="s">
        <v>409</v>
      </c>
      <c r="B41" s="33" t="s">
        <v>410</v>
      </c>
      <c r="C41" s="33" t="s">
        <v>301</v>
      </c>
      <c r="D41" s="14">
        <v>231540</v>
      </c>
      <c r="E41" s="15">
        <v>1644.98</v>
      </c>
      <c r="F41" s="16">
        <v>6.3E-3</v>
      </c>
      <c r="G41" s="16"/>
    </row>
    <row r="42" spans="1:7" x14ac:dyDescent="0.35">
      <c r="A42" s="13" t="s">
        <v>1049</v>
      </c>
      <c r="B42" s="33" t="s">
        <v>1050</v>
      </c>
      <c r="C42" s="33" t="s">
        <v>279</v>
      </c>
      <c r="D42" s="14">
        <v>1220</v>
      </c>
      <c r="E42" s="15">
        <v>1640.96</v>
      </c>
      <c r="F42" s="16">
        <v>6.3E-3</v>
      </c>
      <c r="G42" s="16"/>
    </row>
    <row r="43" spans="1:7" x14ac:dyDescent="0.35">
      <c r="A43" s="13" t="s">
        <v>771</v>
      </c>
      <c r="B43" s="33" t="s">
        <v>772</v>
      </c>
      <c r="C43" s="33" t="s">
        <v>491</v>
      </c>
      <c r="D43" s="14">
        <v>724408</v>
      </c>
      <c r="E43" s="15">
        <v>1632.16</v>
      </c>
      <c r="F43" s="16">
        <v>6.1999999999999998E-3</v>
      </c>
      <c r="G43" s="16"/>
    </row>
    <row r="44" spans="1:7" x14ac:dyDescent="0.35">
      <c r="A44" s="13" t="s">
        <v>330</v>
      </c>
      <c r="B44" s="33" t="s">
        <v>331</v>
      </c>
      <c r="C44" s="33" t="s">
        <v>248</v>
      </c>
      <c r="D44" s="14">
        <v>13310</v>
      </c>
      <c r="E44" s="15">
        <v>1631.41</v>
      </c>
      <c r="F44" s="16">
        <v>6.1999999999999998E-3</v>
      </c>
      <c r="G44" s="16"/>
    </row>
    <row r="45" spans="1:7" x14ac:dyDescent="0.35">
      <c r="A45" s="13" t="s">
        <v>224</v>
      </c>
      <c r="B45" s="33" t="s">
        <v>225</v>
      </c>
      <c r="C45" s="33" t="s">
        <v>226</v>
      </c>
      <c r="D45" s="14">
        <v>13900</v>
      </c>
      <c r="E45" s="15">
        <v>1618.1</v>
      </c>
      <c r="F45" s="16">
        <v>6.1999999999999998E-3</v>
      </c>
      <c r="G45" s="16"/>
    </row>
    <row r="46" spans="1:7" x14ac:dyDescent="0.35">
      <c r="A46" s="13" t="s">
        <v>440</v>
      </c>
      <c r="B46" s="33" t="s">
        <v>441</v>
      </c>
      <c r="C46" s="33" t="s">
        <v>357</v>
      </c>
      <c r="D46" s="14">
        <v>51910</v>
      </c>
      <c r="E46" s="15">
        <v>1587.2</v>
      </c>
      <c r="F46" s="16">
        <v>6.1000000000000004E-3</v>
      </c>
      <c r="G46" s="16"/>
    </row>
    <row r="47" spans="1:7" x14ac:dyDescent="0.35">
      <c r="A47" s="13" t="s">
        <v>1051</v>
      </c>
      <c r="B47" s="33" t="s">
        <v>1052</v>
      </c>
      <c r="C47" s="33" t="s">
        <v>226</v>
      </c>
      <c r="D47" s="14">
        <v>5275</v>
      </c>
      <c r="E47" s="15">
        <v>1567.2</v>
      </c>
      <c r="F47" s="16">
        <v>6.0000000000000001E-3</v>
      </c>
      <c r="G47" s="16"/>
    </row>
    <row r="48" spans="1:7" x14ac:dyDescent="0.35">
      <c r="A48" s="13" t="s">
        <v>1053</v>
      </c>
      <c r="B48" s="33" t="s">
        <v>1054</v>
      </c>
      <c r="C48" s="33" t="s">
        <v>298</v>
      </c>
      <c r="D48" s="14">
        <v>125250</v>
      </c>
      <c r="E48" s="15">
        <v>1548.22</v>
      </c>
      <c r="F48" s="16">
        <v>5.8999999999999999E-3</v>
      </c>
      <c r="G48" s="16"/>
    </row>
    <row r="49" spans="1:7" x14ac:dyDescent="0.35">
      <c r="A49" s="13" t="s">
        <v>221</v>
      </c>
      <c r="B49" s="33" t="s">
        <v>222</v>
      </c>
      <c r="C49" s="33" t="s">
        <v>223</v>
      </c>
      <c r="D49" s="14">
        <v>29796</v>
      </c>
      <c r="E49" s="15">
        <v>1541.2</v>
      </c>
      <c r="F49" s="16">
        <v>5.8999999999999999E-3</v>
      </c>
      <c r="G49" s="16"/>
    </row>
    <row r="50" spans="1:7" x14ac:dyDescent="0.35">
      <c r="A50" s="13" t="s">
        <v>1055</v>
      </c>
      <c r="B50" s="33" t="s">
        <v>1056</v>
      </c>
      <c r="C50" s="33" t="s">
        <v>229</v>
      </c>
      <c r="D50" s="14">
        <v>335000</v>
      </c>
      <c r="E50" s="15">
        <v>1526.93</v>
      </c>
      <c r="F50" s="16">
        <v>5.7999999999999996E-3</v>
      </c>
      <c r="G50" s="16"/>
    </row>
    <row r="51" spans="1:7" x14ac:dyDescent="0.35">
      <c r="A51" s="13" t="s">
        <v>246</v>
      </c>
      <c r="B51" s="33" t="s">
        <v>247</v>
      </c>
      <c r="C51" s="33" t="s">
        <v>248</v>
      </c>
      <c r="D51" s="14">
        <v>49883</v>
      </c>
      <c r="E51" s="15">
        <v>1460.97</v>
      </c>
      <c r="F51" s="16">
        <v>5.5999999999999999E-3</v>
      </c>
      <c r="G51" s="16"/>
    </row>
    <row r="52" spans="1:7" x14ac:dyDescent="0.35">
      <c r="A52" s="13" t="s">
        <v>817</v>
      </c>
      <c r="B52" s="33" t="s">
        <v>818</v>
      </c>
      <c r="C52" s="33" t="s">
        <v>308</v>
      </c>
      <c r="D52" s="14">
        <v>2577990</v>
      </c>
      <c r="E52" s="15">
        <v>1453.99</v>
      </c>
      <c r="F52" s="16">
        <v>5.5999999999999999E-3</v>
      </c>
      <c r="G52" s="16"/>
    </row>
    <row r="53" spans="1:7" x14ac:dyDescent="0.35">
      <c r="A53" s="13" t="s">
        <v>313</v>
      </c>
      <c r="B53" s="33" t="s">
        <v>314</v>
      </c>
      <c r="C53" s="33" t="s">
        <v>248</v>
      </c>
      <c r="D53" s="14">
        <v>54391</v>
      </c>
      <c r="E53" s="15">
        <v>1453.33</v>
      </c>
      <c r="F53" s="16">
        <v>5.5999999999999999E-3</v>
      </c>
      <c r="G53" s="16"/>
    </row>
    <row r="54" spans="1:7" x14ac:dyDescent="0.35">
      <c r="A54" s="13" t="s">
        <v>1057</v>
      </c>
      <c r="B54" s="33" t="s">
        <v>1058</v>
      </c>
      <c r="C54" s="33" t="s">
        <v>308</v>
      </c>
      <c r="D54" s="14">
        <v>9766</v>
      </c>
      <c r="E54" s="15">
        <v>1418.9</v>
      </c>
      <c r="F54" s="16">
        <v>5.4000000000000003E-3</v>
      </c>
      <c r="G54" s="16"/>
    </row>
    <row r="55" spans="1:7" x14ac:dyDescent="0.35">
      <c r="A55" s="13" t="s">
        <v>1059</v>
      </c>
      <c r="B55" s="33" t="s">
        <v>1060</v>
      </c>
      <c r="C55" s="33" t="s">
        <v>279</v>
      </c>
      <c r="D55" s="14">
        <v>286309</v>
      </c>
      <c r="E55" s="15">
        <v>1392.75</v>
      </c>
      <c r="F55" s="16">
        <v>5.3E-3</v>
      </c>
      <c r="G55" s="16"/>
    </row>
    <row r="56" spans="1:7" x14ac:dyDescent="0.35">
      <c r="A56" s="13" t="s">
        <v>280</v>
      </c>
      <c r="B56" s="33" t="s">
        <v>281</v>
      </c>
      <c r="C56" s="33" t="s">
        <v>229</v>
      </c>
      <c r="D56" s="14">
        <v>41452</v>
      </c>
      <c r="E56" s="15">
        <v>1377.04</v>
      </c>
      <c r="F56" s="16">
        <v>5.3E-3</v>
      </c>
      <c r="G56" s="16"/>
    </row>
    <row r="57" spans="1:7" x14ac:dyDescent="0.35">
      <c r="A57" s="13" t="s">
        <v>418</v>
      </c>
      <c r="B57" s="33" t="s">
        <v>419</v>
      </c>
      <c r="C57" s="33" t="s">
        <v>232</v>
      </c>
      <c r="D57" s="14">
        <v>30239</v>
      </c>
      <c r="E57" s="15">
        <v>1357.1</v>
      </c>
      <c r="F57" s="16">
        <v>5.1999999999999998E-3</v>
      </c>
      <c r="G57" s="16"/>
    </row>
    <row r="58" spans="1:7" x14ac:dyDescent="0.35">
      <c r="A58" s="13" t="s">
        <v>1061</v>
      </c>
      <c r="B58" s="33" t="s">
        <v>1062</v>
      </c>
      <c r="C58" s="33" t="s">
        <v>229</v>
      </c>
      <c r="D58" s="14">
        <v>96353</v>
      </c>
      <c r="E58" s="15">
        <v>1330.83</v>
      </c>
      <c r="F58" s="16">
        <v>5.1000000000000004E-3</v>
      </c>
      <c r="G58" s="16"/>
    </row>
    <row r="59" spans="1:7" x14ac:dyDescent="0.35">
      <c r="A59" s="13" t="s">
        <v>730</v>
      </c>
      <c r="B59" s="33" t="s">
        <v>731</v>
      </c>
      <c r="C59" s="33" t="s">
        <v>267</v>
      </c>
      <c r="D59" s="14">
        <v>190494</v>
      </c>
      <c r="E59" s="15">
        <v>1305.93</v>
      </c>
      <c r="F59" s="16">
        <v>5.0000000000000001E-3</v>
      </c>
      <c r="G59" s="16"/>
    </row>
    <row r="60" spans="1:7" x14ac:dyDescent="0.35">
      <c r="A60" s="13" t="s">
        <v>1063</v>
      </c>
      <c r="B60" s="33" t="s">
        <v>1064</v>
      </c>
      <c r="C60" s="33" t="s">
        <v>357</v>
      </c>
      <c r="D60" s="14">
        <v>22536</v>
      </c>
      <c r="E60" s="15">
        <v>1295.19</v>
      </c>
      <c r="F60" s="16">
        <v>5.0000000000000001E-3</v>
      </c>
      <c r="G60" s="16"/>
    </row>
    <row r="61" spans="1:7" x14ac:dyDescent="0.35">
      <c r="A61" s="13" t="s">
        <v>203</v>
      </c>
      <c r="B61" s="33" t="s">
        <v>758</v>
      </c>
      <c r="C61" s="33" t="s">
        <v>205</v>
      </c>
      <c r="D61" s="14">
        <v>90000</v>
      </c>
      <c r="E61" s="15">
        <v>1271.97</v>
      </c>
      <c r="F61" s="16">
        <v>4.8999999999999998E-3</v>
      </c>
      <c r="G61" s="16"/>
    </row>
    <row r="62" spans="1:7" x14ac:dyDescent="0.35">
      <c r="A62" s="13" t="s">
        <v>1065</v>
      </c>
      <c r="B62" s="33" t="s">
        <v>1066</v>
      </c>
      <c r="C62" s="33" t="s">
        <v>350</v>
      </c>
      <c r="D62" s="14">
        <v>300000</v>
      </c>
      <c r="E62" s="15">
        <v>1263.75</v>
      </c>
      <c r="F62" s="16">
        <v>4.7999999999999996E-3</v>
      </c>
      <c r="G62" s="16"/>
    </row>
    <row r="63" spans="1:7" x14ac:dyDescent="0.35">
      <c r="A63" s="13" t="s">
        <v>239</v>
      </c>
      <c r="B63" s="33" t="s">
        <v>240</v>
      </c>
      <c r="C63" s="33" t="s">
        <v>241</v>
      </c>
      <c r="D63" s="14">
        <v>53147</v>
      </c>
      <c r="E63" s="15">
        <v>1244.76</v>
      </c>
      <c r="F63" s="16">
        <v>4.7999999999999996E-3</v>
      </c>
      <c r="G63" s="16"/>
    </row>
    <row r="64" spans="1:7" x14ac:dyDescent="0.35">
      <c r="A64" s="13" t="s">
        <v>1067</v>
      </c>
      <c r="B64" s="33" t="s">
        <v>1068</v>
      </c>
      <c r="C64" s="33" t="s">
        <v>1069</v>
      </c>
      <c r="D64" s="14">
        <v>91253</v>
      </c>
      <c r="E64" s="15">
        <v>1228.3599999999999</v>
      </c>
      <c r="F64" s="16">
        <v>4.7000000000000002E-3</v>
      </c>
      <c r="G64" s="16"/>
    </row>
    <row r="65" spans="1:7" x14ac:dyDescent="0.35">
      <c r="A65" s="13" t="s">
        <v>813</v>
      </c>
      <c r="B65" s="33" t="s">
        <v>814</v>
      </c>
      <c r="C65" s="33" t="s">
        <v>235</v>
      </c>
      <c r="D65" s="14">
        <v>388811</v>
      </c>
      <c r="E65" s="15">
        <v>1195.4000000000001</v>
      </c>
      <c r="F65" s="16">
        <v>4.5999999999999999E-3</v>
      </c>
      <c r="G65" s="16"/>
    </row>
    <row r="66" spans="1:7" x14ac:dyDescent="0.35">
      <c r="A66" s="13" t="s">
        <v>1070</v>
      </c>
      <c r="B66" s="33" t="s">
        <v>1071</v>
      </c>
      <c r="C66" s="33" t="s">
        <v>267</v>
      </c>
      <c r="D66" s="14">
        <v>323365</v>
      </c>
      <c r="E66" s="15">
        <v>1179.96</v>
      </c>
      <c r="F66" s="16">
        <v>4.4999999999999997E-3</v>
      </c>
      <c r="G66" s="16"/>
    </row>
    <row r="67" spans="1:7" x14ac:dyDescent="0.35">
      <c r="A67" s="13" t="s">
        <v>371</v>
      </c>
      <c r="B67" s="33" t="s">
        <v>372</v>
      </c>
      <c r="C67" s="33" t="s">
        <v>373</v>
      </c>
      <c r="D67" s="14">
        <v>174569</v>
      </c>
      <c r="E67" s="15">
        <v>1090.45</v>
      </c>
      <c r="F67" s="16">
        <v>4.1999999999999997E-3</v>
      </c>
      <c r="G67" s="16"/>
    </row>
    <row r="68" spans="1:7" x14ac:dyDescent="0.35">
      <c r="A68" s="13" t="s">
        <v>315</v>
      </c>
      <c r="B68" s="33" t="s">
        <v>316</v>
      </c>
      <c r="C68" s="33" t="s">
        <v>229</v>
      </c>
      <c r="D68" s="14">
        <v>3567</v>
      </c>
      <c r="E68" s="15">
        <v>1069.56</v>
      </c>
      <c r="F68" s="16">
        <v>4.1000000000000003E-3</v>
      </c>
      <c r="G68" s="16"/>
    </row>
    <row r="69" spans="1:7" x14ac:dyDescent="0.35">
      <c r="A69" s="13" t="s">
        <v>304</v>
      </c>
      <c r="B69" s="33" t="s">
        <v>305</v>
      </c>
      <c r="C69" s="33" t="s">
        <v>238</v>
      </c>
      <c r="D69" s="14">
        <v>86298</v>
      </c>
      <c r="E69" s="15">
        <v>1060.8599999999999</v>
      </c>
      <c r="F69" s="16">
        <v>4.1000000000000003E-3</v>
      </c>
      <c r="G69" s="16"/>
    </row>
    <row r="70" spans="1:7" x14ac:dyDescent="0.35">
      <c r="A70" s="13" t="s">
        <v>752</v>
      </c>
      <c r="B70" s="33" t="s">
        <v>753</v>
      </c>
      <c r="C70" s="33" t="s">
        <v>238</v>
      </c>
      <c r="D70" s="14">
        <v>55467</v>
      </c>
      <c r="E70" s="15">
        <v>1033.96</v>
      </c>
      <c r="F70" s="16">
        <v>4.0000000000000001E-3</v>
      </c>
      <c r="G70" s="16"/>
    </row>
    <row r="71" spans="1:7" x14ac:dyDescent="0.35">
      <c r="A71" s="13" t="s">
        <v>1072</v>
      </c>
      <c r="B71" s="33" t="s">
        <v>1073</v>
      </c>
      <c r="C71" s="33" t="s">
        <v>480</v>
      </c>
      <c r="D71" s="14">
        <v>153184</v>
      </c>
      <c r="E71" s="15">
        <v>981.53</v>
      </c>
      <c r="F71" s="16">
        <v>3.8E-3</v>
      </c>
      <c r="G71" s="16"/>
    </row>
    <row r="72" spans="1:7" x14ac:dyDescent="0.35">
      <c r="A72" s="13" t="s">
        <v>732</v>
      </c>
      <c r="B72" s="33" t="s">
        <v>733</v>
      </c>
      <c r="C72" s="33" t="s">
        <v>205</v>
      </c>
      <c r="D72" s="14">
        <v>239878</v>
      </c>
      <c r="E72" s="15">
        <v>979.18</v>
      </c>
      <c r="F72" s="16">
        <v>3.7000000000000002E-3</v>
      </c>
      <c r="G72" s="16"/>
    </row>
    <row r="73" spans="1:7" x14ac:dyDescent="0.35">
      <c r="A73" s="13" t="s">
        <v>759</v>
      </c>
      <c r="B73" s="33" t="s">
        <v>760</v>
      </c>
      <c r="C73" s="33" t="s">
        <v>248</v>
      </c>
      <c r="D73" s="14">
        <v>17455</v>
      </c>
      <c r="E73" s="15">
        <v>971.72</v>
      </c>
      <c r="F73" s="16">
        <v>3.7000000000000002E-3</v>
      </c>
      <c r="G73" s="16"/>
    </row>
    <row r="74" spans="1:7" x14ac:dyDescent="0.35">
      <c r="A74" s="13" t="s">
        <v>811</v>
      </c>
      <c r="B74" s="33" t="s">
        <v>812</v>
      </c>
      <c r="C74" s="33" t="s">
        <v>334</v>
      </c>
      <c r="D74" s="14">
        <v>672713</v>
      </c>
      <c r="E74" s="15">
        <v>942.34</v>
      </c>
      <c r="F74" s="16">
        <v>3.5999999999999999E-3</v>
      </c>
      <c r="G74" s="16"/>
    </row>
    <row r="75" spans="1:7" x14ac:dyDescent="0.35">
      <c r="A75" s="13" t="s">
        <v>1074</v>
      </c>
      <c r="B75" s="33" t="s">
        <v>1075</v>
      </c>
      <c r="C75" s="33" t="s">
        <v>386</v>
      </c>
      <c r="D75" s="14">
        <v>60641</v>
      </c>
      <c r="E75" s="15">
        <v>895.18</v>
      </c>
      <c r="F75" s="16">
        <v>3.3999999999999998E-3</v>
      </c>
      <c r="G75" s="16"/>
    </row>
    <row r="76" spans="1:7" x14ac:dyDescent="0.35">
      <c r="A76" s="13" t="s">
        <v>346</v>
      </c>
      <c r="B76" s="33" t="s">
        <v>347</v>
      </c>
      <c r="C76" s="33" t="s">
        <v>327</v>
      </c>
      <c r="D76" s="14">
        <v>40000</v>
      </c>
      <c r="E76" s="15">
        <v>864.6</v>
      </c>
      <c r="F76" s="16">
        <v>3.3E-3</v>
      </c>
      <c r="G76" s="16"/>
    </row>
    <row r="77" spans="1:7" x14ac:dyDescent="0.35">
      <c r="A77" s="13" t="s">
        <v>1076</v>
      </c>
      <c r="B77" s="33" t="s">
        <v>1077</v>
      </c>
      <c r="C77" s="33" t="s">
        <v>373</v>
      </c>
      <c r="D77" s="14">
        <v>525381</v>
      </c>
      <c r="E77" s="15">
        <v>822.06</v>
      </c>
      <c r="F77" s="16">
        <v>3.0999999999999999E-3</v>
      </c>
      <c r="G77" s="16"/>
    </row>
    <row r="78" spans="1:7" x14ac:dyDescent="0.35">
      <c r="A78" s="13" t="s">
        <v>1078</v>
      </c>
      <c r="B78" s="33" t="s">
        <v>1079</v>
      </c>
      <c r="C78" s="33" t="s">
        <v>301</v>
      </c>
      <c r="D78" s="14">
        <v>128584</v>
      </c>
      <c r="E78" s="15">
        <v>760.57</v>
      </c>
      <c r="F78" s="16">
        <v>2.8999999999999998E-3</v>
      </c>
      <c r="G78" s="16"/>
    </row>
    <row r="79" spans="1:7" x14ac:dyDescent="0.35">
      <c r="A79" s="13" t="s">
        <v>355</v>
      </c>
      <c r="B79" s="33" t="s">
        <v>356</v>
      </c>
      <c r="C79" s="33" t="s">
        <v>357</v>
      </c>
      <c r="D79" s="14">
        <v>70000</v>
      </c>
      <c r="E79" s="15">
        <v>753.62</v>
      </c>
      <c r="F79" s="16">
        <v>2.8999999999999998E-3</v>
      </c>
      <c r="G79" s="16"/>
    </row>
    <row r="80" spans="1:7" x14ac:dyDescent="0.35">
      <c r="A80" s="13" t="s">
        <v>1080</v>
      </c>
      <c r="B80" s="33" t="s">
        <v>1081</v>
      </c>
      <c r="C80" s="33" t="s">
        <v>341</v>
      </c>
      <c r="D80" s="14">
        <v>208824</v>
      </c>
      <c r="E80" s="15">
        <v>746.65</v>
      </c>
      <c r="F80" s="16">
        <v>2.8999999999999998E-3</v>
      </c>
      <c r="G80" s="16"/>
    </row>
    <row r="81" spans="1:7" x14ac:dyDescent="0.35">
      <c r="A81" s="13" t="s">
        <v>1082</v>
      </c>
      <c r="B81" s="33" t="s">
        <v>1083</v>
      </c>
      <c r="C81" s="33" t="s">
        <v>279</v>
      </c>
      <c r="D81" s="14">
        <v>15676</v>
      </c>
      <c r="E81" s="15">
        <v>721.93</v>
      </c>
      <c r="F81" s="16">
        <v>2.8E-3</v>
      </c>
      <c r="G81" s="16"/>
    </row>
    <row r="82" spans="1:7" x14ac:dyDescent="0.35">
      <c r="A82" s="13" t="s">
        <v>1036</v>
      </c>
      <c r="B82" s="33" t="s">
        <v>1037</v>
      </c>
      <c r="C82" s="33" t="s">
        <v>397</v>
      </c>
      <c r="D82" s="14">
        <v>52187</v>
      </c>
      <c r="E82" s="15">
        <v>586.22</v>
      </c>
      <c r="F82" s="16">
        <v>2.2000000000000001E-3</v>
      </c>
      <c r="G82" s="16"/>
    </row>
    <row r="83" spans="1:7" x14ac:dyDescent="0.35">
      <c r="A83" s="13" t="s">
        <v>1084</v>
      </c>
      <c r="B83" s="33" t="s">
        <v>1085</v>
      </c>
      <c r="C83" s="33" t="s">
        <v>491</v>
      </c>
      <c r="D83" s="14">
        <v>51065</v>
      </c>
      <c r="E83" s="15">
        <v>327.39999999999998</v>
      </c>
      <c r="F83" s="16">
        <v>1.2999999999999999E-3</v>
      </c>
      <c r="G83" s="16"/>
    </row>
    <row r="84" spans="1:7" x14ac:dyDescent="0.35">
      <c r="A84" s="13" t="s">
        <v>1086</v>
      </c>
      <c r="B84" s="33" t="s">
        <v>1087</v>
      </c>
      <c r="C84" s="33" t="s">
        <v>235</v>
      </c>
      <c r="D84" s="14">
        <v>324735</v>
      </c>
      <c r="E84" s="15">
        <v>305.35000000000002</v>
      </c>
      <c r="F84" s="16">
        <v>1.1999999999999999E-3</v>
      </c>
      <c r="G84" s="16"/>
    </row>
    <row r="85" spans="1:7" x14ac:dyDescent="0.35">
      <c r="A85" s="13" t="s">
        <v>773</v>
      </c>
      <c r="B85" s="33" t="s">
        <v>774</v>
      </c>
      <c r="C85" s="33" t="s">
        <v>223</v>
      </c>
      <c r="D85" s="14">
        <v>5858</v>
      </c>
      <c r="E85" s="15">
        <v>246.03</v>
      </c>
      <c r="F85" s="16">
        <v>8.9999999999999998E-4</v>
      </c>
      <c r="G85" s="16"/>
    </row>
    <row r="86" spans="1:7" x14ac:dyDescent="0.35">
      <c r="A86" s="13" t="s">
        <v>809</v>
      </c>
      <c r="B86" s="33" t="s">
        <v>810</v>
      </c>
      <c r="C86" s="33" t="s">
        <v>229</v>
      </c>
      <c r="D86" s="14">
        <v>5996</v>
      </c>
      <c r="E86" s="15">
        <v>147.82</v>
      </c>
      <c r="F86" s="16">
        <v>5.9999999999999995E-4</v>
      </c>
      <c r="G86" s="16"/>
    </row>
    <row r="87" spans="1:7" x14ac:dyDescent="0.35">
      <c r="A87" s="13" t="s">
        <v>1088</v>
      </c>
      <c r="B87" s="33" t="s">
        <v>1089</v>
      </c>
      <c r="C87" s="33" t="s">
        <v>327</v>
      </c>
      <c r="D87" s="14">
        <v>10400</v>
      </c>
      <c r="E87" s="15">
        <v>30.1</v>
      </c>
      <c r="F87" s="16">
        <v>1E-4</v>
      </c>
      <c r="G87" s="16"/>
    </row>
    <row r="88" spans="1:7" x14ac:dyDescent="0.35">
      <c r="A88" s="13" t="s">
        <v>214</v>
      </c>
      <c r="B88" s="33" t="s">
        <v>215</v>
      </c>
      <c r="C88" s="33" t="s">
        <v>216</v>
      </c>
      <c r="D88" s="14">
        <v>190</v>
      </c>
      <c r="E88" s="15">
        <v>12.08</v>
      </c>
      <c r="F88" s="16">
        <v>0</v>
      </c>
      <c r="G88" s="16"/>
    </row>
    <row r="89" spans="1:7" x14ac:dyDescent="0.35">
      <c r="A89" s="13" t="s">
        <v>1090</v>
      </c>
      <c r="B89" s="33" t="s">
        <v>1091</v>
      </c>
      <c r="C89" s="33" t="s">
        <v>1069</v>
      </c>
      <c r="D89" s="14">
        <v>2260</v>
      </c>
      <c r="E89" s="15">
        <v>4.3499999999999996</v>
      </c>
      <c r="F89" s="16">
        <v>0</v>
      </c>
      <c r="G89" s="16"/>
    </row>
    <row r="90" spans="1:7" x14ac:dyDescent="0.35">
      <c r="A90" s="17" t="s">
        <v>137</v>
      </c>
      <c r="B90" s="34"/>
      <c r="C90" s="34"/>
      <c r="D90" s="20"/>
      <c r="E90" s="37">
        <v>186927.57</v>
      </c>
      <c r="F90" s="38">
        <v>0.71589999999999998</v>
      </c>
      <c r="G90" s="23"/>
    </row>
    <row r="91" spans="1:7" x14ac:dyDescent="0.35">
      <c r="A91" s="17" t="s">
        <v>400</v>
      </c>
      <c r="B91" s="33"/>
      <c r="C91" s="33"/>
      <c r="D91" s="14"/>
      <c r="E91" s="15"/>
      <c r="F91" s="16"/>
      <c r="G91" s="16"/>
    </row>
    <row r="92" spans="1:7" x14ac:dyDescent="0.35">
      <c r="A92" s="17" t="s">
        <v>137</v>
      </c>
      <c r="B92" s="33"/>
      <c r="C92" s="33"/>
      <c r="D92" s="14"/>
      <c r="E92" s="39" t="s">
        <v>134</v>
      </c>
      <c r="F92" s="40" t="s">
        <v>134</v>
      </c>
      <c r="G92" s="16"/>
    </row>
    <row r="93" spans="1:7" x14ac:dyDescent="0.35">
      <c r="A93" s="24" t="s">
        <v>153</v>
      </c>
      <c r="B93" s="35"/>
      <c r="C93" s="35"/>
      <c r="D93" s="25"/>
      <c r="E93" s="30">
        <v>186927.57</v>
      </c>
      <c r="F93" s="31">
        <v>0.71589999999999998</v>
      </c>
      <c r="G93" s="23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17" t="s">
        <v>777</v>
      </c>
      <c r="B95" s="33"/>
      <c r="C95" s="33"/>
      <c r="D95" s="14"/>
      <c r="E95" s="15"/>
      <c r="F95" s="16"/>
      <c r="G95" s="16"/>
    </row>
    <row r="96" spans="1:7" x14ac:dyDescent="0.35">
      <c r="A96" s="17" t="s">
        <v>778</v>
      </c>
      <c r="B96" s="33"/>
      <c r="C96" s="33"/>
      <c r="D96" s="14"/>
      <c r="E96" s="15"/>
      <c r="F96" s="16"/>
      <c r="G96" s="16"/>
    </row>
    <row r="97" spans="1:7" x14ac:dyDescent="0.35">
      <c r="A97" s="13" t="s">
        <v>1092</v>
      </c>
      <c r="B97" s="33"/>
      <c r="C97" s="33" t="s">
        <v>248</v>
      </c>
      <c r="D97" s="14">
        <v>26650</v>
      </c>
      <c r="E97" s="15">
        <v>3280.62</v>
      </c>
      <c r="F97" s="16">
        <v>1.2558E-2</v>
      </c>
      <c r="G97" s="16"/>
    </row>
    <row r="98" spans="1:7" x14ac:dyDescent="0.35">
      <c r="A98" s="13" t="s">
        <v>781</v>
      </c>
      <c r="B98" s="33"/>
      <c r="C98" s="33" t="s">
        <v>223</v>
      </c>
      <c r="D98" s="14">
        <v>52500</v>
      </c>
      <c r="E98" s="15">
        <v>2214.4499999999998</v>
      </c>
      <c r="F98" s="16">
        <v>8.4770000000000002E-3</v>
      </c>
      <c r="G98" s="16"/>
    </row>
    <row r="99" spans="1:7" x14ac:dyDescent="0.35">
      <c r="A99" s="13" t="s">
        <v>779</v>
      </c>
      <c r="B99" s="33"/>
      <c r="C99" s="33" t="s">
        <v>216</v>
      </c>
      <c r="D99" s="14">
        <v>30000</v>
      </c>
      <c r="E99" s="15">
        <v>1881.3</v>
      </c>
      <c r="F99" s="16">
        <v>7.2020000000000001E-3</v>
      </c>
      <c r="G99" s="16"/>
    </row>
    <row r="100" spans="1:7" x14ac:dyDescent="0.35">
      <c r="A100" s="13" t="s">
        <v>1093</v>
      </c>
      <c r="B100" s="33"/>
      <c r="C100" s="33" t="s">
        <v>1069</v>
      </c>
      <c r="D100" s="14">
        <v>660000</v>
      </c>
      <c r="E100" s="15">
        <v>1268.72</v>
      </c>
      <c r="F100" s="16">
        <v>4.8560000000000001E-3</v>
      </c>
      <c r="G100" s="16"/>
    </row>
    <row r="101" spans="1:7" x14ac:dyDescent="0.35">
      <c r="A101" s="13" t="s">
        <v>1094</v>
      </c>
      <c r="B101" s="33"/>
      <c r="C101" s="33" t="s">
        <v>235</v>
      </c>
      <c r="D101" s="14">
        <v>727650</v>
      </c>
      <c r="E101" s="15">
        <v>684.06</v>
      </c>
      <c r="F101" s="16">
        <v>2.6180000000000001E-3</v>
      </c>
      <c r="G101" s="16"/>
    </row>
    <row r="102" spans="1:7" x14ac:dyDescent="0.35">
      <c r="A102" s="13" t="s">
        <v>785</v>
      </c>
      <c r="B102" s="33"/>
      <c r="C102" s="33" t="s">
        <v>491</v>
      </c>
      <c r="D102" s="14">
        <v>5000</v>
      </c>
      <c r="E102" s="15">
        <v>11.32</v>
      </c>
      <c r="F102" s="16">
        <v>4.3000000000000002E-5</v>
      </c>
      <c r="G102" s="16"/>
    </row>
    <row r="103" spans="1:7" x14ac:dyDescent="0.35">
      <c r="A103" s="17" t="s">
        <v>137</v>
      </c>
      <c r="B103" s="34"/>
      <c r="C103" s="34"/>
      <c r="D103" s="20"/>
      <c r="E103" s="37">
        <v>9340.4699999999993</v>
      </c>
      <c r="F103" s="38">
        <v>3.5754000000000001E-2</v>
      </c>
      <c r="G103" s="23"/>
    </row>
    <row r="104" spans="1:7" x14ac:dyDescent="0.35">
      <c r="A104" s="13"/>
      <c r="B104" s="33"/>
      <c r="C104" s="33"/>
      <c r="D104" s="14"/>
      <c r="E104" s="15"/>
      <c r="F104" s="16"/>
      <c r="G104" s="16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24" t="s">
        <v>153</v>
      </c>
      <c r="B107" s="35"/>
      <c r="C107" s="35"/>
      <c r="D107" s="25"/>
      <c r="E107" s="21">
        <v>9340.4699999999993</v>
      </c>
      <c r="F107" s="22">
        <v>3.5754000000000001E-2</v>
      </c>
      <c r="G107" s="23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7" t="s">
        <v>135</v>
      </c>
      <c r="B109" s="33"/>
      <c r="C109" s="33"/>
      <c r="D109" s="14"/>
      <c r="E109" s="15"/>
      <c r="F109" s="16"/>
      <c r="G109" s="16"/>
    </row>
    <row r="110" spans="1:7" x14ac:dyDescent="0.35">
      <c r="A110" s="17" t="s">
        <v>519</v>
      </c>
      <c r="B110" s="33"/>
      <c r="C110" s="33"/>
      <c r="D110" s="14"/>
      <c r="E110" s="15"/>
      <c r="F110" s="16"/>
      <c r="G110" s="16"/>
    </row>
    <row r="111" spans="1:7" x14ac:dyDescent="0.35">
      <c r="A111" s="13" t="s">
        <v>690</v>
      </c>
      <c r="B111" s="33" t="s">
        <v>691</v>
      </c>
      <c r="C111" s="33" t="s">
        <v>522</v>
      </c>
      <c r="D111" s="14">
        <v>19000000</v>
      </c>
      <c r="E111" s="15">
        <v>19051.93</v>
      </c>
      <c r="F111" s="16">
        <v>7.2900000000000006E-2</v>
      </c>
      <c r="G111" s="16">
        <v>6.8900000000000003E-2</v>
      </c>
    </row>
    <row r="112" spans="1:7" x14ac:dyDescent="0.35">
      <c r="A112" s="13" t="s">
        <v>1095</v>
      </c>
      <c r="B112" s="33" t="s">
        <v>1096</v>
      </c>
      <c r="C112" s="33" t="s">
        <v>522</v>
      </c>
      <c r="D112" s="14">
        <v>7500000</v>
      </c>
      <c r="E112" s="15">
        <v>7518.81</v>
      </c>
      <c r="F112" s="16">
        <v>2.8799999999999999E-2</v>
      </c>
      <c r="G112" s="16">
        <v>7.4999999999999997E-2</v>
      </c>
    </row>
    <row r="113" spans="1:7" x14ac:dyDescent="0.35">
      <c r="A113" s="13" t="s">
        <v>1097</v>
      </c>
      <c r="B113" s="33" t="s">
        <v>1098</v>
      </c>
      <c r="C113" s="33" t="s">
        <v>525</v>
      </c>
      <c r="D113" s="14">
        <v>2500000</v>
      </c>
      <c r="E113" s="15">
        <v>2540.73</v>
      </c>
      <c r="F113" s="16">
        <v>9.7000000000000003E-3</v>
      </c>
      <c r="G113" s="16">
        <v>7.3700000000000002E-2</v>
      </c>
    </row>
    <row r="114" spans="1:7" x14ac:dyDescent="0.35">
      <c r="A114" s="13" t="s">
        <v>1099</v>
      </c>
      <c r="B114" s="33" t="s">
        <v>1100</v>
      </c>
      <c r="C114" s="33" t="s">
        <v>525</v>
      </c>
      <c r="D114" s="14">
        <v>2500000</v>
      </c>
      <c r="E114" s="15">
        <v>2510.1</v>
      </c>
      <c r="F114" s="16">
        <v>9.5999999999999992E-3</v>
      </c>
      <c r="G114" s="16">
        <v>6.8750000000000006E-2</v>
      </c>
    </row>
    <row r="115" spans="1:7" x14ac:dyDescent="0.35">
      <c r="A115" s="13" t="s">
        <v>1101</v>
      </c>
      <c r="B115" s="33" t="s">
        <v>1102</v>
      </c>
      <c r="C115" s="33" t="s">
        <v>522</v>
      </c>
      <c r="D115" s="14">
        <v>2000000</v>
      </c>
      <c r="E115" s="15">
        <v>2002.48</v>
      </c>
      <c r="F115" s="16">
        <v>7.7000000000000002E-3</v>
      </c>
      <c r="G115" s="16">
        <v>6.9001999999999994E-2</v>
      </c>
    </row>
    <row r="116" spans="1:7" x14ac:dyDescent="0.35">
      <c r="A116" s="17" t="s">
        <v>137</v>
      </c>
      <c r="B116" s="34"/>
      <c r="C116" s="34"/>
      <c r="D116" s="20"/>
      <c r="E116" s="37">
        <v>33624.050000000003</v>
      </c>
      <c r="F116" s="38">
        <v>0.12870000000000001</v>
      </c>
      <c r="G116" s="23"/>
    </row>
    <row r="117" spans="1:7" x14ac:dyDescent="0.35">
      <c r="A117" s="13"/>
      <c r="B117" s="33"/>
      <c r="C117" s="33"/>
      <c r="D117" s="14"/>
      <c r="E117" s="15"/>
      <c r="F117" s="16"/>
      <c r="G117" s="16"/>
    </row>
    <row r="118" spans="1:7" x14ac:dyDescent="0.35">
      <c r="A118" s="17" t="s">
        <v>138</v>
      </c>
      <c r="B118" s="33"/>
      <c r="C118" s="33"/>
      <c r="D118" s="14"/>
      <c r="E118" s="15"/>
      <c r="F118" s="16"/>
      <c r="G118" s="16"/>
    </row>
    <row r="119" spans="1:7" x14ac:dyDescent="0.35">
      <c r="A119" s="13" t="s">
        <v>680</v>
      </c>
      <c r="B119" s="33" t="s">
        <v>681</v>
      </c>
      <c r="C119" s="33" t="s">
        <v>141</v>
      </c>
      <c r="D119" s="14">
        <v>7500000</v>
      </c>
      <c r="E119" s="15">
        <v>7618.72</v>
      </c>
      <c r="F119" s="16">
        <v>2.92E-2</v>
      </c>
      <c r="G119" s="16">
        <v>6.3428999999999999E-2</v>
      </c>
    </row>
    <row r="120" spans="1:7" x14ac:dyDescent="0.35">
      <c r="A120" s="13" t="s">
        <v>994</v>
      </c>
      <c r="B120" s="33" t="s">
        <v>995</v>
      </c>
      <c r="C120" s="33" t="s">
        <v>141</v>
      </c>
      <c r="D120" s="14">
        <v>3500000</v>
      </c>
      <c r="E120" s="15">
        <v>3621.66</v>
      </c>
      <c r="F120" s="16">
        <v>1.3899999999999999E-2</v>
      </c>
      <c r="G120" s="16">
        <v>6.1915999999999999E-2</v>
      </c>
    </row>
    <row r="121" spans="1:7" x14ac:dyDescent="0.35">
      <c r="A121" s="17" t="s">
        <v>137</v>
      </c>
      <c r="B121" s="34"/>
      <c r="C121" s="34"/>
      <c r="D121" s="20"/>
      <c r="E121" s="37">
        <v>11240.38</v>
      </c>
      <c r="F121" s="38">
        <v>4.3099999999999999E-2</v>
      </c>
      <c r="G121" s="23"/>
    </row>
    <row r="122" spans="1:7" x14ac:dyDescent="0.35">
      <c r="A122" s="13"/>
      <c r="B122" s="33"/>
      <c r="C122" s="33"/>
      <c r="D122" s="14"/>
      <c r="E122" s="15"/>
      <c r="F122" s="16"/>
      <c r="G122" s="16"/>
    </row>
    <row r="123" spans="1:7" x14ac:dyDescent="0.35">
      <c r="A123" s="17" t="s">
        <v>151</v>
      </c>
      <c r="B123" s="33"/>
      <c r="C123" s="33"/>
      <c r="D123" s="14"/>
      <c r="E123" s="15"/>
      <c r="F123" s="16"/>
      <c r="G123" s="16"/>
    </row>
    <row r="124" spans="1:7" x14ac:dyDescent="0.35">
      <c r="A124" s="17" t="s">
        <v>137</v>
      </c>
      <c r="B124" s="33"/>
      <c r="C124" s="33"/>
      <c r="D124" s="14"/>
      <c r="E124" s="39" t="s">
        <v>134</v>
      </c>
      <c r="F124" s="40" t="s">
        <v>134</v>
      </c>
      <c r="G124" s="16"/>
    </row>
    <row r="125" spans="1:7" x14ac:dyDescent="0.35">
      <c r="A125" s="13"/>
      <c r="B125" s="33"/>
      <c r="C125" s="33"/>
      <c r="D125" s="14"/>
      <c r="E125" s="15"/>
      <c r="F125" s="16"/>
      <c r="G125" s="16"/>
    </row>
    <row r="126" spans="1:7" x14ac:dyDescent="0.35">
      <c r="A126" s="17" t="s">
        <v>152</v>
      </c>
      <c r="B126" s="33"/>
      <c r="C126" s="33"/>
      <c r="D126" s="14"/>
      <c r="E126" s="15"/>
      <c r="F126" s="16"/>
      <c r="G126" s="16"/>
    </row>
    <row r="127" spans="1:7" x14ac:dyDescent="0.35">
      <c r="A127" s="17" t="s">
        <v>137</v>
      </c>
      <c r="B127" s="33"/>
      <c r="C127" s="33"/>
      <c r="D127" s="14"/>
      <c r="E127" s="39" t="s">
        <v>134</v>
      </c>
      <c r="F127" s="40" t="s">
        <v>134</v>
      </c>
      <c r="G127" s="16"/>
    </row>
    <row r="128" spans="1:7" x14ac:dyDescent="0.35">
      <c r="A128" s="13"/>
      <c r="B128" s="33"/>
      <c r="C128" s="33"/>
      <c r="D128" s="14"/>
      <c r="E128" s="15"/>
      <c r="F128" s="16"/>
      <c r="G128" s="16"/>
    </row>
    <row r="129" spans="1:7" x14ac:dyDescent="0.35">
      <c r="A129" s="24" t="s">
        <v>153</v>
      </c>
      <c r="B129" s="35"/>
      <c r="C129" s="35"/>
      <c r="D129" s="25"/>
      <c r="E129" s="21">
        <v>44864.43</v>
      </c>
      <c r="F129" s="22">
        <v>0.17180000000000001</v>
      </c>
      <c r="G129" s="23"/>
    </row>
    <row r="130" spans="1:7" x14ac:dyDescent="0.35">
      <c r="A130" s="13"/>
      <c r="B130" s="33"/>
      <c r="C130" s="33"/>
      <c r="D130" s="14"/>
      <c r="E130" s="15"/>
      <c r="F130" s="16"/>
      <c r="G130" s="16"/>
    </row>
    <row r="131" spans="1:7" x14ac:dyDescent="0.35">
      <c r="A131" s="13"/>
      <c r="B131" s="33"/>
      <c r="C131" s="33"/>
      <c r="D131" s="14"/>
      <c r="E131" s="15"/>
      <c r="F131" s="16"/>
      <c r="G131" s="16"/>
    </row>
    <row r="132" spans="1:7" x14ac:dyDescent="0.35">
      <c r="A132" s="17" t="s">
        <v>1103</v>
      </c>
      <c r="B132" s="33"/>
      <c r="C132" s="33"/>
      <c r="D132" s="14"/>
      <c r="E132" s="15"/>
      <c r="F132" s="16"/>
      <c r="G132" s="16"/>
    </row>
    <row r="133" spans="1:7" x14ac:dyDescent="0.35">
      <c r="A133" s="13" t="s">
        <v>1104</v>
      </c>
      <c r="B133" s="33" t="s">
        <v>1105</v>
      </c>
      <c r="C133" s="33"/>
      <c r="D133" s="14">
        <v>298945.6005</v>
      </c>
      <c r="E133" s="15">
        <v>10077.33</v>
      </c>
      <c r="F133" s="16">
        <v>3.8600000000000002E-2</v>
      </c>
      <c r="G133" s="16"/>
    </row>
    <row r="134" spans="1:7" x14ac:dyDescent="0.35">
      <c r="A134" s="13" t="s">
        <v>1106</v>
      </c>
      <c r="B134" s="33" t="s">
        <v>1107</v>
      </c>
      <c r="C134" s="33"/>
      <c r="D134" s="14">
        <v>20042965.413400002</v>
      </c>
      <c r="E134" s="15">
        <v>2052.2199999999998</v>
      </c>
      <c r="F134" s="16">
        <v>7.9000000000000008E-3</v>
      </c>
      <c r="G134" s="16"/>
    </row>
    <row r="135" spans="1:7" x14ac:dyDescent="0.35">
      <c r="A135" s="13" t="s">
        <v>1108</v>
      </c>
      <c r="B135" s="33" t="s">
        <v>1109</v>
      </c>
      <c r="C135" s="33"/>
      <c r="D135" s="14">
        <v>14999250.037</v>
      </c>
      <c r="E135" s="15">
        <v>1564.42</v>
      </c>
      <c r="F135" s="16">
        <v>6.0000000000000001E-3</v>
      </c>
      <c r="G135" s="16"/>
    </row>
    <row r="136" spans="1:7" x14ac:dyDescent="0.35">
      <c r="A136" s="13" t="s">
        <v>1110</v>
      </c>
      <c r="B136" s="33" t="s">
        <v>1111</v>
      </c>
      <c r="C136" s="33"/>
      <c r="D136" s="14">
        <v>1634279.088</v>
      </c>
      <c r="E136" s="15">
        <v>231.8</v>
      </c>
      <c r="F136" s="16">
        <v>8.9999999999999998E-4</v>
      </c>
      <c r="G136" s="16"/>
    </row>
    <row r="137" spans="1:7" x14ac:dyDescent="0.35">
      <c r="A137" s="13"/>
      <c r="B137" s="33"/>
      <c r="C137" s="33"/>
      <c r="D137" s="14"/>
      <c r="E137" s="15"/>
      <c r="F137" s="16"/>
      <c r="G137" s="16"/>
    </row>
    <row r="138" spans="1:7" x14ac:dyDescent="0.35">
      <c r="A138" s="24" t="s">
        <v>153</v>
      </c>
      <c r="B138" s="35"/>
      <c r="C138" s="35"/>
      <c r="D138" s="25"/>
      <c r="E138" s="21">
        <v>13925.77</v>
      </c>
      <c r="F138" s="22">
        <v>5.3400000000000003E-2</v>
      </c>
      <c r="G138" s="23"/>
    </row>
    <row r="139" spans="1:7" x14ac:dyDescent="0.35">
      <c r="A139" s="13"/>
      <c r="B139" s="33"/>
      <c r="C139" s="33"/>
      <c r="D139" s="14"/>
      <c r="E139" s="15"/>
      <c r="F139" s="16"/>
      <c r="G139" s="16"/>
    </row>
    <row r="140" spans="1:7" x14ac:dyDescent="0.35">
      <c r="A140" s="17" t="s">
        <v>154</v>
      </c>
      <c r="B140" s="33"/>
      <c r="C140" s="33"/>
      <c r="D140" s="14"/>
      <c r="E140" s="15"/>
      <c r="F140" s="16"/>
      <c r="G140" s="16"/>
    </row>
    <row r="141" spans="1:7" x14ac:dyDescent="0.35">
      <c r="A141" s="13" t="s">
        <v>155</v>
      </c>
      <c r="B141" s="33"/>
      <c r="C141" s="33"/>
      <c r="D141" s="14"/>
      <c r="E141" s="15">
        <v>16487.66</v>
      </c>
      <c r="F141" s="16">
        <v>6.3100000000000003E-2</v>
      </c>
      <c r="G141" s="16">
        <v>5.9055999999999997E-2</v>
      </c>
    </row>
    <row r="142" spans="1:7" x14ac:dyDescent="0.35">
      <c r="A142" s="17" t="s">
        <v>137</v>
      </c>
      <c r="B142" s="34"/>
      <c r="C142" s="34"/>
      <c r="D142" s="20"/>
      <c r="E142" s="37">
        <v>16487.66</v>
      </c>
      <c r="F142" s="38">
        <v>6.3100000000000003E-2</v>
      </c>
      <c r="G142" s="23"/>
    </row>
    <row r="143" spans="1:7" x14ac:dyDescent="0.35">
      <c r="A143" s="13"/>
      <c r="B143" s="33"/>
      <c r="C143" s="33"/>
      <c r="D143" s="14"/>
      <c r="E143" s="15"/>
      <c r="F143" s="16"/>
      <c r="G143" s="16"/>
    </row>
    <row r="144" spans="1:7" x14ac:dyDescent="0.35">
      <c r="A144" s="24" t="s">
        <v>153</v>
      </c>
      <c r="B144" s="35"/>
      <c r="C144" s="35"/>
      <c r="D144" s="25"/>
      <c r="E144" s="21">
        <v>16487.66</v>
      </c>
      <c r="F144" s="22">
        <v>6.3100000000000003E-2</v>
      </c>
      <c r="G144" s="23"/>
    </row>
    <row r="145" spans="1:7" x14ac:dyDescent="0.35">
      <c r="A145" s="13" t="s">
        <v>156</v>
      </c>
      <c r="B145" s="33"/>
      <c r="C145" s="33"/>
      <c r="D145" s="14"/>
      <c r="E145" s="15">
        <v>1240.3375235000001</v>
      </c>
      <c r="F145" s="16">
        <v>4.7479999999999996E-3</v>
      </c>
      <c r="G145" s="16"/>
    </row>
    <row r="146" spans="1:7" x14ac:dyDescent="0.35">
      <c r="A146" s="13" t="s">
        <v>157</v>
      </c>
      <c r="B146" s="33"/>
      <c r="C146" s="33"/>
      <c r="D146" s="14"/>
      <c r="E146" s="26">
        <v>-2226.7875235000001</v>
      </c>
      <c r="F146" s="27">
        <v>-8.9479999999999994E-3</v>
      </c>
      <c r="G146" s="16">
        <v>5.9055999999999997E-2</v>
      </c>
    </row>
    <row r="147" spans="1:7" x14ac:dyDescent="0.35">
      <c r="A147" s="28" t="s">
        <v>158</v>
      </c>
      <c r="B147" s="36"/>
      <c r="C147" s="36"/>
      <c r="D147" s="29"/>
      <c r="E147" s="30">
        <v>261218.98</v>
      </c>
      <c r="F147" s="31">
        <v>1</v>
      </c>
      <c r="G147" s="31"/>
    </row>
    <row r="149" spans="1:7" x14ac:dyDescent="0.35">
      <c r="A149" s="1" t="s">
        <v>793</v>
      </c>
    </row>
    <row r="150" spans="1:7" x14ac:dyDescent="0.35">
      <c r="A150" s="1" t="s">
        <v>159</v>
      </c>
    </row>
    <row r="152" spans="1:7" x14ac:dyDescent="0.35">
      <c r="A152" s="1" t="s">
        <v>161</v>
      </c>
    </row>
    <row r="153" spans="1:7" x14ac:dyDescent="0.35">
      <c r="A153" s="47" t="s">
        <v>162</v>
      </c>
      <c r="B153" s="3" t="s">
        <v>134</v>
      </c>
    </row>
    <row r="154" spans="1:7" x14ac:dyDescent="0.35">
      <c r="A154" t="s">
        <v>163</v>
      </c>
    </row>
    <row r="155" spans="1:7" x14ac:dyDescent="0.35">
      <c r="A155" t="s">
        <v>164</v>
      </c>
      <c r="B155" t="s">
        <v>165</v>
      </c>
      <c r="C155" t="s">
        <v>165</v>
      </c>
    </row>
    <row r="156" spans="1:7" x14ac:dyDescent="0.35">
      <c r="B156" s="48">
        <v>45747</v>
      </c>
      <c r="C156" s="48">
        <v>45777</v>
      </c>
    </row>
    <row r="157" spans="1:7" x14ac:dyDescent="0.35">
      <c r="A157" t="s">
        <v>403</v>
      </c>
      <c r="B157">
        <v>68.430000000000007</v>
      </c>
      <c r="C157">
        <v>69.98</v>
      </c>
    </row>
    <row r="158" spans="1:7" x14ac:dyDescent="0.35">
      <c r="A158" t="s">
        <v>167</v>
      </c>
      <c r="B158">
        <v>32.549999999999997</v>
      </c>
      <c r="C158">
        <v>33.090000000000003</v>
      </c>
    </row>
    <row r="159" spans="1:7" x14ac:dyDescent="0.35">
      <c r="A159" t="s">
        <v>840</v>
      </c>
      <c r="B159">
        <v>59.06</v>
      </c>
      <c r="C159">
        <v>60.32</v>
      </c>
    </row>
    <row r="160" spans="1:7" x14ac:dyDescent="0.35">
      <c r="A160" t="s">
        <v>841</v>
      </c>
      <c r="B160">
        <v>60.19</v>
      </c>
      <c r="C160">
        <v>61.48</v>
      </c>
    </row>
    <row r="161" spans="1:4" x14ac:dyDescent="0.35">
      <c r="A161" t="s">
        <v>404</v>
      </c>
      <c r="B161">
        <v>59.69</v>
      </c>
      <c r="C161">
        <v>60.96</v>
      </c>
    </row>
    <row r="162" spans="1:4" x14ac:dyDescent="0.35">
      <c r="A162" t="s">
        <v>169</v>
      </c>
      <c r="B162">
        <v>26.78</v>
      </c>
      <c r="C162">
        <v>27.15</v>
      </c>
    </row>
    <row r="164" spans="1:4" x14ac:dyDescent="0.35">
      <c r="A164" t="s">
        <v>1112</v>
      </c>
    </row>
    <row r="166" spans="1:4" x14ac:dyDescent="0.35">
      <c r="A166" s="50" t="s">
        <v>1113</v>
      </c>
      <c r="B166" s="50" t="s">
        <v>1114</v>
      </c>
      <c r="C166" s="50" t="s">
        <v>1115</v>
      </c>
      <c r="D166" s="50" t="s">
        <v>1116</v>
      </c>
    </row>
    <row r="167" spans="1:4" x14ac:dyDescent="0.35">
      <c r="A167" s="50" t="s">
        <v>1117</v>
      </c>
      <c r="B167" s="50"/>
      <c r="C167" s="50">
        <v>0.2</v>
      </c>
      <c r="D167" s="50">
        <v>0.2</v>
      </c>
    </row>
    <row r="168" spans="1:4" x14ac:dyDescent="0.35">
      <c r="A168" s="50" t="s">
        <v>1118</v>
      </c>
      <c r="B168" s="50"/>
      <c r="C168" s="50">
        <v>0.2</v>
      </c>
      <c r="D168" s="50">
        <v>0.2</v>
      </c>
    </row>
    <row r="170" spans="1:4" x14ac:dyDescent="0.35">
      <c r="A170" t="s">
        <v>171</v>
      </c>
      <c r="B170" s="3" t="s">
        <v>134</v>
      </c>
    </row>
    <row r="171" spans="1:4" ht="29" customHeight="1" x14ac:dyDescent="0.35">
      <c r="A171" s="47" t="s">
        <v>172</v>
      </c>
      <c r="B171" s="3" t="s">
        <v>134</v>
      </c>
    </row>
    <row r="172" spans="1:4" ht="29" customHeight="1" x14ac:dyDescent="0.35">
      <c r="A172" s="47" t="s">
        <v>173</v>
      </c>
      <c r="B172" s="3" t="s">
        <v>134</v>
      </c>
    </row>
    <row r="173" spans="1:4" x14ac:dyDescent="0.35">
      <c r="A173" t="s">
        <v>405</v>
      </c>
      <c r="B173" s="49">
        <v>1.3904000000000001</v>
      </c>
    </row>
    <row r="174" spans="1:4" ht="43.5" customHeight="1" x14ac:dyDescent="0.35">
      <c r="A174" s="47" t="s">
        <v>175</v>
      </c>
      <c r="B174" s="3">
        <v>9340.4697649999998</v>
      </c>
    </row>
    <row r="175" spans="1:4" x14ac:dyDescent="0.35">
      <c r="B175" s="3"/>
    </row>
    <row r="176" spans="1:4" ht="29" customHeight="1" x14ac:dyDescent="0.35">
      <c r="A176" s="47" t="s">
        <v>176</v>
      </c>
      <c r="B176" s="3" t="s">
        <v>134</v>
      </c>
    </row>
    <row r="177" spans="1:4" ht="29" customHeight="1" x14ac:dyDescent="0.35">
      <c r="A177" s="47" t="s">
        <v>177</v>
      </c>
      <c r="B177" t="s">
        <v>134</v>
      </c>
    </row>
    <row r="178" spans="1:4" ht="29" customHeight="1" x14ac:dyDescent="0.35">
      <c r="A178" s="47" t="s">
        <v>178</v>
      </c>
      <c r="B178" s="3" t="s">
        <v>134</v>
      </c>
    </row>
    <row r="179" spans="1:4" ht="29" customHeight="1" x14ac:dyDescent="0.35">
      <c r="A179" s="47" t="s">
        <v>179</v>
      </c>
      <c r="B179" s="3" t="s">
        <v>134</v>
      </c>
    </row>
    <row r="181" spans="1:4" ht="70" customHeight="1" x14ac:dyDescent="0.35">
      <c r="A181" s="73" t="s">
        <v>189</v>
      </c>
      <c r="B181" s="73" t="s">
        <v>190</v>
      </c>
      <c r="C181" s="73" t="s">
        <v>5</v>
      </c>
      <c r="D181" s="73" t="s">
        <v>6</v>
      </c>
    </row>
    <row r="182" spans="1:4" ht="70" customHeight="1" x14ac:dyDescent="0.35">
      <c r="A182" s="73" t="s">
        <v>1119</v>
      </c>
      <c r="B182" s="73"/>
      <c r="C182" s="73" t="s">
        <v>34</v>
      </c>
      <c r="D18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3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1120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1121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203</v>
      </c>
      <c r="B8" s="33" t="s">
        <v>204</v>
      </c>
      <c r="C8" s="33" t="s">
        <v>205</v>
      </c>
      <c r="D8" s="14">
        <v>378155</v>
      </c>
      <c r="E8" s="15">
        <v>7050.7</v>
      </c>
      <c r="F8" s="16">
        <v>0.1143</v>
      </c>
      <c r="G8" s="16"/>
    </row>
    <row r="9" spans="1:7" x14ac:dyDescent="0.35">
      <c r="A9" s="13" t="s">
        <v>211</v>
      </c>
      <c r="B9" s="33" t="s">
        <v>212</v>
      </c>
      <c r="C9" s="33" t="s">
        <v>213</v>
      </c>
      <c r="D9" s="14">
        <v>322922</v>
      </c>
      <c r="E9" s="15">
        <v>4844.1499999999996</v>
      </c>
      <c r="F9" s="16">
        <v>7.85E-2</v>
      </c>
      <c r="G9" s="16"/>
    </row>
    <row r="10" spans="1:7" x14ac:dyDescent="0.35">
      <c r="A10" s="13" t="s">
        <v>254</v>
      </c>
      <c r="B10" s="33" t="s">
        <v>255</v>
      </c>
      <c r="C10" s="33" t="s">
        <v>213</v>
      </c>
      <c r="D10" s="14">
        <v>241363</v>
      </c>
      <c r="E10" s="15">
        <v>3627.69</v>
      </c>
      <c r="F10" s="16">
        <v>5.8799999999999998E-2</v>
      </c>
      <c r="G10" s="16"/>
    </row>
    <row r="11" spans="1:7" x14ac:dyDescent="0.35">
      <c r="A11" s="13" t="s">
        <v>242</v>
      </c>
      <c r="B11" s="33" t="s">
        <v>243</v>
      </c>
      <c r="C11" s="33" t="s">
        <v>213</v>
      </c>
      <c r="D11" s="14">
        <v>224418</v>
      </c>
      <c r="E11" s="15">
        <v>3517.75</v>
      </c>
      <c r="F11" s="16">
        <v>5.7000000000000002E-2</v>
      </c>
      <c r="G11" s="16"/>
    </row>
    <row r="12" spans="1:7" x14ac:dyDescent="0.35">
      <c r="A12" s="13" t="s">
        <v>272</v>
      </c>
      <c r="B12" s="33" t="s">
        <v>273</v>
      </c>
      <c r="C12" s="33" t="s">
        <v>213</v>
      </c>
      <c r="D12" s="14">
        <v>43323</v>
      </c>
      <c r="E12" s="15">
        <v>2305.4299999999998</v>
      </c>
      <c r="F12" s="16">
        <v>3.7400000000000003E-2</v>
      </c>
      <c r="G12" s="16"/>
    </row>
    <row r="13" spans="1:7" x14ac:dyDescent="0.35">
      <c r="A13" s="13" t="s">
        <v>274</v>
      </c>
      <c r="B13" s="33" t="s">
        <v>275</v>
      </c>
      <c r="C13" s="33" t="s">
        <v>276</v>
      </c>
      <c r="D13" s="14">
        <v>108297</v>
      </c>
      <c r="E13" s="15">
        <v>1760.15</v>
      </c>
      <c r="F13" s="16">
        <v>2.8500000000000001E-2</v>
      </c>
      <c r="G13" s="16"/>
    </row>
    <row r="14" spans="1:7" x14ac:dyDescent="0.35">
      <c r="A14" s="13" t="s">
        <v>1008</v>
      </c>
      <c r="B14" s="33" t="s">
        <v>1009</v>
      </c>
      <c r="C14" s="33" t="s">
        <v>223</v>
      </c>
      <c r="D14" s="14">
        <v>755103</v>
      </c>
      <c r="E14" s="15">
        <v>1755.77</v>
      </c>
      <c r="F14" s="16">
        <v>2.8500000000000001E-2</v>
      </c>
      <c r="G14" s="16"/>
    </row>
    <row r="15" spans="1:7" x14ac:dyDescent="0.35">
      <c r="A15" s="13" t="s">
        <v>249</v>
      </c>
      <c r="B15" s="33" t="s">
        <v>250</v>
      </c>
      <c r="C15" s="33" t="s">
        <v>213</v>
      </c>
      <c r="D15" s="14">
        <v>50605</v>
      </c>
      <c r="E15" s="15">
        <v>1747.74</v>
      </c>
      <c r="F15" s="16">
        <v>2.8299999999999999E-2</v>
      </c>
      <c r="G15" s="16"/>
    </row>
    <row r="16" spans="1:7" x14ac:dyDescent="0.35">
      <c r="A16" s="13" t="s">
        <v>302</v>
      </c>
      <c r="B16" s="33" t="s">
        <v>303</v>
      </c>
      <c r="C16" s="33" t="s">
        <v>213</v>
      </c>
      <c r="D16" s="14">
        <v>64341</v>
      </c>
      <c r="E16" s="15">
        <v>1588.58</v>
      </c>
      <c r="F16" s="16">
        <v>2.5700000000000001E-2</v>
      </c>
      <c r="G16" s="16"/>
    </row>
    <row r="17" spans="1:7" x14ac:dyDescent="0.35">
      <c r="A17" s="13" t="s">
        <v>436</v>
      </c>
      <c r="B17" s="33" t="s">
        <v>437</v>
      </c>
      <c r="C17" s="33" t="s">
        <v>213</v>
      </c>
      <c r="D17" s="14">
        <v>31415</v>
      </c>
      <c r="E17" s="15">
        <v>1440.85</v>
      </c>
      <c r="F17" s="16">
        <v>2.3300000000000001E-2</v>
      </c>
      <c r="G17" s="16"/>
    </row>
    <row r="18" spans="1:7" x14ac:dyDescent="0.35">
      <c r="A18" s="13" t="s">
        <v>288</v>
      </c>
      <c r="B18" s="33" t="s">
        <v>289</v>
      </c>
      <c r="C18" s="33" t="s">
        <v>213</v>
      </c>
      <c r="D18" s="14">
        <v>19434</v>
      </c>
      <c r="E18" s="15">
        <v>1419.65</v>
      </c>
      <c r="F18" s="16">
        <v>2.3E-2</v>
      </c>
      <c r="G18" s="16"/>
    </row>
    <row r="19" spans="1:7" x14ac:dyDescent="0.35">
      <c r="A19" s="13" t="s">
        <v>284</v>
      </c>
      <c r="B19" s="33" t="s">
        <v>285</v>
      </c>
      <c r="C19" s="33" t="s">
        <v>213</v>
      </c>
      <c r="D19" s="14">
        <v>196893</v>
      </c>
      <c r="E19" s="15">
        <v>1416.55</v>
      </c>
      <c r="F19" s="16">
        <v>2.3E-2</v>
      </c>
      <c r="G19" s="16"/>
    </row>
    <row r="20" spans="1:7" x14ac:dyDescent="0.35">
      <c r="A20" s="13" t="s">
        <v>378</v>
      </c>
      <c r="B20" s="33" t="s">
        <v>379</v>
      </c>
      <c r="C20" s="33" t="s">
        <v>298</v>
      </c>
      <c r="D20" s="14">
        <v>7087</v>
      </c>
      <c r="E20" s="15">
        <v>1165.95</v>
      </c>
      <c r="F20" s="16">
        <v>1.89E-2</v>
      </c>
      <c r="G20" s="16"/>
    </row>
    <row r="21" spans="1:7" x14ac:dyDescent="0.35">
      <c r="A21" s="13" t="s">
        <v>304</v>
      </c>
      <c r="B21" s="33" t="s">
        <v>305</v>
      </c>
      <c r="C21" s="33" t="s">
        <v>238</v>
      </c>
      <c r="D21" s="14">
        <v>82768</v>
      </c>
      <c r="E21" s="15">
        <v>1017.47</v>
      </c>
      <c r="F21" s="16">
        <v>1.6500000000000001E-2</v>
      </c>
      <c r="G21" s="16"/>
    </row>
    <row r="22" spans="1:7" x14ac:dyDescent="0.35">
      <c r="A22" s="13" t="s">
        <v>1122</v>
      </c>
      <c r="B22" s="33" t="s">
        <v>1123</v>
      </c>
      <c r="C22" s="33" t="s">
        <v>480</v>
      </c>
      <c r="D22" s="14">
        <v>46319</v>
      </c>
      <c r="E22" s="15">
        <v>875.75</v>
      </c>
      <c r="F22" s="16">
        <v>1.4200000000000001E-2</v>
      </c>
      <c r="G22" s="16"/>
    </row>
    <row r="23" spans="1:7" x14ac:dyDescent="0.35">
      <c r="A23" s="13" t="s">
        <v>1124</v>
      </c>
      <c r="B23" s="33" t="s">
        <v>1125</v>
      </c>
      <c r="C23" s="33" t="s">
        <v>386</v>
      </c>
      <c r="D23" s="14">
        <v>71684</v>
      </c>
      <c r="E23" s="15">
        <v>851.39</v>
      </c>
      <c r="F23" s="16">
        <v>1.38E-2</v>
      </c>
      <c r="G23" s="16"/>
    </row>
    <row r="24" spans="1:7" x14ac:dyDescent="0.35">
      <c r="A24" s="13" t="s">
        <v>208</v>
      </c>
      <c r="B24" s="33" t="s">
        <v>209</v>
      </c>
      <c r="C24" s="33" t="s">
        <v>210</v>
      </c>
      <c r="D24" s="14">
        <v>22624</v>
      </c>
      <c r="E24" s="15">
        <v>755.87</v>
      </c>
      <c r="F24" s="16">
        <v>1.2200000000000001E-2</v>
      </c>
      <c r="G24" s="16"/>
    </row>
    <row r="25" spans="1:7" x14ac:dyDescent="0.35">
      <c r="A25" s="13" t="s">
        <v>1016</v>
      </c>
      <c r="B25" s="33" t="s">
        <v>1017</v>
      </c>
      <c r="C25" s="33" t="s">
        <v>213</v>
      </c>
      <c r="D25" s="14">
        <v>193424</v>
      </c>
      <c r="E25" s="15">
        <v>754.74</v>
      </c>
      <c r="F25" s="16">
        <v>1.2200000000000001E-2</v>
      </c>
      <c r="G25" s="16"/>
    </row>
    <row r="26" spans="1:7" x14ac:dyDescent="0.35">
      <c r="A26" s="13" t="s">
        <v>358</v>
      </c>
      <c r="B26" s="33" t="s">
        <v>359</v>
      </c>
      <c r="C26" s="33" t="s">
        <v>235</v>
      </c>
      <c r="D26" s="14">
        <v>156049</v>
      </c>
      <c r="E26" s="15">
        <v>747.79</v>
      </c>
      <c r="F26" s="16">
        <v>1.21E-2</v>
      </c>
      <c r="G26" s="16"/>
    </row>
    <row r="27" spans="1:7" x14ac:dyDescent="0.35">
      <c r="A27" s="13" t="s">
        <v>1126</v>
      </c>
      <c r="B27" s="33" t="s">
        <v>1127</v>
      </c>
      <c r="C27" s="33" t="s">
        <v>232</v>
      </c>
      <c r="D27" s="14">
        <v>26423</v>
      </c>
      <c r="E27" s="15">
        <v>657.03</v>
      </c>
      <c r="F27" s="16">
        <v>1.06E-2</v>
      </c>
      <c r="G27" s="16"/>
    </row>
    <row r="28" spans="1:7" x14ac:dyDescent="0.35">
      <c r="A28" s="13" t="s">
        <v>1028</v>
      </c>
      <c r="B28" s="33" t="s">
        <v>1029</v>
      </c>
      <c r="C28" s="33" t="s">
        <v>279</v>
      </c>
      <c r="D28" s="14">
        <v>129707</v>
      </c>
      <c r="E28" s="15">
        <v>624.09</v>
      </c>
      <c r="F28" s="16">
        <v>1.01E-2</v>
      </c>
      <c r="G28" s="16"/>
    </row>
    <row r="29" spans="1:7" x14ac:dyDescent="0.35">
      <c r="A29" s="13" t="s">
        <v>452</v>
      </c>
      <c r="B29" s="33" t="s">
        <v>453</v>
      </c>
      <c r="C29" s="33" t="s">
        <v>213</v>
      </c>
      <c r="D29" s="14">
        <v>6757</v>
      </c>
      <c r="E29" s="15">
        <v>589.30999999999995</v>
      </c>
      <c r="F29" s="16">
        <v>9.5999999999999992E-3</v>
      </c>
      <c r="G29" s="16"/>
    </row>
    <row r="30" spans="1:7" x14ac:dyDescent="0.35">
      <c r="A30" s="13" t="s">
        <v>1128</v>
      </c>
      <c r="B30" s="33" t="s">
        <v>1129</v>
      </c>
      <c r="C30" s="33" t="s">
        <v>213</v>
      </c>
      <c r="D30" s="14">
        <v>38638</v>
      </c>
      <c r="E30" s="15">
        <v>484.37</v>
      </c>
      <c r="F30" s="16">
        <v>7.7999999999999996E-3</v>
      </c>
      <c r="G30" s="16"/>
    </row>
    <row r="31" spans="1:7" x14ac:dyDescent="0.35">
      <c r="A31" s="13" t="s">
        <v>805</v>
      </c>
      <c r="B31" s="33" t="s">
        <v>806</v>
      </c>
      <c r="C31" s="33" t="s">
        <v>248</v>
      </c>
      <c r="D31" s="14">
        <v>74746</v>
      </c>
      <c r="E31" s="15">
        <v>481.55</v>
      </c>
      <c r="F31" s="16">
        <v>7.7999999999999996E-3</v>
      </c>
      <c r="G31" s="16"/>
    </row>
    <row r="32" spans="1:7" x14ac:dyDescent="0.35">
      <c r="A32" s="13" t="s">
        <v>1130</v>
      </c>
      <c r="B32" s="33" t="s">
        <v>1131</v>
      </c>
      <c r="C32" s="33" t="s">
        <v>213</v>
      </c>
      <c r="D32" s="14">
        <v>101527</v>
      </c>
      <c r="E32" s="15">
        <v>440.42</v>
      </c>
      <c r="F32" s="16">
        <v>7.1000000000000004E-3</v>
      </c>
      <c r="G32" s="16"/>
    </row>
    <row r="33" spans="1:7" x14ac:dyDescent="0.35">
      <c r="A33" s="13" t="s">
        <v>1132</v>
      </c>
      <c r="B33" s="33" t="s">
        <v>1133</v>
      </c>
      <c r="C33" s="33" t="s">
        <v>232</v>
      </c>
      <c r="D33" s="14">
        <v>94573</v>
      </c>
      <c r="E33" s="15">
        <v>422.98</v>
      </c>
      <c r="F33" s="16">
        <v>6.8999999999999999E-3</v>
      </c>
      <c r="G33" s="16"/>
    </row>
    <row r="34" spans="1:7" x14ac:dyDescent="0.35">
      <c r="A34" s="13" t="s">
        <v>1134</v>
      </c>
      <c r="B34" s="33" t="s">
        <v>1135</v>
      </c>
      <c r="C34" s="33" t="s">
        <v>1136</v>
      </c>
      <c r="D34" s="14">
        <v>58830</v>
      </c>
      <c r="E34" s="15">
        <v>413.16</v>
      </c>
      <c r="F34" s="16">
        <v>6.7000000000000002E-3</v>
      </c>
      <c r="G34" s="16"/>
    </row>
    <row r="35" spans="1:7" x14ac:dyDescent="0.35">
      <c r="A35" s="13" t="s">
        <v>1036</v>
      </c>
      <c r="B35" s="33" t="s">
        <v>1037</v>
      </c>
      <c r="C35" s="33" t="s">
        <v>397</v>
      </c>
      <c r="D35" s="14">
        <v>33244</v>
      </c>
      <c r="E35" s="15">
        <v>373.43</v>
      </c>
      <c r="F35" s="16">
        <v>6.1000000000000004E-3</v>
      </c>
      <c r="G35" s="16"/>
    </row>
    <row r="36" spans="1:7" x14ac:dyDescent="0.35">
      <c r="A36" s="13" t="s">
        <v>413</v>
      </c>
      <c r="B36" s="33" t="s">
        <v>414</v>
      </c>
      <c r="C36" s="33" t="s">
        <v>308</v>
      </c>
      <c r="D36" s="14">
        <v>6750</v>
      </c>
      <c r="E36" s="15">
        <v>372.77</v>
      </c>
      <c r="F36" s="16">
        <v>6.0000000000000001E-3</v>
      </c>
      <c r="G36" s="16"/>
    </row>
    <row r="37" spans="1:7" x14ac:dyDescent="0.35">
      <c r="A37" s="13" t="s">
        <v>384</v>
      </c>
      <c r="B37" s="33" t="s">
        <v>385</v>
      </c>
      <c r="C37" s="33" t="s">
        <v>386</v>
      </c>
      <c r="D37" s="14">
        <v>11817</v>
      </c>
      <c r="E37" s="15">
        <v>166.79</v>
      </c>
      <c r="F37" s="16">
        <v>2.7000000000000001E-3</v>
      </c>
      <c r="G37" s="16"/>
    </row>
    <row r="38" spans="1:7" x14ac:dyDescent="0.35">
      <c r="A38" s="13" t="s">
        <v>1137</v>
      </c>
      <c r="B38" s="33" t="s">
        <v>1138</v>
      </c>
      <c r="C38" s="33" t="s">
        <v>205</v>
      </c>
      <c r="D38" s="14">
        <v>1</v>
      </c>
      <c r="E38" s="15">
        <v>0.02</v>
      </c>
      <c r="F38" s="16">
        <v>0</v>
      </c>
      <c r="G38" s="16"/>
    </row>
    <row r="39" spans="1:7" x14ac:dyDescent="0.35">
      <c r="A39" s="17" t="s">
        <v>137</v>
      </c>
      <c r="B39" s="34"/>
      <c r="C39" s="34"/>
      <c r="D39" s="20"/>
      <c r="E39" s="21">
        <v>43669.89</v>
      </c>
      <c r="F39" s="22">
        <v>0.70760000000000001</v>
      </c>
      <c r="G39" s="23"/>
    </row>
    <row r="40" spans="1:7" x14ac:dyDescent="0.35">
      <c r="A40" s="17" t="s">
        <v>400</v>
      </c>
      <c r="B40" s="33"/>
      <c r="C40" s="33"/>
      <c r="D40" s="14"/>
      <c r="E40" s="15"/>
      <c r="F40" s="16"/>
      <c r="G40" s="16"/>
    </row>
    <row r="41" spans="1:7" x14ac:dyDescent="0.35">
      <c r="A41" s="17" t="s">
        <v>137</v>
      </c>
      <c r="B41" s="33"/>
      <c r="C41" s="33"/>
      <c r="D41" s="14"/>
      <c r="E41" s="18" t="s">
        <v>134</v>
      </c>
      <c r="F41" s="19" t="s">
        <v>134</v>
      </c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7" t="s">
        <v>1139</v>
      </c>
      <c r="B43" s="33"/>
      <c r="C43" s="33"/>
      <c r="D43" s="14"/>
      <c r="E43" s="15"/>
      <c r="F43" s="16"/>
      <c r="G43" s="16"/>
    </row>
    <row r="44" spans="1:7" x14ac:dyDescent="0.35">
      <c r="A44" s="13" t="s">
        <v>1140</v>
      </c>
      <c r="B44" s="33" t="s">
        <v>1141</v>
      </c>
      <c r="C44" s="33" t="s">
        <v>1142</v>
      </c>
      <c r="D44" s="14">
        <v>20597</v>
      </c>
      <c r="E44" s="15">
        <v>3722.67</v>
      </c>
      <c r="F44" s="16">
        <v>6.0299999999999999E-2</v>
      </c>
      <c r="G44" s="16"/>
    </row>
    <row r="45" spans="1:7" x14ac:dyDescent="0.35">
      <c r="A45" s="13" t="s">
        <v>1143</v>
      </c>
      <c r="B45" s="33" t="s">
        <v>1144</v>
      </c>
      <c r="C45" s="33" t="s">
        <v>1145</v>
      </c>
      <c r="D45" s="14">
        <v>10450</v>
      </c>
      <c r="E45" s="15">
        <v>3513.11</v>
      </c>
      <c r="F45" s="16">
        <v>5.6899999999999999E-2</v>
      </c>
      <c r="G45" s="16"/>
    </row>
    <row r="46" spans="1:7" x14ac:dyDescent="0.35">
      <c r="A46" s="13" t="s">
        <v>1146</v>
      </c>
      <c r="B46" s="33" t="s">
        <v>1147</v>
      </c>
      <c r="C46" s="33" t="s">
        <v>1145</v>
      </c>
      <c r="D46" s="14">
        <v>33140</v>
      </c>
      <c r="E46" s="15">
        <v>3070.1</v>
      </c>
      <c r="F46" s="16">
        <v>4.9799999999999997E-2</v>
      </c>
      <c r="G46" s="16"/>
    </row>
    <row r="47" spans="1:7" x14ac:dyDescent="0.35">
      <c r="A47" s="13" t="s">
        <v>1148</v>
      </c>
      <c r="B47" s="33" t="s">
        <v>1149</v>
      </c>
      <c r="C47" s="33" t="s">
        <v>1136</v>
      </c>
      <c r="D47" s="14">
        <v>6438</v>
      </c>
      <c r="E47" s="15">
        <v>1053.92</v>
      </c>
      <c r="F47" s="16">
        <v>1.7100000000000001E-2</v>
      </c>
      <c r="G47" s="16"/>
    </row>
    <row r="48" spans="1:7" x14ac:dyDescent="0.35">
      <c r="A48" s="13" t="s">
        <v>1150</v>
      </c>
      <c r="B48" s="33" t="s">
        <v>1151</v>
      </c>
      <c r="C48" s="33" t="s">
        <v>1145</v>
      </c>
      <c r="D48" s="14">
        <v>3001</v>
      </c>
      <c r="E48" s="15">
        <v>302.31</v>
      </c>
      <c r="F48" s="16">
        <v>4.8999999999999998E-3</v>
      </c>
      <c r="G48" s="16"/>
    </row>
    <row r="49" spans="1:7" x14ac:dyDescent="0.35">
      <c r="A49" s="13" t="s">
        <v>1152</v>
      </c>
      <c r="B49" s="33" t="s">
        <v>1153</v>
      </c>
      <c r="C49" s="33" t="s">
        <v>1145</v>
      </c>
      <c r="D49" s="14">
        <v>1289</v>
      </c>
      <c r="E49" s="15">
        <v>294.60000000000002</v>
      </c>
      <c r="F49" s="16">
        <v>4.7999999999999996E-3</v>
      </c>
      <c r="G49" s="16"/>
    </row>
    <row r="50" spans="1:7" x14ac:dyDescent="0.35">
      <c r="A50" s="13" t="s">
        <v>1154</v>
      </c>
      <c r="B50" s="33" t="s">
        <v>1155</v>
      </c>
      <c r="C50" s="33" t="s">
        <v>1145</v>
      </c>
      <c r="D50" s="14">
        <v>2276</v>
      </c>
      <c r="E50" s="15">
        <v>272.41000000000003</v>
      </c>
      <c r="F50" s="16">
        <v>4.4000000000000003E-3</v>
      </c>
      <c r="G50" s="16"/>
    </row>
    <row r="51" spans="1:7" x14ac:dyDescent="0.35">
      <c r="A51" s="13" t="s">
        <v>1156</v>
      </c>
      <c r="B51" s="33" t="s">
        <v>1157</v>
      </c>
      <c r="C51" s="33" t="s">
        <v>1158</v>
      </c>
      <c r="D51" s="14">
        <v>1286</v>
      </c>
      <c r="E51" s="15">
        <v>264.5</v>
      </c>
      <c r="F51" s="16">
        <v>4.3E-3</v>
      </c>
      <c r="G51" s="16"/>
    </row>
    <row r="52" spans="1:7" x14ac:dyDescent="0.35">
      <c r="A52" s="13" t="s">
        <v>1159</v>
      </c>
      <c r="B52" s="33" t="s">
        <v>1160</v>
      </c>
      <c r="C52" s="33" t="s">
        <v>1136</v>
      </c>
      <c r="D52" s="14">
        <v>5115</v>
      </c>
      <c r="E52" s="15">
        <v>251.15</v>
      </c>
      <c r="F52" s="16">
        <v>4.1000000000000003E-3</v>
      </c>
      <c r="G52" s="16"/>
    </row>
    <row r="53" spans="1:7" x14ac:dyDescent="0.35">
      <c r="A53" s="13" t="s">
        <v>1161</v>
      </c>
      <c r="B53" s="33" t="s">
        <v>1162</v>
      </c>
      <c r="C53" s="33" t="s">
        <v>1158</v>
      </c>
      <c r="D53" s="14">
        <v>289</v>
      </c>
      <c r="E53" s="15">
        <v>234.75</v>
      </c>
      <c r="F53" s="16">
        <v>3.8E-3</v>
      </c>
      <c r="G53" s="16"/>
    </row>
    <row r="54" spans="1:7" x14ac:dyDescent="0.35">
      <c r="A54" s="13" t="s">
        <v>1163</v>
      </c>
      <c r="B54" s="33" t="s">
        <v>1164</v>
      </c>
      <c r="C54" s="33" t="s">
        <v>1142</v>
      </c>
      <c r="D54" s="14">
        <v>881</v>
      </c>
      <c r="E54" s="15">
        <v>224.16</v>
      </c>
      <c r="F54" s="16">
        <v>3.5999999999999999E-3</v>
      </c>
      <c r="G54" s="16"/>
    </row>
    <row r="55" spans="1:7" x14ac:dyDescent="0.35">
      <c r="A55" s="13" t="s">
        <v>1165</v>
      </c>
      <c r="B55" s="33" t="s">
        <v>1166</v>
      </c>
      <c r="C55" s="33" t="s">
        <v>1158</v>
      </c>
      <c r="D55" s="14">
        <v>384</v>
      </c>
      <c r="E55" s="15">
        <v>204.94</v>
      </c>
      <c r="F55" s="16">
        <v>3.3E-3</v>
      </c>
      <c r="G55" s="16"/>
    </row>
    <row r="56" spans="1:7" x14ac:dyDescent="0.35">
      <c r="A56" s="13" t="s">
        <v>1167</v>
      </c>
      <c r="B56" s="33" t="s">
        <v>1168</v>
      </c>
      <c r="C56" s="33" t="s">
        <v>1145</v>
      </c>
      <c r="D56" s="14">
        <v>1565</v>
      </c>
      <c r="E56" s="15">
        <v>197.61</v>
      </c>
      <c r="F56" s="16">
        <v>3.2000000000000002E-3</v>
      </c>
      <c r="G56" s="16"/>
    </row>
    <row r="57" spans="1:7" x14ac:dyDescent="0.35">
      <c r="A57" s="13" t="s">
        <v>1169</v>
      </c>
      <c r="B57" s="33" t="s">
        <v>1170</v>
      </c>
      <c r="C57" s="33" t="s">
        <v>1142</v>
      </c>
      <c r="D57" s="14">
        <v>618</v>
      </c>
      <c r="E57" s="15">
        <v>197.1</v>
      </c>
      <c r="F57" s="16">
        <v>3.2000000000000002E-3</v>
      </c>
      <c r="G57" s="16"/>
    </row>
    <row r="58" spans="1:7" x14ac:dyDescent="0.35">
      <c r="A58" s="13" t="s">
        <v>1171</v>
      </c>
      <c r="B58" s="33" t="s">
        <v>1172</v>
      </c>
      <c r="C58" s="33" t="s">
        <v>1142</v>
      </c>
      <c r="D58" s="14">
        <v>2263</v>
      </c>
      <c r="E58" s="15">
        <v>187.38</v>
      </c>
      <c r="F58" s="16">
        <v>3.0000000000000001E-3</v>
      </c>
      <c r="G58" s="16"/>
    </row>
    <row r="59" spans="1:7" x14ac:dyDescent="0.35">
      <c r="A59" s="13" t="s">
        <v>1173</v>
      </c>
      <c r="B59" s="33" t="s">
        <v>1174</v>
      </c>
      <c r="C59" s="33" t="s">
        <v>1145</v>
      </c>
      <c r="D59" s="14">
        <v>1282</v>
      </c>
      <c r="E59" s="15">
        <v>174.52</v>
      </c>
      <c r="F59" s="16">
        <v>2.8E-3</v>
      </c>
      <c r="G59" s="16"/>
    </row>
    <row r="60" spans="1:7" x14ac:dyDescent="0.35">
      <c r="A60" s="13" t="s">
        <v>1175</v>
      </c>
      <c r="B60" s="33" t="s">
        <v>1176</v>
      </c>
      <c r="C60" s="33" t="s">
        <v>1142</v>
      </c>
      <c r="D60" s="14">
        <v>1155</v>
      </c>
      <c r="E60" s="15">
        <v>148.05000000000001</v>
      </c>
      <c r="F60" s="16">
        <v>2.3999999999999998E-3</v>
      </c>
      <c r="G60" s="16"/>
    </row>
    <row r="61" spans="1:7" x14ac:dyDescent="0.35">
      <c r="A61" s="13" t="s">
        <v>1177</v>
      </c>
      <c r="B61" s="33" t="s">
        <v>1178</v>
      </c>
      <c r="C61" s="33" t="s">
        <v>1145</v>
      </c>
      <c r="D61" s="14">
        <v>906</v>
      </c>
      <c r="E61" s="15">
        <v>144.05000000000001</v>
      </c>
      <c r="F61" s="16">
        <v>2.3E-3</v>
      </c>
      <c r="G61" s="16"/>
    </row>
    <row r="62" spans="1:7" x14ac:dyDescent="0.35">
      <c r="A62" s="13" t="s">
        <v>1179</v>
      </c>
      <c r="B62" s="33" t="s">
        <v>1180</v>
      </c>
      <c r="C62" s="33" t="s">
        <v>1145</v>
      </c>
      <c r="D62" s="14">
        <v>339</v>
      </c>
      <c r="E62" s="15">
        <v>123.66</v>
      </c>
      <c r="F62" s="16">
        <v>2E-3</v>
      </c>
      <c r="G62" s="16"/>
    </row>
    <row r="63" spans="1:7" x14ac:dyDescent="0.35">
      <c r="A63" s="13" t="s">
        <v>1181</v>
      </c>
      <c r="B63" s="33" t="s">
        <v>1182</v>
      </c>
      <c r="C63" s="33" t="s">
        <v>1142</v>
      </c>
      <c r="D63" s="14">
        <v>695</v>
      </c>
      <c r="E63" s="15">
        <v>115.22</v>
      </c>
      <c r="F63" s="16">
        <v>1.9E-3</v>
      </c>
      <c r="G63" s="16"/>
    </row>
    <row r="64" spans="1:7" x14ac:dyDescent="0.35">
      <c r="A64" s="13" t="s">
        <v>1183</v>
      </c>
      <c r="B64" s="33" t="s">
        <v>1184</v>
      </c>
      <c r="C64" s="33" t="s">
        <v>1145</v>
      </c>
      <c r="D64" s="14">
        <v>188</v>
      </c>
      <c r="E64" s="15">
        <v>112.36</v>
      </c>
      <c r="F64" s="16">
        <v>1.8E-3</v>
      </c>
      <c r="G64" s="16"/>
    </row>
    <row r="65" spans="1:7" x14ac:dyDescent="0.35">
      <c r="A65" s="13" t="s">
        <v>1185</v>
      </c>
      <c r="B65" s="33" t="s">
        <v>1186</v>
      </c>
      <c r="C65" s="33" t="s">
        <v>1145</v>
      </c>
      <c r="D65" s="14">
        <v>1817</v>
      </c>
      <c r="E65" s="15">
        <v>110.76</v>
      </c>
      <c r="F65" s="16">
        <v>1.8E-3</v>
      </c>
      <c r="G65" s="16"/>
    </row>
    <row r="66" spans="1:7" x14ac:dyDescent="0.35">
      <c r="A66" s="13" t="s">
        <v>1187</v>
      </c>
      <c r="B66" s="33" t="s">
        <v>1188</v>
      </c>
      <c r="C66" s="33" t="s">
        <v>1142</v>
      </c>
      <c r="D66" s="14">
        <v>1684</v>
      </c>
      <c r="E66" s="15">
        <v>110.22</v>
      </c>
      <c r="F66" s="16">
        <v>1.8E-3</v>
      </c>
      <c r="G66" s="16"/>
    </row>
    <row r="67" spans="1:7" x14ac:dyDescent="0.35">
      <c r="A67" s="13" t="s">
        <v>1189</v>
      </c>
      <c r="B67" s="33" t="s">
        <v>1190</v>
      </c>
      <c r="C67" s="33" t="s">
        <v>1158</v>
      </c>
      <c r="D67" s="14">
        <v>6011</v>
      </c>
      <c r="E67" s="15">
        <v>102.76</v>
      </c>
      <c r="F67" s="16">
        <v>1.6999999999999999E-3</v>
      </c>
      <c r="G67" s="16"/>
    </row>
    <row r="68" spans="1:7" x14ac:dyDescent="0.35">
      <c r="A68" s="13" t="s">
        <v>1191</v>
      </c>
      <c r="B68" s="33" t="s">
        <v>1192</v>
      </c>
      <c r="C68" s="33" t="s">
        <v>1145</v>
      </c>
      <c r="D68" s="14">
        <v>1555</v>
      </c>
      <c r="E68" s="15">
        <v>101.77</v>
      </c>
      <c r="F68" s="16">
        <v>1.6000000000000001E-3</v>
      </c>
      <c r="G68" s="16"/>
    </row>
    <row r="69" spans="1:7" x14ac:dyDescent="0.35">
      <c r="A69" s="13" t="s">
        <v>1193</v>
      </c>
      <c r="B69" s="33" t="s">
        <v>1194</v>
      </c>
      <c r="C69" s="33" t="s">
        <v>1136</v>
      </c>
      <c r="D69" s="14">
        <v>382</v>
      </c>
      <c r="E69" s="15">
        <v>96.74</v>
      </c>
      <c r="F69" s="16">
        <v>1.6000000000000001E-3</v>
      </c>
      <c r="G69" s="16"/>
    </row>
    <row r="70" spans="1:7" x14ac:dyDescent="0.35">
      <c r="A70" s="13" t="s">
        <v>1195</v>
      </c>
      <c r="B70" s="33" t="s">
        <v>1196</v>
      </c>
      <c r="C70" s="33" t="s">
        <v>1142</v>
      </c>
      <c r="D70" s="14">
        <v>1380</v>
      </c>
      <c r="E70" s="15">
        <v>96.56</v>
      </c>
      <c r="F70" s="16">
        <v>1.6000000000000001E-3</v>
      </c>
      <c r="G70" s="16"/>
    </row>
    <row r="71" spans="1:7" x14ac:dyDescent="0.35">
      <c r="A71" s="13" t="s">
        <v>1197</v>
      </c>
      <c r="B71" s="33" t="s">
        <v>1198</v>
      </c>
      <c r="C71" s="33" t="s">
        <v>1145</v>
      </c>
      <c r="D71" s="14">
        <v>234</v>
      </c>
      <c r="E71" s="15">
        <v>87.65</v>
      </c>
      <c r="F71" s="16">
        <v>1.4E-3</v>
      </c>
      <c r="G71" s="16"/>
    </row>
    <row r="72" spans="1:7" x14ac:dyDescent="0.35">
      <c r="A72" s="13" t="s">
        <v>1199</v>
      </c>
      <c r="B72" s="33" t="s">
        <v>1200</v>
      </c>
      <c r="C72" s="33" t="s">
        <v>1158</v>
      </c>
      <c r="D72" s="14">
        <v>215</v>
      </c>
      <c r="E72" s="15">
        <v>83.94</v>
      </c>
      <c r="F72" s="16">
        <v>1.4E-3</v>
      </c>
      <c r="G72" s="16"/>
    </row>
    <row r="73" spans="1:7" x14ac:dyDescent="0.35">
      <c r="A73" s="13" t="s">
        <v>1201</v>
      </c>
      <c r="B73" s="33" t="s">
        <v>1202</v>
      </c>
      <c r="C73" s="33" t="s">
        <v>1145</v>
      </c>
      <c r="D73" s="14">
        <v>887</v>
      </c>
      <c r="E73" s="15">
        <v>78.28</v>
      </c>
      <c r="F73" s="16">
        <v>1.2999999999999999E-3</v>
      </c>
      <c r="G73" s="16"/>
    </row>
    <row r="74" spans="1:7" x14ac:dyDescent="0.35">
      <c r="A74" s="13" t="s">
        <v>1203</v>
      </c>
      <c r="B74" s="33" t="s">
        <v>1204</v>
      </c>
      <c r="C74" s="33" t="s">
        <v>1142</v>
      </c>
      <c r="D74" s="14">
        <v>920</v>
      </c>
      <c r="E74" s="15">
        <v>71.8</v>
      </c>
      <c r="F74" s="16">
        <v>1.1999999999999999E-3</v>
      </c>
      <c r="G74" s="16"/>
    </row>
    <row r="75" spans="1:7" x14ac:dyDescent="0.35">
      <c r="A75" s="13" t="s">
        <v>1205</v>
      </c>
      <c r="B75" s="33" t="s">
        <v>1206</v>
      </c>
      <c r="C75" s="33" t="s">
        <v>1145</v>
      </c>
      <c r="D75" s="14">
        <v>150</v>
      </c>
      <c r="E75" s="15">
        <v>71.459999999999994</v>
      </c>
      <c r="F75" s="16">
        <v>1.1999999999999999E-3</v>
      </c>
      <c r="G75" s="16"/>
    </row>
    <row r="76" spans="1:7" x14ac:dyDescent="0.35">
      <c r="A76" s="13" t="s">
        <v>1207</v>
      </c>
      <c r="B76" s="33" t="s">
        <v>1208</v>
      </c>
      <c r="C76" s="33" t="s">
        <v>1142</v>
      </c>
      <c r="D76" s="14">
        <v>302</v>
      </c>
      <c r="E76" s="15">
        <v>70.44</v>
      </c>
      <c r="F76" s="16">
        <v>1.1000000000000001E-3</v>
      </c>
      <c r="G76" s="16"/>
    </row>
    <row r="77" spans="1:7" x14ac:dyDescent="0.35">
      <c r="A77" s="13" t="s">
        <v>1209</v>
      </c>
      <c r="B77" s="33" t="s">
        <v>1210</v>
      </c>
      <c r="C77" s="33" t="s">
        <v>1145</v>
      </c>
      <c r="D77" s="14">
        <v>34</v>
      </c>
      <c r="E77" s="15">
        <v>57.54</v>
      </c>
      <c r="F77" s="16">
        <v>8.9999999999999998E-4</v>
      </c>
      <c r="G77" s="16"/>
    </row>
    <row r="78" spans="1:7" x14ac:dyDescent="0.35">
      <c r="A78" s="13" t="s">
        <v>1211</v>
      </c>
      <c r="B78" s="33" t="s">
        <v>1212</v>
      </c>
      <c r="C78" s="33" t="s">
        <v>1145</v>
      </c>
      <c r="D78" s="14">
        <v>343</v>
      </c>
      <c r="E78" s="15">
        <v>53.77</v>
      </c>
      <c r="F78" s="16">
        <v>8.9999999999999998E-4</v>
      </c>
      <c r="G78" s="16"/>
    </row>
    <row r="79" spans="1:7" x14ac:dyDescent="0.35">
      <c r="A79" s="13" t="s">
        <v>1213</v>
      </c>
      <c r="B79" s="33" t="s">
        <v>1214</v>
      </c>
      <c r="C79" s="33" t="s">
        <v>1158</v>
      </c>
      <c r="D79" s="14">
        <v>426</v>
      </c>
      <c r="E79" s="15">
        <v>53.04</v>
      </c>
      <c r="F79" s="16">
        <v>8.9999999999999998E-4</v>
      </c>
      <c r="G79" s="16"/>
    </row>
    <row r="80" spans="1:7" x14ac:dyDescent="0.35">
      <c r="A80" s="13" t="s">
        <v>1215</v>
      </c>
      <c r="B80" s="33" t="s">
        <v>1216</v>
      </c>
      <c r="C80" s="33" t="s">
        <v>1136</v>
      </c>
      <c r="D80" s="14">
        <v>694</v>
      </c>
      <c r="E80" s="15">
        <v>43.43</v>
      </c>
      <c r="F80" s="16">
        <v>6.9999999999999999E-4</v>
      </c>
      <c r="G80" s="16"/>
    </row>
    <row r="81" spans="1:7" x14ac:dyDescent="0.35">
      <c r="A81" s="13" t="s">
        <v>1217</v>
      </c>
      <c r="B81" s="33" t="s">
        <v>1218</v>
      </c>
      <c r="C81" s="33" t="s">
        <v>1145</v>
      </c>
      <c r="D81" s="14">
        <v>1091</v>
      </c>
      <c r="E81" s="15">
        <v>41.18</v>
      </c>
      <c r="F81" s="16">
        <v>6.9999999999999999E-4</v>
      </c>
      <c r="G81" s="16"/>
    </row>
    <row r="82" spans="1:7" x14ac:dyDescent="0.35">
      <c r="A82" s="13" t="s">
        <v>1219</v>
      </c>
      <c r="B82" s="33" t="s">
        <v>1220</v>
      </c>
      <c r="C82" s="33" t="s">
        <v>1145</v>
      </c>
      <c r="D82" s="14">
        <v>105</v>
      </c>
      <c r="E82" s="15">
        <v>37.61</v>
      </c>
      <c r="F82" s="16">
        <v>5.9999999999999995E-4</v>
      </c>
      <c r="G82" s="16"/>
    </row>
    <row r="83" spans="1:7" x14ac:dyDescent="0.35">
      <c r="A83" s="13" t="s">
        <v>1221</v>
      </c>
      <c r="B83" s="33" t="s">
        <v>1222</v>
      </c>
      <c r="C83" s="33" t="s">
        <v>1142</v>
      </c>
      <c r="D83" s="14">
        <v>122</v>
      </c>
      <c r="E83" s="15">
        <v>33.4</v>
      </c>
      <c r="F83" s="16">
        <v>5.0000000000000001E-4</v>
      </c>
      <c r="G83" s="16"/>
    </row>
    <row r="84" spans="1:7" x14ac:dyDescent="0.35">
      <c r="A84" s="13" t="s">
        <v>1223</v>
      </c>
      <c r="B84" s="33" t="s">
        <v>1224</v>
      </c>
      <c r="C84" s="33" t="s">
        <v>1145</v>
      </c>
      <c r="D84" s="14">
        <v>66</v>
      </c>
      <c r="E84" s="15">
        <v>33.29</v>
      </c>
      <c r="F84" s="16">
        <v>5.0000000000000001E-4</v>
      </c>
      <c r="G84" s="16"/>
    </row>
    <row r="85" spans="1:7" x14ac:dyDescent="0.35">
      <c r="A85" s="13" t="s">
        <v>1225</v>
      </c>
      <c r="B85" s="33" t="s">
        <v>1226</v>
      </c>
      <c r="C85" s="33" t="s">
        <v>1145</v>
      </c>
      <c r="D85" s="14">
        <v>242</v>
      </c>
      <c r="E85" s="15">
        <v>29.93</v>
      </c>
      <c r="F85" s="16">
        <v>5.0000000000000001E-4</v>
      </c>
      <c r="G85" s="16"/>
    </row>
    <row r="86" spans="1:7" x14ac:dyDescent="0.35">
      <c r="A86" s="13" t="s">
        <v>1227</v>
      </c>
      <c r="B86" s="33" t="s">
        <v>1228</v>
      </c>
      <c r="C86" s="33" t="s">
        <v>1158</v>
      </c>
      <c r="D86" s="14">
        <v>1335</v>
      </c>
      <c r="E86" s="15">
        <v>29.03</v>
      </c>
      <c r="F86" s="16">
        <v>5.0000000000000001E-4</v>
      </c>
      <c r="G86" s="16"/>
    </row>
    <row r="87" spans="1:7" x14ac:dyDescent="0.35">
      <c r="A87" s="13" t="s">
        <v>1229</v>
      </c>
      <c r="B87" s="33" t="s">
        <v>1230</v>
      </c>
      <c r="C87" s="33" t="s">
        <v>1145</v>
      </c>
      <c r="D87" s="14">
        <v>739</v>
      </c>
      <c r="E87" s="15">
        <v>28.96</v>
      </c>
      <c r="F87" s="16">
        <v>5.0000000000000001E-4</v>
      </c>
      <c r="G87" s="16"/>
    </row>
    <row r="88" spans="1:7" x14ac:dyDescent="0.35">
      <c r="A88" s="13" t="s">
        <v>1231</v>
      </c>
      <c r="B88" s="33" t="s">
        <v>1232</v>
      </c>
      <c r="C88" s="33" t="s">
        <v>1145</v>
      </c>
      <c r="D88" s="14">
        <v>60</v>
      </c>
      <c r="E88" s="15">
        <v>27.73</v>
      </c>
      <c r="F88" s="16">
        <v>4.0000000000000002E-4</v>
      </c>
      <c r="G88" s="16"/>
    </row>
    <row r="89" spans="1:7" x14ac:dyDescent="0.35">
      <c r="A89" s="13" t="s">
        <v>1233</v>
      </c>
      <c r="B89" s="33" t="s">
        <v>1234</v>
      </c>
      <c r="C89" s="33" t="s">
        <v>1136</v>
      </c>
      <c r="D89" s="14">
        <v>187</v>
      </c>
      <c r="E89" s="15">
        <v>25.54</v>
      </c>
      <c r="F89" s="16">
        <v>4.0000000000000002E-4</v>
      </c>
      <c r="G89" s="16"/>
    </row>
    <row r="90" spans="1:7" x14ac:dyDescent="0.35">
      <c r="A90" s="13" t="s">
        <v>1235</v>
      </c>
      <c r="B90" s="33" t="s">
        <v>1236</v>
      </c>
      <c r="C90" s="33" t="s">
        <v>1237</v>
      </c>
      <c r="D90" s="14">
        <v>1816</v>
      </c>
      <c r="E90" s="15">
        <v>25.05</v>
      </c>
      <c r="F90" s="16">
        <v>4.0000000000000002E-4</v>
      </c>
      <c r="G90" s="16"/>
    </row>
    <row r="91" spans="1:7" x14ac:dyDescent="0.35">
      <c r="A91" s="13" t="s">
        <v>1238</v>
      </c>
      <c r="B91" s="33" t="s">
        <v>1239</v>
      </c>
      <c r="C91" s="33" t="s">
        <v>1145</v>
      </c>
      <c r="D91" s="14">
        <v>287</v>
      </c>
      <c r="E91" s="15">
        <v>21.91</v>
      </c>
      <c r="F91" s="16">
        <v>4.0000000000000002E-4</v>
      </c>
      <c r="G91" s="16"/>
    </row>
    <row r="92" spans="1:7" x14ac:dyDescent="0.35">
      <c r="A92" s="13" t="s">
        <v>1240</v>
      </c>
      <c r="B92" s="33" t="s">
        <v>1241</v>
      </c>
      <c r="C92" s="33" t="s">
        <v>1145</v>
      </c>
      <c r="D92" s="14">
        <v>599</v>
      </c>
      <c r="E92" s="15">
        <v>20.23</v>
      </c>
      <c r="F92" s="16">
        <v>2.9999999999999997E-4</v>
      </c>
      <c r="G92" s="16"/>
    </row>
    <row r="93" spans="1:7" x14ac:dyDescent="0.35">
      <c r="A93" s="13" t="s">
        <v>1242</v>
      </c>
      <c r="B93" s="33" t="s">
        <v>1243</v>
      </c>
      <c r="C93" s="33" t="s">
        <v>1145</v>
      </c>
      <c r="D93" s="14">
        <v>142</v>
      </c>
      <c r="E93" s="15">
        <v>15.2</v>
      </c>
      <c r="F93" s="16">
        <v>2.0000000000000001E-4</v>
      </c>
      <c r="G93" s="16"/>
    </row>
    <row r="94" spans="1:7" x14ac:dyDescent="0.35">
      <c r="A94" s="17" t="s">
        <v>137</v>
      </c>
      <c r="B94" s="34"/>
      <c r="C94" s="34"/>
      <c r="D94" s="20"/>
      <c r="E94" s="21">
        <v>16467.79</v>
      </c>
      <c r="F94" s="22">
        <v>0.26690000000000003</v>
      </c>
      <c r="G94" s="23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24" t="s">
        <v>153</v>
      </c>
      <c r="B96" s="35"/>
      <c r="C96" s="35"/>
      <c r="D96" s="25"/>
      <c r="E96" s="21">
        <v>60137.68</v>
      </c>
      <c r="F96" s="22">
        <v>0.97450000000000003</v>
      </c>
      <c r="G96" s="23"/>
    </row>
    <row r="97" spans="1:7" x14ac:dyDescent="0.35">
      <c r="A97" s="13"/>
      <c r="B97" s="33"/>
      <c r="C97" s="33"/>
      <c r="D97" s="14"/>
      <c r="E97" s="15"/>
      <c r="F97" s="16"/>
      <c r="G97" s="16"/>
    </row>
    <row r="98" spans="1:7" x14ac:dyDescent="0.35">
      <c r="A98" s="13"/>
      <c r="B98" s="33"/>
      <c r="C98" s="33"/>
      <c r="D98" s="14"/>
      <c r="E98" s="15"/>
      <c r="F98" s="16"/>
      <c r="G98" s="16"/>
    </row>
    <row r="99" spans="1:7" x14ac:dyDescent="0.35">
      <c r="A99" s="17" t="s">
        <v>154</v>
      </c>
      <c r="B99" s="33"/>
      <c r="C99" s="33"/>
      <c r="D99" s="14"/>
      <c r="E99" s="15"/>
      <c r="F99" s="16"/>
      <c r="G99" s="16"/>
    </row>
    <row r="100" spans="1:7" x14ac:dyDescent="0.35">
      <c r="A100" s="13" t="s">
        <v>155</v>
      </c>
      <c r="B100" s="33"/>
      <c r="C100" s="33"/>
      <c r="D100" s="14"/>
      <c r="E100" s="15">
        <v>1479.52</v>
      </c>
      <c r="F100" s="16">
        <v>2.4E-2</v>
      </c>
      <c r="G100" s="16">
        <v>5.9055999999999997E-2</v>
      </c>
    </row>
    <row r="101" spans="1:7" x14ac:dyDescent="0.35">
      <c r="A101" s="17" t="s">
        <v>137</v>
      </c>
      <c r="B101" s="34"/>
      <c r="C101" s="34"/>
      <c r="D101" s="20"/>
      <c r="E101" s="21">
        <v>1479.52</v>
      </c>
      <c r="F101" s="22">
        <v>2.4E-2</v>
      </c>
      <c r="G101" s="23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24" t="s">
        <v>153</v>
      </c>
      <c r="B103" s="35"/>
      <c r="C103" s="35"/>
      <c r="D103" s="25"/>
      <c r="E103" s="21">
        <v>1479.52</v>
      </c>
      <c r="F103" s="22">
        <v>2.4E-2</v>
      </c>
      <c r="G103" s="23"/>
    </row>
    <row r="104" spans="1:7" x14ac:dyDescent="0.35">
      <c r="A104" s="13" t="s">
        <v>156</v>
      </c>
      <c r="B104" s="33"/>
      <c r="C104" s="33"/>
      <c r="D104" s="14"/>
      <c r="E104" s="15">
        <v>0.2393825</v>
      </c>
      <c r="F104" s="16">
        <v>3.0000000000000001E-6</v>
      </c>
      <c r="G104" s="16"/>
    </row>
    <row r="105" spans="1:7" x14ac:dyDescent="0.35">
      <c r="A105" s="13" t="s">
        <v>157</v>
      </c>
      <c r="B105" s="33"/>
      <c r="C105" s="33"/>
      <c r="D105" s="14"/>
      <c r="E105" s="15">
        <v>89.450617500000007</v>
      </c>
      <c r="F105" s="16">
        <v>1.4970000000000001E-3</v>
      </c>
      <c r="G105" s="16">
        <v>5.9055000000000003E-2</v>
      </c>
    </row>
    <row r="106" spans="1:7" x14ac:dyDescent="0.35">
      <c r="A106" s="28" t="s">
        <v>158</v>
      </c>
      <c r="B106" s="36"/>
      <c r="C106" s="36"/>
      <c r="D106" s="29"/>
      <c r="E106" s="30">
        <v>61706.89</v>
      </c>
      <c r="F106" s="31">
        <v>1</v>
      </c>
      <c r="G106" s="31"/>
    </row>
    <row r="111" spans="1:7" x14ac:dyDescent="0.35">
      <c r="A111" s="1" t="s">
        <v>161</v>
      </c>
    </row>
    <row r="112" spans="1:7" x14ac:dyDescent="0.35">
      <c r="A112" s="47" t="s">
        <v>162</v>
      </c>
      <c r="B112" s="3" t="s">
        <v>134</v>
      </c>
    </row>
    <row r="113" spans="1:3" x14ac:dyDescent="0.35">
      <c r="A113" t="s">
        <v>163</v>
      </c>
    </row>
    <row r="114" spans="1:3" x14ac:dyDescent="0.35">
      <c r="A114" t="s">
        <v>164</v>
      </c>
      <c r="B114" t="s">
        <v>165</v>
      </c>
      <c r="C114" t="s">
        <v>165</v>
      </c>
    </row>
    <row r="115" spans="1:3" x14ac:dyDescent="0.35">
      <c r="B115" s="48">
        <v>45747</v>
      </c>
      <c r="C115" s="48">
        <v>45777</v>
      </c>
    </row>
    <row r="116" spans="1:3" x14ac:dyDescent="0.35">
      <c r="A116" t="s">
        <v>166</v>
      </c>
      <c r="B116">
        <v>10.525499999999999</v>
      </c>
      <c r="C116">
        <v>10.6983</v>
      </c>
    </row>
    <row r="117" spans="1:3" x14ac:dyDescent="0.35">
      <c r="A117" t="s">
        <v>167</v>
      </c>
      <c r="B117">
        <v>10.525499999999999</v>
      </c>
      <c r="C117">
        <v>10.6983</v>
      </c>
    </row>
    <row r="118" spans="1:3" x14ac:dyDescent="0.35">
      <c r="A118" t="s">
        <v>168</v>
      </c>
      <c r="B118">
        <v>10.3294</v>
      </c>
      <c r="C118">
        <v>10.4841</v>
      </c>
    </row>
    <row r="119" spans="1:3" x14ac:dyDescent="0.35">
      <c r="A119" t="s">
        <v>169</v>
      </c>
      <c r="B119">
        <v>10.3294</v>
      </c>
      <c r="C119">
        <v>10.4841</v>
      </c>
    </row>
    <row r="121" spans="1:3" x14ac:dyDescent="0.35">
      <c r="A121" t="s">
        <v>170</v>
      </c>
      <c r="B121" s="3" t="s">
        <v>134</v>
      </c>
    </row>
    <row r="122" spans="1:3" x14ac:dyDescent="0.35">
      <c r="A122" t="s">
        <v>171</v>
      </c>
      <c r="B122" s="3" t="s">
        <v>134</v>
      </c>
    </row>
    <row r="123" spans="1:3" ht="29" customHeight="1" x14ac:dyDescent="0.35">
      <c r="A123" s="47" t="s">
        <v>172</v>
      </c>
      <c r="B123" s="3" t="s">
        <v>134</v>
      </c>
    </row>
    <row r="124" spans="1:3" ht="29" customHeight="1" x14ac:dyDescent="0.35">
      <c r="A124" s="47" t="s">
        <v>173</v>
      </c>
      <c r="B124" s="49">
        <v>16467.7515159</v>
      </c>
    </row>
    <row r="125" spans="1:3" x14ac:dyDescent="0.35">
      <c r="A125" t="s">
        <v>405</v>
      </c>
      <c r="B125" s="49">
        <v>6.3100000000000003E-2</v>
      </c>
    </row>
    <row r="126" spans="1:3" ht="43.5" customHeight="1" x14ac:dyDescent="0.35">
      <c r="A126" s="47" t="s">
        <v>511</v>
      </c>
      <c r="B126" s="3" t="s">
        <v>134</v>
      </c>
    </row>
    <row r="127" spans="1:3" x14ac:dyDescent="0.35">
      <c r="B127" s="3"/>
    </row>
    <row r="128" spans="1:3" ht="29" customHeight="1" x14ac:dyDescent="0.35">
      <c r="A128" s="47" t="s">
        <v>512</v>
      </c>
      <c r="B128" s="3" t="s">
        <v>134</v>
      </c>
    </row>
    <row r="129" spans="1:4" ht="29" customHeight="1" x14ac:dyDescent="0.35">
      <c r="A129" s="47" t="s">
        <v>513</v>
      </c>
      <c r="B129" t="s">
        <v>134</v>
      </c>
    </row>
    <row r="130" spans="1:4" ht="29" customHeight="1" x14ac:dyDescent="0.35">
      <c r="A130" s="47" t="s">
        <v>514</v>
      </c>
      <c r="B130" s="3" t="s">
        <v>134</v>
      </c>
    </row>
    <row r="131" spans="1:4" ht="29" customHeight="1" x14ac:dyDescent="0.35">
      <c r="A131" s="47" t="s">
        <v>515</v>
      </c>
      <c r="B131" s="3" t="s">
        <v>134</v>
      </c>
    </row>
    <row r="133" spans="1:4" ht="70" customHeight="1" x14ac:dyDescent="0.35">
      <c r="A133" s="73" t="s">
        <v>189</v>
      </c>
      <c r="B133" s="73" t="s">
        <v>190</v>
      </c>
      <c r="C133" s="73" t="s">
        <v>5</v>
      </c>
      <c r="D133" s="73" t="s">
        <v>6</v>
      </c>
    </row>
    <row r="134" spans="1:4" ht="70" customHeight="1" x14ac:dyDescent="0.35">
      <c r="A134" s="73" t="s">
        <v>1244</v>
      </c>
      <c r="B134" s="73"/>
      <c r="C134" s="73" t="s">
        <v>36</v>
      </c>
      <c r="D134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1245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1246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507</v>
      </c>
      <c r="B7" s="33"/>
      <c r="C7" s="33"/>
      <c r="D7" s="14"/>
      <c r="E7" s="15"/>
      <c r="F7" s="16"/>
      <c r="G7" s="16"/>
    </row>
    <row r="8" spans="1:7" x14ac:dyDescent="0.35">
      <c r="A8" s="17" t="s">
        <v>508</v>
      </c>
      <c r="B8" s="34"/>
      <c r="C8" s="34"/>
      <c r="D8" s="20"/>
      <c r="E8" s="41"/>
      <c r="F8" s="23"/>
      <c r="G8" s="23"/>
    </row>
    <row r="9" spans="1:7" x14ac:dyDescent="0.35">
      <c r="A9" s="13" t="s">
        <v>1247</v>
      </c>
      <c r="B9" s="33" t="s">
        <v>1248</v>
      </c>
      <c r="C9" s="33"/>
      <c r="D9" s="14">
        <v>191963.837</v>
      </c>
      <c r="E9" s="15">
        <v>9394.57</v>
      </c>
      <c r="F9" s="16">
        <v>0.98460000000000003</v>
      </c>
      <c r="G9" s="16"/>
    </row>
    <row r="10" spans="1:7" x14ac:dyDescent="0.35">
      <c r="A10" s="17" t="s">
        <v>137</v>
      </c>
      <c r="B10" s="34"/>
      <c r="C10" s="34"/>
      <c r="D10" s="20"/>
      <c r="E10" s="21">
        <v>9394.57</v>
      </c>
      <c r="F10" s="22">
        <v>0.98460000000000003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9394.57</v>
      </c>
      <c r="F12" s="22">
        <v>0.98460000000000003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175.94</v>
      </c>
      <c r="F15" s="16">
        <v>1.84E-2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175.94</v>
      </c>
      <c r="F16" s="22">
        <v>1.84E-2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175.94</v>
      </c>
      <c r="F18" s="22">
        <v>1.84E-2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2.8467099999999999E-2</v>
      </c>
      <c r="F19" s="16">
        <v>1.9999999999999999E-6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-29.4584671</v>
      </c>
      <c r="F20" s="27">
        <v>-3.0019999999999999E-3</v>
      </c>
      <c r="G20" s="16">
        <v>5.9055999999999997E-2</v>
      </c>
    </row>
    <row r="21" spans="1:7" x14ac:dyDescent="0.35">
      <c r="A21" s="28" t="s">
        <v>158</v>
      </c>
      <c r="B21" s="36"/>
      <c r="C21" s="36"/>
      <c r="D21" s="29"/>
      <c r="E21" s="30">
        <v>9541.08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22.862400000000001</v>
      </c>
      <c r="C31">
        <v>24.250900000000001</v>
      </c>
    </row>
    <row r="32" spans="1:7" x14ac:dyDescent="0.35">
      <c r="A32" t="s">
        <v>404</v>
      </c>
      <c r="B32">
        <v>20.7742</v>
      </c>
      <c r="C32">
        <v>22.020800000000001</v>
      </c>
    </row>
    <row r="34" spans="1:4" x14ac:dyDescent="0.35">
      <c r="A34" t="s">
        <v>170</v>
      </c>
      <c r="B34" s="3" t="s">
        <v>134</v>
      </c>
    </row>
    <row r="35" spans="1:4" x14ac:dyDescent="0.35">
      <c r="A35" t="s">
        <v>171</v>
      </c>
      <c r="B35" s="3" t="s">
        <v>134</v>
      </c>
    </row>
    <row r="36" spans="1:4" ht="29" customHeight="1" x14ac:dyDescent="0.35">
      <c r="A36" s="47" t="s">
        <v>172</v>
      </c>
      <c r="B36" s="3" t="s">
        <v>134</v>
      </c>
    </row>
    <row r="37" spans="1:4" ht="29" customHeight="1" x14ac:dyDescent="0.35">
      <c r="A37" s="47" t="s">
        <v>173</v>
      </c>
      <c r="B37" s="49">
        <v>9394.5667537999998</v>
      </c>
    </row>
    <row r="38" spans="1:4" ht="43.5" customHeight="1" x14ac:dyDescent="0.35">
      <c r="A38" s="47" t="s">
        <v>511</v>
      </c>
      <c r="B38" s="3" t="s">
        <v>134</v>
      </c>
    </row>
    <row r="39" spans="1:4" x14ac:dyDescent="0.35">
      <c r="B39" s="3"/>
    </row>
    <row r="40" spans="1:4" ht="29" customHeight="1" x14ac:dyDescent="0.35">
      <c r="A40" s="47" t="s">
        <v>512</v>
      </c>
      <c r="B40" s="3" t="s">
        <v>134</v>
      </c>
    </row>
    <row r="41" spans="1:4" ht="29" customHeight="1" x14ac:dyDescent="0.35">
      <c r="A41" s="47" t="s">
        <v>513</v>
      </c>
      <c r="B41" t="s">
        <v>134</v>
      </c>
    </row>
    <row r="42" spans="1:4" ht="29" customHeight="1" x14ac:dyDescent="0.35">
      <c r="A42" s="47" t="s">
        <v>514</v>
      </c>
      <c r="B42" s="3" t="s">
        <v>134</v>
      </c>
    </row>
    <row r="43" spans="1:4" ht="29" customHeight="1" x14ac:dyDescent="0.35">
      <c r="A43" s="47" t="s">
        <v>515</v>
      </c>
      <c r="B43" s="3" t="s">
        <v>134</v>
      </c>
    </row>
    <row r="45" spans="1:4" ht="70" customHeight="1" x14ac:dyDescent="0.35">
      <c r="A45" s="73" t="s">
        <v>189</v>
      </c>
      <c r="B45" s="73" t="s">
        <v>190</v>
      </c>
      <c r="C45" s="73" t="s">
        <v>5</v>
      </c>
      <c r="D45" s="73" t="s">
        <v>6</v>
      </c>
    </row>
    <row r="46" spans="1:4" ht="70" customHeight="1" x14ac:dyDescent="0.35">
      <c r="A46" s="73" t="s">
        <v>1249</v>
      </c>
      <c r="B46" s="73"/>
      <c r="C46" s="73" t="s">
        <v>38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1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1250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1251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1252</v>
      </c>
      <c r="B11" s="33" t="s">
        <v>1253</v>
      </c>
      <c r="C11" s="33" t="s">
        <v>525</v>
      </c>
      <c r="D11" s="14">
        <v>2000000</v>
      </c>
      <c r="E11" s="15">
        <v>2114.0700000000002</v>
      </c>
      <c r="F11" s="16">
        <v>7.9299999999999995E-2</v>
      </c>
      <c r="G11" s="16">
        <v>6.8198999999999996E-2</v>
      </c>
    </row>
    <row r="12" spans="1:7" x14ac:dyDescent="0.35">
      <c r="A12" s="13" t="s">
        <v>895</v>
      </c>
      <c r="B12" s="33" t="s">
        <v>896</v>
      </c>
      <c r="C12" s="33" t="s">
        <v>522</v>
      </c>
      <c r="D12" s="14">
        <v>2000000</v>
      </c>
      <c r="E12" s="15">
        <v>2050.48</v>
      </c>
      <c r="F12" s="16">
        <v>7.6899999999999996E-2</v>
      </c>
      <c r="G12" s="16">
        <v>6.7900000000000002E-2</v>
      </c>
    </row>
    <row r="13" spans="1:7" x14ac:dyDescent="0.35">
      <c r="A13" s="13" t="s">
        <v>877</v>
      </c>
      <c r="B13" s="33" t="s">
        <v>878</v>
      </c>
      <c r="C13" s="33" t="s">
        <v>598</v>
      </c>
      <c r="D13" s="14">
        <v>2000000</v>
      </c>
      <c r="E13" s="15">
        <v>2048.37</v>
      </c>
      <c r="F13" s="16">
        <v>7.6899999999999996E-2</v>
      </c>
      <c r="G13" s="16">
        <v>6.7500000000000004E-2</v>
      </c>
    </row>
    <row r="14" spans="1:7" x14ac:dyDescent="0.35">
      <c r="A14" s="13" t="s">
        <v>859</v>
      </c>
      <c r="B14" s="33" t="s">
        <v>860</v>
      </c>
      <c r="C14" s="33" t="s">
        <v>522</v>
      </c>
      <c r="D14" s="14">
        <v>1990000</v>
      </c>
      <c r="E14" s="15">
        <v>2015.79</v>
      </c>
      <c r="F14" s="16">
        <v>7.5600000000000001E-2</v>
      </c>
      <c r="G14" s="16">
        <v>6.7100000000000007E-2</v>
      </c>
    </row>
    <row r="15" spans="1:7" x14ac:dyDescent="0.35">
      <c r="A15" s="13" t="s">
        <v>915</v>
      </c>
      <c r="B15" s="33" t="s">
        <v>916</v>
      </c>
      <c r="C15" s="33" t="s">
        <v>917</v>
      </c>
      <c r="D15" s="14">
        <v>1900000</v>
      </c>
      <c r="E15" s="15">
        <v>1953.81</v>
      </c>
      <c r="F15" s="16">
        <v>7.3300000000000004E-2</v>
      </c>
      <c r="G15" s="16">
        <v>6.8875000000000006E-2</v>
      </c>
    </row>
    <row r="16" spans="1:7" x14ac:dyDescent="0.35">
      <c r="A16" s="13" t="s">
        <v>911</v>
      </c>
      <c r="B16" s="33" t="s">
        <v>912</v>
      </c>
      <c r="C16" s="33" t="s">
        <v>522</v>
      </c>
      <c r="D16" s="14">
        <v>1500000</v>
      </c>
      <c r="E16" s="15">
        <v>1599.82</v>
      </c>
      <c r="F16" s="16">
        <v>0.06</v>
      </c>
      <c r="G16" s="16">
        <v>6.8699999999999997E-2</v>
      </c>
    </row>
    <row r="17" spans="1:7" x14ac:dyDescent="0.35">
      <c r="A17" s="13" t="s">
        <v>885</v>
      </c>
      <c r="B17" s="33" t="s">
        <v>886</v>
      </c>
      <c r="C17" s="33" t="s">
        <v>522</v>
      </c>
      <c r="D17" s="14">
        <v>1300000</v>
      </c>
      <c r="E17" s="15">
        <v>1334.2</v>
      </c>
      <c r="F17" s="16">
        <v>5.0099999999999999E-2</v>
      </c>
      <c r="G17" s="16">
        <v>6.7449999999999996E-2</v>
      </c>
    </row>
    <row r="18" spans="1:7" x14ac:dyDescent="0.35">
      <c r="A18" s="13" t="s">
        <v>988</v>
      </c>
      <c r="B18" s="33" t="s">
        <v>989</v>
      </c>
      <c r="C18" s="33" t="s">
        <v>522</v>
      </c>
      <c r="D18" s="14">
        <v>1000000</v>
      </c>
      <c r="E18" s="15">
        <v>1076.29</v>
      </c>
      <c r="F18" s="16">
        <v>4.0399999999999998E-2</v>
      </c>
      <c r="G18" s="16">
        <v>6.7905999999999994E-2</v>
      </c>
    </row>
    <row r="19" spans="1:7" x14ac:dyDescent="0.35">
      <c r="A19" s="13" t="s">
        <v>942</v>
      </c>
      <c r="B19" s="33" t="s">
        <v>943</v>
      </c>
      <c r="C19" s="33" t="s">
        <v>522</v>
      </c>
      <c r="D19" s="14">
        <v>1000000</v>
      </c>
      <c r="E19" s="15">
        <v>1050.67</v>
      </c>
      <c r="F19" s="16">
        <v>3.9399999999999998E-2</v>
      </c>
      <c r="G19" s="16">
        <v>6.7449999999999996E-2</v>
      </c>
    </row>
    <row r="20" spans="1:7" x14ac:dyDescent="0.35">
      <c r="A20" s="13" t="s">
        <v>899</v>
      </c>
      <c r="B20" s="33" t="s">
        <v>900</v>
      </c>
      <c r="C20" s="33" t="s">
        <v>547</v>
      </c>
      <c r="D20" s="14">
        <v>1000000</v>
      </c>
      <c r="E20" s="15">
        <v>1050.25</v>
      </c>
      <c r="F20" s="16">
        <v>3.9399999999999998E-2</v>
      </c>
      <c r="G20" s="16">
        <v>6.7388000000000003E-2</v>
      </c>
    </row>
    <row r="21" spans="1:7" x14ac:dyDescent="0.35">
      <c r="A21" s="13" t="s">
        <v>588</v>
      </c>
      <c r="B21" s="33" t="s">
        <v>589</v>
      </c>
      <c r="C21" s="33" t="s">
        <v>522</v>
      </c>
      <c r="D21" s="14">
        <v>1000000</v>
      </c>
      <c r="E21" s="15">
        <v>1048.99</v>
      </c>
      <c r="F21" s="16">
        <v>3.9399999999999998E-2</v>
      </c>
      <c r="G21" s="16">
        <v>6.7932000000000006E-2</v>
      </c>
    </row>
    <row r="22" spans="1:7" x14ac:dyDescent="0.35">
      <c r="A22" s="13" t="s">
        <v>934</v>
      </c>
      <c r="B22" s="33" t="s">
        <v>935</v>
      </c>
      <c r="C22" s="33" t="s">
        <v>525</v>
      </c>
      <c r="D22" s="14">
        <v>1000000</v>
      </c>
      <c r="E22" s="15">
        <v>1044.8</v>
      </c>
      <c r="F22" s="16">
        <v>3.9199999999999999E-2</v>
      </c>
      <c r="G22" s="16">
        <v>6.7900000000000002E-2</v>
      </c>
    </row>
    <row r="23" spans="1:7" x14ac:dyDescent="0.35">
      <c r="A23" s="13" t="s">
        <v>861</v>
      </c>
      <c r="B23" s="33" t="s">
        <v>862</v>
      </c>
      <c r="C23" s="33" t="s">
        <v>522</v>
      </c>
      <c r="D23" s="14">
        <v>1000000</v>
      </c>
      <c r="E23" s="15">
        <v>1021.38</v>
      </c>
      <c r="F23" s="16">
        <v>3.8300000000000001E-2</v>
      </c>
      <c r="G23" s="16">
        <v>6.8653000000000006E-2</v>
      </c>
    </row>
    <row r="24" spans="1:7" x14ac:dyDescent="0.35">
      <c r="A24" s="13" t="s">
        <v>964</v>
      </c>
      <c r="B24" s="33" t="s">
        <v>965</v>
      </c>
      <c r="C24" s="33" t="s">
        <v>522</v>
      </c>
      <c r="D24" s="14">
        <v>1000000</v>
      </c>
      <c r="E24" s="15">
        <v>1019.51</v>
      </c>
      <c r="F24" s="16">
        <v>3.8300000000000001E-2</v>
      </c>
      <c r="G24" s="16">
        <v>6.7799999999999999E-2</v>
      </c>
    </row>
    <row r="25" spans="1:7" x14ac:dyDescent="0.35">
      <c r="A25" s="13" t="s">
        <v>881</v>
      </c>
      <c r="B25" s="33" t="s">
        <v>882</v>
      </c>
      <c r="C25" s="33" t="s">
        <v>522</v>
      </c>
      <c r="D25" s="14">
        <v>800000</v>
      </c>
      <c r="E25" s="15">
        <v>820.35</v>
      </c>
      <c r="F25" s="16">
        <v>3.0800000000000001E-2</v>
      </c>
      <c r="G25" s="16">
        <v>6.855E-2</v>
      </c>
    </row>
    <row r="26" spans="1:7" x14ac:dyDescent="0.35">
      <c r="A26" s="13" t="s">
        <v>978</v>
      </c>
      <c r="B26" s="33" t="s">
        <v>979</v>
      </c>
      <c r="C26" s="33" t="s">
        <v>522</v>
      </c>
      <c r="D26" s="14">
        <v>500000</v>
      </c>
      <c r="E26" s="15">
        <v>533.38</v>
      </c>
      <c r="F26" s="16">
        <v>0.02</v>
      </c>
      <c r="G26" s="16">
        <v>6.7930000000000004E-2</v>
      </c>
    </row>
    <row r="27" spans="1:7" x14ac:dyDescent="0.35">
      <c r="A27" s="13" t="s">
        <v>1254</v>
      </c>
      <c r="B27" s="33" t="s">
        <v>1255</v>
      </c>
      <c r="C27" s="33" t="s">
        <v>522</v>
      </c>
      <c r="D27" s="14">
        <v>500000</v>
      </c>
      <c r="E27" s="15">
        <v>523.87</v>
      </c>
      <c r="F27" s="16">
        <v>1.9699999999999999E-2</v>
      </c>
      <c r="G27" s="16">
        <v>6.9336999999999996E-2</v>
      </c>
    </row>
    <row r="28" spans="1:7" x14ac:dyDescent="0.35">
      <c r="A28" s="13" t="s">
        <v>1256</v>
      </c>
      <c r="B28" s="33" t="s">
        <v>1257</v>
      </c>
      <c r="C28" s="33" t="s">
        <v>522</v>
      </c>
      <c r="D28" s="14">
        <v>120000</v>
      </c>
      <c r="E28" s="15">
        <v>130.63</v>
      </c>
      <c r="F28" s="16">
        <v>4.8999999999999998E-3</v>
      </c>
      <c r="G28" s="16">
        <v>6.7909999999999998E-2</v>
      </c>
    </row>
    <row r="29" spans="1:7" x14ac:dyDescent="0.35">
      <c r="A29" s="13" t="s">
        <v>1258</v>
      </c>
      <c r="B29" s="33" t="s">
        <v>1259</v>
      </c>
      <c r="C29" s="33" t="s">
        <v>522</v>
      </c>
      <c r="D29" s="14">
        <v>10000</v>
      </c>
      <c r="E29" s="15">
        <v>10.52</v>
      </c>
      <c r="F29" s="16">
        <v>4.0000000000000002E-4</v>
      </c>
      <c r="G29" s="16">
        <v>7.1275000000000005E-2</v>
      </c>
    </row>
    <row r="30" spans="1:7" x14ac:dyDescent="0.35">
      <c r="A30" s="17" t="s">
        <v>137</v>
      </c>
      <c r="B30" s="34"/>
      <c r="C30" s="34"/>
      <c r="D30" s="20"/>
      <c r="E30" s="21">
        <v>22447.18</v>
      </c>
      <c r="F30" s="22">
        <v>0.84230000000000005</v>
      </c>
      <c r="G30" s="23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7" t="s">
        <v>138</v>
      </c>
      <c r="B32" s="33"/>
      <c r="C32" s="33"/>
      <c r="D32" s="14"/>
      <c r="E32" s="15"/>
      <c r="F32" s="16"/>
      <c r="G32" s="16"/>
    </row>
    <row r="33" spans="1:7" x14ac:dyDescent="0.35">
      <c r="A33" s="13" t="s">
        <v>1260</v>
      </c>
      <c r="B33" s="33" t="s">
        <v>1261</v>
      </c>
      <c r="C33" s="33" t="s">
        <v>141</v>
      </c>
      <c r="D33" s="14">
        <v>1000000</v>
      </c>
      <c r="E33" s="15">
        <v>1052.6600000000001</v>
      </c>
      <c r="F33" s="16">
        <v>3.95E-2</v>
      </c>
      <c r="G33" s="16">
        <v>6.4516000000000004E-2</v>
      </c>
    </row>
    <row r="34" spans="1:7" x14ac:dyDescent="0.35">
      <c r="A34" s="13" t="s">
        <v>1262</v>
      </c>
      <c r="B34" s="33" t="s">
        <v>1263</v>
      </c>
      <c r="C34" s="33" t="s">
        <v>141</v>
      </c>
      <c r="D34" s="14">
        <v>1000000</v>
      </c>
      <c r="E34" s="15">
        <v>1049.3499999999999</v>
      </c>
      <c r="F34" s="16">
        <v>3.9399999999999998E-2</v>
      </c>
      <c r="G34" s="16">
        <v>6.4677999999999999E-2</v>
      </c>
    </row>
    <row r="35" spans="1:7" x14ac:dyDescent="0.35">
      <c r="A35" s="13" t="s">
        <v>1264</v>
      </c>
      <c r="B35" s="33" t="s">
        <v>1265</v>
      </c>
      <c r="C35" s="33" t="s">
        <v>141</v>
      </c>
      <c r="D35" s="14">
        <v>500000</v>
      </c>
      <c r="E35" s="15">
        <v>536</v>
      </c>
      <c r="F35" s="16">
        <v>2.01E-2</v>
      </c>
      <c r="G35" s="16">
        <v>6.9264999999999993E-2</v>
      </c>
    </row>
    <row r="36" spans="1:7" x14ac:dyDescent="0.35">
      <c r="A36" s="13" t="s">
        <v>992</v>
      </c>
      <c r="B36" s="33" t="s">
        <v>993</v>
      </c>
      <c r="C36" s="33" t="s">
        <v>141</v>
      </c>
      <c r="D36" s="14">
        <v>500000</v>
      </c>
      <c r="E36" s="15">
        <v>517.08000000000004</v>
      </c>
      <c r="F36" s="16">
        <v>1.9400000000000001E-2</v>
      </c>
      <c r="G36" s="16">
        <v>6.1740999999999997E-2</v>
      </c>
    </row>
    <row r="37" spans="1:7" x14ac:dyDescent="0.35">
      <c r="A37" s="17" t="s">
        <v>137</v>
      </c>
      <c r="B37" s="34"/>
      <c r="C37" s="34"/>
      <c r="D37" s="20"/>
      <c r="E37" s="21">
        <v>3155.09</v>
      </c>
      <c r="F37" s="22">
        <v>0.11840000000000001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17" t="s">
        <v>151</v>
      </c>
      <c r="B39" s="33"/>
      <c r="C39" s="33"/>
      <c r="D39" s="14"/>
      <c r="E39" s="15"/>
      <c r="F39" s="16"/>
      <c r="G39" s="16"/>
    </row>
    <row r="40" spans="1:7" x14ac:dyDescent="0.35">
      <c r="A40" s="17" t="s">
        <v>137</v>
      </c>
      <c r="B40" s="33"/>
      <c r="C40" s="33"/>
      <c r="D40" s="14"/>
      <c r="E40" s="18" t="s">
        <v>134</v>
      </c>
      <c r="F40" s="19" t="s">
        <v>134</v>
      </c>
      <c r="G40" s="16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152</v>
      </c>
      <c r="B42" s="33"/>
      <c r="C42" s="33"/>
      <c r="D42" s="14"/>
      <c r="E42" s="15"/>
      <c r="F42" s="16"/>
      <c r="G42" s="16"/>
    </row>
    <row r="43" spans="1:7" x14ac:dyDescent="0.35">
      <c r="A43" s="17" t="s">
        <v>137</v>
      </c>
      <c r="B43" s="33"/>
      <c r="C43" s="33"/>
      <c r="D43" s="14"/>
      <c r="E43" s="18" t="s">
        <v>134</v>
      </c>
      <c r="F43" s="19" t="s">
        <v>134</v>
      </c>
      <c r="G43" s="16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24" t="s">
        <v>153</v>
      </c>
      <c r="B45" s="35"/>
      <c r="C45" s="35"/>
      <c r="D45" s="25"/>
      <c r="E45" s="21">
        <v>25602.27</v>
      </c>
      <c r="F45" s="22">
        <v>0.9607</v>
      </c>
      <c r="G45" s="23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7" t="s">
        <v>1266</v>
      </c>
      <c r="B48" s="33"/>
      <c r="C48" s="33"/>
      <c r="D48" s="14"/>
      <c r="E48" s="15"/>
      <c r="F48" s="16"/>
      <c r="G48" s="16"/>
    </row>
    <row r="49" spans="1:7" x14ac:dyDescent="0.35">
      <c r="A49" s="13" t="s">
        <v>1267</v>
      </c>
      <c r="B49" s="33" t="s">
        <v>1268</v>
      </c>
      <c r="C49" s="33"/>
      <c r="D49" s="14">
        <v>888.45600000000002</v>
      </c>
      <c r="E49" s="15">
        <v>98.78</v>
      </c>
      <c r="F49" s="16">
        <v>3.7000000000000002E-3</v>
      </c>
      <c r="G49" s="16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24" t="s">
        <v>153</v>
      </c>
      <c r="B51" s="35"/>
      <c r="C51" s="35"/>
      <c r="D51" s="25"/>
      <c r="E51" s="21">
        <v>98.78</v>
      </c>
      <c r="F51" s="22">
        <v>3.7000000000000002E-3</v>
      </c>
      <c r="G51" s="23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17" t="s">
        <v>154</v>
      </c>
      <c r="B53" s="33"/>
      <c r="C53" s="33"/>
      <c r="D53" s="14"/>
      <c r="E53" s="15"/>
      <c r="F53" s="16"/>
      <c r="G53" s="16"/>
    </row>
    <row r="54" spans="1:7" x14ac:dyDescent="0.35">
      <c r="A54" s="13" t="s">
        <v>155</v>
      </c>
      <c r="B54" s="33"/>
      <c r="C54" s="33"/>
      <c r="D54" s="14"/>
      <c r="E54" s="15">
        <v>479.84</v>
      </c>
      <c r="F54" s="16">
        <v>1.7999999999999999E-2</v>
      </c>
      <c r="G54" s="16">
        <v>5.9055999999999997E-2</v>
      </c>
    </row>
    <row r="55" spans="1:7" x14ac:dyDescent="0.35">
      <c r="A55" s="17" t="s">
        <v>137</v>
      </c>
      <c r="B55" s="34"/>
      <c r="C55" s="34"/>
      <c r="D55" s="20"/>
      <c r="E55" s="21">
        <v>479.84</v>
      </c>
      <c r="F55" s="22">
        <v>1.7999999999999999E-2</v>
      </c>
      <c r="G55" s="23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24" t="s">
        <v>153</v>
      </c>
      <c r="B57" s="35"/>
      <c r="C57" s="35"/>
      <c r="D57" s="25"/>
      <c r="E57" s="21">
        <v>479.84</v>
      </c>
      <c r="F57" s="22">
        <v>1.7999999999999999E-2</v>
      </c>
      <c r="G57" s="23"/>
    </row>
    <row r="58" spans="1:7" x14ac:dyDescent="0.35">
      <c r="A58" s="13" t="s">
        <v>156</v>
      </c>
      <c r="B58" s="33"/>
      <c r="C58" s="33"/>
      <c r="D58" s="14"/>
      <c r="E58" s="15">
        <v>542.97396549999996</v>
      </c>
      <c r="F58" s="16">
        <v>2.0375000000000001E-2</v>
      </c>
      <c r="G58" s="16"/>
    </row>
    <row r="59" spans="1:7" x14ac:dyDescent="0.35">
      <c r="A59" s="13" t="s">
        <v>157</v>
      </c>
      <c r="B59" s="33"/>
      <c r="C59" s="33"/>
      <c r="D59" s="14"/>
      <c r="E59" s="26">
        <v>-75.843965499999996</v>
      </c>
      <c r="F59" s="27">
        <v>-2.7750000000000001E-3</v>
      </c>
      <c r="G59" s="16">
        <v>5.9055000000000003E-2</v>
      </c>
    </row>
    <row r="60" spans="1:7" x14ac:dyDescent="0.35">
      <c r="A60" s="28" t="s">
        <v>158</v>
      </c>
      <c r="B60" s="36"/>
      <c r="C60" s="36"/>
      <c r="D60" s="29"/>
      <c r="E60" s="30">
        <v>26648.02</v>
      </c>
      <c r="F60" s="31">
        <v>1</v>
      </c>
      <c r="G60" s="31"/>
    </row>
    <row r="62" spans="1:7" x14ac:dyDescent="0.35">
      <c r="A62" s="1" t="s">
        <v>159</v>
      </c>
    </row>
    <row r="65" spans="1:3" x14ac:dyDescent="0.35">
      <c r="A65" s="1" t="s">
        <v>161</v>
      </c>
    </row>
    <row r="66" spans="1:3" x14ac:dyDescent="0.35">
      <c r="A66" s="47" t="s">
        <v>162</v>
      </c>
      <c r="B66" s="3" t="s">
        <v>134</v>
      </c>
    </row>
    <row r="67" spans="1:3" x14ac:dyDescent="0.35">
      <c r="A67" t="s">
        <v>163</v>
      </c>
    </row>
    <row r="68" spans="1:3" x14ac:dyDescent="0.35">
      <c r="A68" t="s">
        <v>164</v>
      </c>
      <c r="B68" t="s">
        <v>165</v>
      </c>
      <c r="C68" t="s">
        <v>165</v>
      </c>
    </row>
    <row r="69" spans="1:3" x14ac:dyDescent="0.35">
      <c r="B69" s="48">
        <v>45747</v>
      </c>
      <c r="C69" s="48">
        <v>45777</v>
      </c>
    </row>
    <row r="70" spans="1:3" x14ac:dyDescent="0.35">
      <c r="A70" t="s">
        <v>1269</v>
      </c>
      <c r="B70" t="s">
        <v>1270</v>
      </c>
      <c r="C70" t="s">
        <v>1271</v>
      </c>
    </row>
    <row r="71" spans="1:3" x14ac:dyDescent="0.35">
      <c r="A71" t="s">
        <v>1272</v>
      </c>
      <c r="B71">
        <v>14.7212</v>
      </c>
      <c r="C71">
        <v>14.5403</v>
      </c>
    </row>
    <row r="72" spans="1:3" x14ac:dyDescent="0.35">
      <c r="A72" t="s">
        <v>403</v>
      </c>
      <c r="B72">
        <v>24.992699999999999</v>
      </c>
      <c r="C72">
        <v>25.343499999999999</v>
      </c>
    </row>
    <row r="73" spans="1:3" x14ac:dyDescent="0.35">
      <c r="A73" t="s">
        <v>167</v>
      </c>
      <c r="B73">
        <v>18.750499999999999</v>
      </c>
      <c r="C73">
        <v>19.0137</v>
      </c>
    </row>
    <row r="74" spans="1:3" x14ac:dyDescent="0.35">
      <c r="A74" t="s">
        <v>1273</v>
      </c>
      <c r="B74">
        <v>10.969799999999999</v>
      </c>
      <c r="C74">
        <v>10.918699999999999</v>
      </c>
    </row>
    <row r="75" spans="1:3" x14ac:dyDescent="0.35">
      <c r="A75" t="s">
        <v>1274</v>
      </c>
      <c r="B75">
        <v>10.611700000000001</v>
      </c>
      <c r="C75">
        <v>10.5497</v>
      </c>
    </row>
    <row r="76" spans="1:3" x14ac:dyDescent="0.35">
      <c r="A76" t="s">
        <v>1275</v>
      </c>
      <c r="B76" t="s">
        <v>1270</v>
      </c>
      <c r="C76" t="s">
        <v>1271</v>
      </c>
    </row>
    <row r="77" spans="1:3" x14ac:dyDescent="0.35">
      <c r="A77" t="s">
        <v>1276</v>
      </c>
      <c r="B77">
        <v>14.249499999999999</v>
      </c>
      <c r="C77">
        <v>14.075900000000001</v>
      </c>
    </row>
    <row r="78" spans="1:3" x14ac:dyDescent="0.35">
      <c r="A78" t="s">
        <v>404</v>
      </c>
      <c r="B78">
        <v>24.137699999999999</v>
      </c>
      <c r="C78">
        <v>24.470500000000001</v>
      </c>
    </row>
    <row r="79" spans="1:3" x14ac:dyDescent="0.35">
      <c r="A79" t="s">
        <v>169</v>
      </c>
      <c r="B79">
        <v>17.942299999999999</v>
      </c>
      <c r="C79">
        <v>18.189699999999998</v>
      </c>
    </row>
    <row r="80" spans="1:3" x14ac:dyDescent="0.35">
      <c r="A80" t="s">
        <v>1277</v>
      </c>
      <c r="B80">
        <v>11.2151</v>
      </c>
      <c r="C80">
        <v>11.1632</v>
      </c>
    </row>
    <row r="81" spans="1:4" x14ac:dyDescent="0.35">
      <c r="A81" t="s">
        <v>1278</v>
      </c>
      <c r="B81">
        <v>10.2041</v>
      </c>
      <c r="C81">
        <v>10.144299999999999</v>
      </c>
    </row>
    <row r="82" spans="1:4" x14ac:dyDescent="0.35">
      <c r="A82" t="s">
        <v>1279</v>
      </c>
    </row>
    <row r="84" spans="1:4" x14ac:dyDescent="0.35">
      <c r="A84" t="s">
        <v>1112</v>
      </c>
    </row>
    <row r="86" spans="1:4" x14ac:dyDescent="0.35">
      <c r="A86" s="50" t="s">
        <v>1113</v>
      </c>
      <c r="B86" s="50" t="s">
        <v>1114</v>
      </c>
      <c r="C86" s="50" t="s">
        <v>1115</v>
      </c>
      <c r="D86" s="50" t="s">
        <v>1116</v>
      </c>
    </row>
    <row r="87" spans="1:4" x14ac:dyDescent="0.35">
      <c r="A87" s="50" t="s">
        <v>1280</v>
      </c>
      <c r="B87" s="50"/>
      <c r="C87" s="50">
        <v>0.38496809999999998</v>
      </c>
      <c r="D87" s="50">
        <v>0.38496809999999998</v>
      </c>
    </row>
    <row r="88" spans="1:4" x14ac:dyDescent="0.35">
      <c r="A88" s="50" t="s">
        <v>1281</v>
      </c>
      <c r="B88" s="50"/>
      <c r="C88" s="50">
        <v>0.204875</v>
      </c>
      <c r="D88" s="50">
        <v>0.204875</v>
      </c>
    </row>
    <row r="89" spans="1:4" x14ac:dyDescent="0.35">
      <c r="A89" s="50" t="s">
        <v>1282</v>
      </c>
      <c r="B89" s="50"/>
      <c r="C89" s="50">
        <v>0.20967189999999999</v>
      </c>
      <c r="D89" s="50">
        <v>0.20967189999999999</v>
      </c>
    </row>
    <row r="90" spans="1:4" x14ac:dyDescent="0.35">
      <c r="A90" s="50" t="s">
        <v>1283</v>
      </c>
      <c r="B90" s="50"/>
      <c r="C90" s="50">
        <v>0.3675659</v>
      </c>
      <c r="D90" s="50">
        <v>0.3675659</v>
      </c>
    </row>
    <row r="91" spans="1:4" x14ac:dyDescent="0.35">
      <c r="A91" s="50" t="s">
        <v>1284</v>
      </c>
      <c r="B91" s="50"/>
      <c r="C91" s="50">
        <v>0.20637849999999999</v>
      </c>
      <c r="D91" s="50">
        <v>0.20637849999999999</v>
      </c>
    </row>
    <row r="92" spans="1:4" x14ac:dyDescent="0.35">
      <c r="A92" s="50" t="s">
        <v>1285</v>
      </c>
      <c r="B92" s="50"/>
      <c r="C92" s="50">
        <v>0.19924800000000001</v>
      </c>
      <c r="D92" s="50">
        <v>0.19924800000000001</v>
      </c>
    </row>
    <row r="94" spans="1:4" x14ac:dyDescent="0.35">
      <c r="A94" t="s">
        <v>171</v>
      </c>
      <c r="B94" s="3" t="s">
        <v>134</v>
      </c>
    </row>
    <row r="95" spans="1:4" ht="29" customHeight="1" x14ac:dyDescent="0.35">
      <c r="A95" s="47" t="s">
        <v>172</v>
      </c>
      <c r="B95" s="3" t="s">
        <v>134</v>
      </c>
    </row>
    <row r="96" spans="1:4" ht="29" customHeight="1" x14ac:dyDescent="0.35">
      <c r="A96" s="47" t="s">
        <v>173</v>
      </c>
      <c r="B96" s="3" t="s">
        <v>134</v>
      </c>
    </row>
    <row r="97" spans="1:2" x14ac:dyDescent="0.35">
      <c r="A97" t="s">
        <v>174</v>
      </c>
      <c r="B97" s="49">
        <f>+B112</f>
        <v>5.2940991795591881</v>
      </c>
    </row>
    <row r="98" spans="1:2" ht="43.5" customHeight="1" x14ac:dyDescent="0.35">
      <c r="A98" s="47" t="s">
        <v>175</v>
      </c>
      <c r="B98" s="3" t="s">
        <v>134</v>
      </c>
    </row>
    <row r="99" spans="1:2" x14ac:dyDescent="0.35">
      <c r="B99" s="3"/>
    </row>
    <row r="100" spans="1:2" ht="29" customHeight="1" x14ac:dyDescent="0.35">
      <c r="A100" s="47" t="s">
        <v>176</v>
      </c>
      <c r="B100" s="3" t="s">
        <v>134</v>
      </c>
    </row>
    <row r="101" spans="1:2" ht="29" customHeight="1" x14ac:dyDescent="0.35">
      <c r="A101" s="47" t="s">
        <v>177</v>
      </c>
      <c r="B101" t="s">
        <v>134</v>
      </c>
    </row>
    <row r="102" spans="1:2" ht="29" customHeight="1" x14ac:dyDescent="0.35">
      <c r="A102" s="47" t="s">
        <v>178</v>
      </c>
      <c r="B102" s="3" t="s">
        <v>134</v>
      </c>
    </row>
    <row r="103" spans="1:2" ht="29" customHeight="1" x14ac:dyDescent="0.35">
      <c r="A103" s="47" t="s">
        <v>179</v>
      </c>
      <c r="B103" s="3" t="s">
        <v>134</v>
      </c>
    </row>
    <row r="105" spans="1:2" x14ac:dyDescent="0.35">
      <c r="A105" s="47" t="s">
        <v>180</v>
      </c>
      <c r="B105" s="47"/>
    </row>
    <row r="106" spans="1:2" ht="43.5" customHeight="1" x14ac:dyDescent="0.35">
      <c r="A106" s="67" t="s">
        <v>181</v>
      </c>
      <c r="B106" s="67" t="s">
        <v>1286</v>
      </c>
    </row>
    <row r="107" spans="1:2" ht="29" customHeight="1" x14ac:dyDescent="0.35">
      <c r="A107" s="67" t="s">
        <v>183</v>
      </c>
      <c r="B107" s="67" t="s">
        <v>1287</v>
      </c>
    </row>
    <row r="108" spans="1:2" x14ac:dyDescent="0.35">
      <c r="A108" s="67"/>
      <c r="B108" s="67"/>
    </row>
    <row r="109" spans="1:2" x14ac:dyDescent="0.35">
      <c r="A109" s="67" t="s">
        <v>185</v>
      </c>
      <c r="B109" s="68">
        <v>6.7248984345346194</v>
      </c>
    </row>
    <row r="110" spans="1:2" x14ac:dyDescent="0.35">
      <c r="A110" s="67"/>
      <c r="B110" s="67"/>
    </row>
    <row r="111" spans="1:2" x14ac:dyDescent="0.35">
      <c r="A111" s="67" t="s">
        <v>186</v>
      </c>
      <c r="B111" s="69">
        <v>4.1073000000000004</v>
      </c>
    </row>
    <row r="112" spans="1:2" x14ac:dyDescent="0.35">
      <c r="A112" s="67" t="s">
        <v>187</v>
      </c>
      <c r="B112" s="69">
        <v>5.2940991795591881</v>
      </c>
    </row>
    <row r="113" spans="1:6" x14ac:dyDescent="0.35">
      <c r="A113" s="67"/>
      <c r="B113" s="67"/>
    </row>
    <row r="114" spans="1:6" x14ac:dyDescent="0.35">
      <c r="A114" s="67" t="s">
        <v>188</v>
      </c>
      <c r="B114" s="70">
        <v>45777</v>
      </c>
    </row>
    <row r="116" spans="1:6" ht="70" customHeight="1" x14ac:dyDescent="0.35">
      <c r="A116" s="73" t="s">
        <v>189</v>
      </c>
      <c r="B116" s="73" t="s">
        <v>190</v>
      </c>
      <c r="C116" s="73" t="s">
        <v>5</v>
      </c>
      <c r="D116" s="73" t="s">
        <v>6</v>
      </c>
      <c r="E116" s="73" t="s">
        <v>5</v>
      </c>
      <c r="F116" s="73" t="s">
        <v>6</v>
      </c>
    </row>
    <row r="117" spans="1:6" ht="70" customHeight="1" x14ac:dyDescent="0.35">
      <c r="A117" s="73" t="s">
        <v>1288</v>
      </c>
      <c r="B117" s="73"/>
      <c r="C117" s="73" t="s">
        <v>40</v>
      </c>
      <c r="D117" s="73"/>
      <c r="E117" s="73" t="s">
        <v>41</v>
      </c>
      <c r="F11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124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125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7" t="s">
        <v>135</v>
      </c>
      <c r="B8" s="33"/>
      <c r="C8" s="33"/>
      <c r="D8" s="14"/>
      <c r="E8" s="15"/>
      <c r="F8" s="16"/>
      <c r="G8" s="16"/>
    </row>
    <row r="9" spans="1:7" x14ac:dyDescent="0.35">
      <c r="A9" s="17" t="s">
        <v>136</v>
      </c>
      <c r="B9" s="33"/>
      <c r="C9" s="33"/>
      <c r="D9" s="14"/>
      <c r="E9" s="15"/>
      <c r="F9" s="16"/>
      <c r="G9" s="16"/>
    </row>
    <row r="10" spans="1:7" x14ac:dyDescent="0.35">
      <c r="A10" s="17" t="s">
        <v>137</v>
      </c>
      <c r="B10" s="33"/>
      <c r="C10" s="33"/>
      <c r="D10" s="14"/>
      <c r="E10" s="18" t="s">
        <v>134</v>
      </c>
      <c r="F10" s="19" t="s">
        <v>134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138</v>
      </c>
      <c r="B12" s="33"/>
      <c r="C12" s="33"/>
      <c r="D12" s="14"/>
      <c r="E12" s="15"/>
      <c r="F12" s="16"/>
      <c r="G12" s="16"/>
    </row>
    <row r="13" spans="1:7" x14ac:dyDescent="0.35">
      <c r="A13" s="13" t="s">
        <v>139</v>
      </c>
      <c r="B13" s="33" t="s">
        <v>140</v>
      </c>
      <c r="C13" s="33" t="s">
        <v>141</v>
      </c>
      <c r="D13" s="14">
        <v>6550000</v>
      </c>
      <c r="E13" s="15">
        <v>6726.37</v>
      </c>
      <c r="F13" s="16">
        <v>0.44990000000000002</v>
      </c>
      <c r="G13" s="16">
        <v>6.1365000000000003E-2</v>
      </c>
    </row>
    <row r="14" spans="1:7" x14ac:dyDescent="0.35">
      <c r="A14" s="13" t="s">
        <v>142</v>
      </c>
      <c r="B14" s="33" t="s">
        <v>143</v>
      </c>
      <c r="C14" s="33" t="s">
        <v>141</v>
      </c>
      <c r="D14" s="14">
        <v>500000</v>
      </c>
      <c r="E14" s="15">
        <v>500.89</v>
      </c>
      <c r="F14" s="16">
        <v>3.3500000000000002E-2</v>
      </c>
      <c r="G14" s="16">
        <v>6.1552000000000003E-2</v>
      </c>
    </row>
    <row r="15" spans="1:7" x14ac:dyDescent="0.35">
      <c r="A15" s="17" t="s">
        <v>137</v>
      </c>
      <c r="B15" s="34"/>
      <c r="C15" s="34"/>
      <c r="D15" s="20"/>
      <c r="E15" s="21">
        <v>7227.26</v>
      </c>
      <c r="F15" s="22">
        <v>0.4834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144</v>
      </c>
      <c r="B17" s="33"/>
      <c r="C17" s="33"/>
      <c r="D17" s="14"/>
      <c r="E17" s="15"/>
      <c r="F17" s="16"/>
      <c r="G17" s="16"/>
    </row>
    <row r="18" spans="1:7" x14ac:dyDescent="0.35">
      <c r="A18" s="13" t="s">
        <v>145</v>
      </c>
      <c r="B18" s="33" t="s">
        <v>146</v>
      </c>
      <c r="C18" s="33" t="s">
        <v>141</v>
      </c>
      <c r="D18" s="14">
        <v>5000000</v>
      </c>
      <c r="E18" s="15">
        <v>5313.15</v>
      </c>
      <c r="F18" s="16">
        <v>0.35539999999999999</v>
      </c>
      <c r="G18" s="16">
        <v>6.4352999999999994E-2</v>
      </c>
    </row>
    <row r="19" spans="1:7" x14ac:dyDescent="0.35">
      <c r="A19" s="13" t="s">
        <v>147</v>
      </c>
      <c r="B19" s="33" t="s">
        <v>148</v>
      </c>
      <c r="C19" s="33" t="s">
        <v>141</v>
      </c>
      <c r="D19" s="14">
        <v>1500000</v>
      </c>
      <c r="E19" s="15">
        <v>1574.37</v>
      </c>
      <c r="F19" s="16">
        <v>0.1053</v>
      </c>
      <c r="G19" s="16">
        <v>6.4210000000000003E-2</v>
      </c>
    </row>
    <row r="20" spans="1:7" x14ac:dyDescent="0.35">
      <c r="A20" s="13" t="s">
        <v>149</v>
      </c>
      <c r="B20" s="33" t="s">
        <v>150</v>
      </c>
      <c r="C20" s="33" t="s">
        <v>141</v>
      </c>
      <c r="D20" s="14">
        <v>500000</v>
      </c>
      <c r="E20" s="15">
        <v>536.6</v>
      </c>
      <c r="F20" s="16">
        <v>3.5900000000000001E-2</v>
      </c>
      <c r="G20" s="16">
        <v>6.4352999999999994E-2</v>
      </c>
    </row>
    <row r="21" spans="1:7" x14ac:dyDescent="0.35">
      <c r="A21" s="17" t="s">
        <v>137</v>
      </c>
      <c r="B21" s="34"/>
      <c r="C21" s="34"/>
      <c r="D21" s="20"/>
      <c r="E21" s="21">
        <v>7424.12</v>
      </c>
      <c r="F21" s="22">
        <v>0.49659999999999999</v>
      </c>
      <c r="G21" s="23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151</v>
      </c>
      <c r="B24" s="33"/>
      <c r="C24" s="33"/>
      <c r="D24" s="14"/>
      <c r="E24" s="15"/>
      <c r="F24" s="16"/>
      <c r="G24" s="16"/>
    </row>
    <row r="25" spans="1:7" x14ac:dyDescent="0.35">
      <c r="A25" s="17" t="s">
        <v>137</v>
      </c>
      <c r="B25" s="33"/>
      <c r="C25" s="33"/>
      <c r="D25" s="14"/>
      <c r="E25" s="18" t="s">
        <v>134</v>
      </c>
      <c r="F25" s="19" t="s">
        <v>134</v>
      </c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152</v>
      </c>
      <c r="B27" s="33"/>
      <c r="C27" s="33"/>
      <c r="D27" s="14"/>
      <c r="E27" s="15"/>
      <c r="F27" s="16"/>
      <c r="G27" s="16"/>
    </row>
    <row r="28" spans="1:7" x14ac:dyDescent="0.35">
      <c r="A28" s="17" t="s">
        <v>137</v>
      </c>
      <c r="B28" s="33"/>
      <c r="C28" s="33"/>
      <c r="D28" s="14"/>
      <c r="E28" s="18" t="s">
        <v>134</v>
      </c>
      <c r="F28" s="19" t="s">
        <v>134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24" t="s">
        <v>153</v>
      </c>
      <c r="B30" s="35"/>
      <c r="C30" s="35"/>
      <c r="D30" s="25"/>
      <c r="E30" s="21">
        <v>14651.38</v>
      </c>
      <c r="F30" s="22">
        <v>0.98</v>
      </c>
      <c r="G30" s="23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7" t="s">
        <v>154</v>
      </c>
      <c r="B33" s="33"/>
      <c r="C33" s="33"/>
      <c r="D33" s="14"/>
      <c r="E33" s="15"/>
      <c r="F33" s="16"/>
      <c r="G33" s="16"/>
    </row>
    <row r="34" spans="1:7" x14ac:dyDescent="0.35">
      <c r="A34" s="13" t="s">
        <v>155</v>
      </c>
      <c r="B34" s="33"/>
      <c r="C34" s="33"/>
      <c r="D34" s="14"/>
      <c r="E34" s="15">
        <v>113.96</v>
      </c>
      <c r="F34" s="16">
        <v>7.6E-3</v>
      </c>
      <c r="G34" s="16">
        <v>5.9055999999999997E-2</v>
      </c>
    </row>
    <row r="35" spans="1:7" x14ac:dyDescent="0.35">
      <c r="A35" s="17" t="s">
        <v>137</v>
      </c>
      <c r="B35" s="34"/>
      <c r="C35" s="34"/>
      <c r="D35" s="20"/>
      <c r="E35" s="21">
        <v>113.96</v>
      </c>
      <c r="F35" s="22">
        <v>7.6E-3</v>
      </c>
      <c r="G35" s="23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24" t="s">
        <v>153</v>
      </c>
      <c r="B37" s="35"/>
      <c r="C37" s="35"/>
      <c r="D37" s="25"/>
      <c r="E37" s="21">
        <v>113.96</v>
      </c>
      <c r="F37" s="22">
        <v>7.6E-3</v>
      </c>
      <c r="G37" s="23"/>
    </row>
    <row r="38" spans="1:7" x14ac:dyDescent="0.35">
      <c r="A38" s="13" t="s">
        <v>156</v>
      </c>
      <c r="B38" s="33"/>
      <c r="C38" s="33"/>
      <c r="D38" s="14"/>
      <c r="E38" s="15">
        <v>186.24657769999999</v>
      </c>
      <c r="F38" s="16">
        <v>1.2456999999999999E-2</v>
      </c>
      <c r="G38" s="16"/>
    </row>
    <row r="39" spans="1:7" x14ac:dyDescent="0.35">
      <c r="A39" s="13" t="s">
        <v>157</v>
      </c>
      <c r="B39" s="33"/>
      <c r="C39" s="33"/>
      <c r="D39" s="14"/>
      <c r="E39" s="26">
        <v>-0.62657770000000002</v>
      </c>
      <c r="F39" s="27">
        <v>-5.7000000000000003E-5</v>
      </c>
      <c r="G39" s="16">
        <v>5.9055999999999997E-2</v>
      </c>
    </row>
    <row r="40" spans="1:7" x14ac:dyDescent="0.35">
      <c r="A40" s="28" t="s">
        <v>158</v>
      </c>
      <c r="B40" s="36"/>
      <c r="C40" s="36"/>
      <c r="D40" s="29"/>
      <c r="E40" s="30">
        <v>14950.96</v>
      </c>
      <c r="F40" s="31">
        <v>1</v>
      </c>
      <c r="G40" s="31"/>
    </row>
    <row r="42" spans="1:7" x14ac:dyDescent="0.35">
      <c r="A42" s="1" t="s">
        <v>159</v>
      </c>
    </row>
    <row r="43" spans="1:7" x14ac:dyDescent="0.35">
      <c r="A43" s="1" t="s">
        <v>160</v>
      </c>
    </row>
    <row r="45" spans="1:7" x14ac:dyDescent="0.35">
      <c r="A45" s="1" t="s">
        <v>161</v>
      </c>
    </row>
    <row r="46" spans="1:7" x14ac:dyDescent="0.35">
      <c r="A46" s="47" t="s">
        <v>162</v>
      </c>
      <c r="B46" s="3" t="s">
        <v>134</v>
      </c>
    </row>
    <row r="47" spans="1:7" x14ac:dyDescent="0.35">
      <c r="A47" t="s">
        <v>163</v>
      </c>
    </row>
    <row r="48" spans="1:7" x14ac:dyDescent="0.35">
      <c r="A48" t="s">
        <v>164</v>
      </c>
      <c r="B48" t="s">
        <v>165</v>
      </c>
      <c r="C48" t="s">
        <v>165</v>
      </c>
    </row>
    <row r="49" spans="1:3" x14ac:dyDescent="0.35">
      <c r="B49" s="48">
        <v>45747</v>
      </c>
      <c r="C49" s="48">
        <v>45777</v>
      </c>
    </row>
    <row r="50" spans="1:3" x14ac:dyDescent="0.35">
      <c r="A50" t="s">
        <v>166</v>
      </c>
      <c r="B50">
        <v>12.1273</v>
      </c>
      <c r="C50">
        <v>12.341699999999999</v>
      </c>
    </row>
    <row r="51" spans="1:3" x14ac:dyDescent="0.35">
      <c r="A51" t="s">
        <v>167</v>
      </c>
      <c r="B51">
        <v>12.127599999999999</v>
      </c>
      <c r="C51">
        <v>12.342000000000001</v>
      </c>
    </row>
    <row r="52" spans="1:3" x14ac:dyDescent="0.35">
      <c r="A52" t="s">
        <v>168</v>
      </c>
      <c r="B52">
        <v>12.052899999999999</v>
      </c>
      <c r="C52">
        <v>12.2621</v>
      </c>
    </row>
    <row r="53" spans="1:3" x14ac:dyDescent="0.35">
      <c r="A53" t="s">
        <v>169</v>
      </c>
      <c r="B53">
        <v>12.052899999999999</v>
      </c>
      <c r="C53">
        <v>12.2621</v>
      </c>
    </row>
    <row r="55" spans="1:3" x14ac:dyDescent="0.35">
      <c r="A55" t="s">
        <v>170</v>
      </c>
      <c r="B55" s="3" t="s">
        <v>134</v>
      </c>
    </row>
    <row r="56" spans="1:3" x14ac:dyDescent="0.35">
      <c r="A56" t="s">
        <v>171</v>
      </c>
      <c r="B56" s="3" t="s">
        <v>134</v>
      </c>
    </row>
    <row r="57" spans="1:3" ht="29" customHeight="1" x14ac:dyDescent="0.35">
      <c r="A57" s="47" t="s">
        <v>172</v>
      </c>
      <c r="B57" s="3" t="s">
        <v>134</v>
      </c>
    </row>
    <row r="58" spans="1:3" ht="29" customHeight="1" x14ac:dyDescent="0.35">
      <c r="A58" s="47" t="s">
        <v>173</v>
      </c>
      <c r="B58" s="3" t="s">
        <v>134</v>
      </c>
    </row>
    <row r="59" spans="1:3" x14ac:dyDescent="0.35">
      <c r="A59" t="s">
        <v>174</v>
      </c>
      <c r="B59" s="49">
        <f>+B74</f>
        <v>3.0836573488993801</v>
      </c>
    </row>
    <row r="60" spans="1:3" ht="43.5" customHeight="1" x14ac:dyDescent="0.35">
      <c r="A60" s="47" t="s">
        <v>175</v>
      </c>
      <c r="B60" s="3" t="s">
        <v>134</v>
      </c>
    </row>
    <row r="61" spans="1:3" x14ac:dyDescent="0.35">
      <c r="B61" s="3"/>
    </row>
    <row r="62" spans="1:3" ht="29" customHeight="1" x14ac:dyDescent="0.35">
      <c r="A62" s="47" t="s">
        <v>176</v>
      </c>
      <c r="B62" s="3" t="s">
        <v>134</v>
      </c>
    </row>
    <row r="63" spans="1:3" ht="29" customHeight="1" x14ac:dyDescent="0.35">
      <c r="A63" s="47" t="s">
        <v>177</v>
      </c>
      <c r="B63" t="s">
        <v>134</v>
      </c>
    </row>
    <row r="64" spans="1:3" ht="29" customHeight="1" x14ac:dyDescent="0.35">
      <c r="A64" s="47" t="s">
        <v>178</v>
      </c>
      <c r="B64" s="3" t="s">
        <v>134</v>
      </c>
    </row>
    <row r="65" spans="1:4" ht="29" customHeight="1" x14ac:dyDescent="0.35">
      <c r="A65" s="47" t="s">
        <v>179</v>
      </c>
      <c r="B65" s="3" t="s">
        <v>134</v>
      </c>
    </row>
    <row r="67" spans="1:4" x14ac:dyDescent="0.35">
      <c r="A67" t="s">
        <v>180</v>
      </c>
    </row>
    <row r="68" spans="1:4" ht="58" customHeight="1" x14ac:dyDescent="0.35">
      <c r="A68" s="63" t="s">
        <v>181</v>
      </c>
      <c r="B68" s="67" t="s">
        <v>182</v>
      </c>
    </row>
    <row r="69" spans="1:4" ht="43.5" customHeight="1" x14ac:dyDescent="0.35">
      <c r="A69" s="63" t="s">
        <v>183</v>
      </c>
      <c r="B69" s="67" t="s">
        <v>184</v>
      </c>
    </row>
    <row r="70" spans="1:4" x14ac:dyDescent="0.35">
      <c r="A70" s="63"/>
      <c r="B70" s="63"/>
    </row>
    <row r="71" spans="1:4" x14ac:dyDescent="0.35">
      <c r="A71" s="63" t="s">
        <v>185</v>
      </c>
      <c r="B71" s="64">
        <v>6.2851061486878441</v>
      </c>
    </row>
    <row r="72" spans="1:4" x14ac:dyDescent="0.35">
      <c r="A72" s="63"/>
      <c r="B72" s="63"/>
    </row>
    <row r="73" spans="1:4" x14ac:dyDescent="0.35">
      <c r="A73" s="63" t="s">
        <v>186</v>
      </c>
      <c r="B73" s="65">
        <v>2.7673999999999999</v>
      </c>
    </row>
    <row r="74" spans="1:4" x14ac:dyDescent="0.35">
      <c r="A74" s="63" t="s">
        <v>187</v>
      </c>
      <c r="B74" s="65">
        <v>3.0836573488993801</v>
      </c>
    </row>
    <row r="75" spans="1:4" x14ac:dyDescent="0.35">
      <c r="A75" s="63"/>
      <c r="B75" s="63"/>
    </row>
    <row r="76" spans="1:4" x14ac:dyDescent="0.35">
      <c r="A76" s="63" t="s">
        <v>188</v>
      </c>
      <c r="B76" s="66">
        <v>45777</v>
      </c>
    </row>
    <row r="78" spans="1:4" ht="70" customHeight="1" x14ac:dyDescent="0.35">
      <c r="A78" s="73" t="s">
        <v>189</v>
      </c>
      <c r="B78" s="73" t="s">
        <v>190</v>
      </c>
      <c r="C78" s="73" t="s">
        <v>5</v>
      </c>
      <c r="D78" s="73" t="s">
        <v>6</v>
      </c>
    </row>
    <row r="79" spans="1:4" ht="70" customHeight="1" x14ac:dyDescent="0.35">
      <c r="A79" s="73" t="s">
        <v>191</v>
      </c>
      <c r="B79" s="73"/>
      <c r="C79" s="73" t="s">
        <v>8</v>
      </c>
      <c r="D7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8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1289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1290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1291</v>
      </c>
      <c r="B11" s="33" t="s">
        <v>1292</v>
      </c>
      <c r="C11" s="33" t="s">
        <v>525</v>
      </c>
      <c r="D11" s="14">
        <v>1000000</v>
      </c>
      <c r="E11" s="15">
        <v>1016.24</v>
      </c>
      <c r="F11" s="16">
        <v>0.12230000000000001</v>
      </c>
      <c r="G11" s="16">
        <v>7.4486999999999998E-2</v>
      </c>
    </row>
    <row r="12" spans="1:7" x14ac:dyDescent="0.35">
      <c r="A12" s="13" t="s">
        <v>1293</v>
      </c>
      <c r="B12" s="33" t="s">
        <v>1294</v>
      </c>
      <c r="C12" s="33" t="s">
        <v>522</v>
      </c>
      <c r="D12" s="14">
        <v>800000</v>
      </c>
      <c r="E12" s="15">
        <v>807.86</v>
      </c>
      <c r="F12" s="16">
        <v>9.7199999999999995E-2</v>
      </c>
      <c r="G12" s="16">
        <v>7.3849999999999999E-2</v>
      </c>
    </row>
    <row r="13" spans="1:7" x14ac:dyDescent="0.35">
      <c r="A13" s="13" t="s">
        <v>1295</v>
      </c>
      <c r="B13" s="33" t="s">
        <v>1296</v>
      </c>
      <c r="C13" s="33" t="s">
        <v>522</v>
      </c>
      <c r="D13" s="14">
        <v>500000</v>
      </c>
      <c r="E13" s="15">
        <v>509.42</v>
      </c>
      <c r="F13" s="16">
        <v>6.13E-2</v>
      </c>
      <c r="G13" s="16">
        <v>7.3749999999999996E-2</v>
      </c>
    </row>
    <row r="14" spans="1:7" x14ac:dyDescent="0.35">
      <c r="A14" s="13" t="s">
        <v>1297</v>
      </c>
      <c r="B14" s="33" t="s">
        <v>1298</v>
      </c>
      <c r="C14" s="33" t="s">
        <v>525</v>
      </c>
      <c r="D14" s="14">
        <v>500000</v>
      </c>
      <c r="E14" s="15">
        <v>508.73</v>
      </c>
      <c r="F14" s="16">
        <v>6.1199999999999997E-2</v>
      </c>
      <c r="G14" s="16">
        <v>7.3315000000000005E-2</v>
      </c>
    </row>
    <row r="15" spans="1:7" x14ac:dyDescent="0.35">
      <c r="A15" s="13" t="s">
        <v>1299</v>
      </c>
      <c r="B15" s="33" t="s">
        <v>1300</v>
      </c>
      <c r="C15" s="33" t="s">
        <v>522</v>
      </c>
      <c r="D15" s="14">
        <v>500000</v>
      </c>
      <c r="E15" s="15">
        <v>508.47</v>
      </c>
      <c r="F15" s="16">
        <v>6.1199999999999997E-2</v>
      </c>
      <c r="G15" s="16">
        <v>7.3499999999999996E-2</v>
      </c>
    </row>
    <row r="16" spans="1:7" x14ac:dyDescent="0.35">
      <c r="A16" s="13" t="s">
        <v>1301</v>
      </c>
      <c r="B16" s="33" t="s">
        <v>1302</v>
      </c>
      <c r="C16" s="33" t="s">
        <v>547</v>
      </c>
      <c r="D16" s="14">
        <v>500000</v>
      </c>
      <c r="E16" s="15">
        <v>508.3</v>
      </c>
      <c r="F16" s="16">
        <v>6.1199999999999997E-2</v>
      </c>
      <c r="G16" s="16">
        <v>7.4325000000000002E-2</v>
      </c>
    </row>
    <row r="17" spans="1:7" x14ac:dyDescent="0.35">
      <c r="A17" s="13" t="s">
        <v>1303</v>
      </c>
      <c r="B17" s="33" t="s">
        <v>1304</v>
      </c>
      <c r="C17" s="33" t="s">
        <v>522</v>
      </c>
      <c r="D17" s="14">
        <v>500000</v>
      </c>
      <c r="E17" s="15">
        <v>507.99</v>
      </c>
      <c r="F17" s="16">
        <v>6.1100000000000002E-2</v>
      </c>
      <c r="G17" s="16">
        <v>7.2688000000000003E-2</v>
      </c>
    </row>
    <row r="18" spans="1:7" x14ac:dyDescent="0.35">
      <c r="A18" s="13" t="s">
        <v>1305</v>
      </c>
      <c r="B18" s="33" t="s">
        <v>1306</v>
      </c>
      <c r="C18" s="33" t="s">
        <v>525</v>
      </c>
      <c r="D18" s="14">
        <v>500000</v>
      </c>
      <c r="E18" s="15">
        <v>507.96</v>
      </c>
      <c r="F18" s="16">
        <v>6.1100000000000002E-2</v>
      </c>
      <c r="G18" s="16">
        <v>7.4579999999999994E-2</v>
      </c>
    </row>
    <row r="19" spans="1:7" x14ac:dyDescent="0.35">
      <c r="A19" s="13" t="s">
        <v>1307</v>
      </c>
      <c r="B19" s="33" t="s">
        <v>1308</v>
      </c>
      <c r="C19" s="33" t="s">
        <v>522</v>
      </c>
      <c r="D19" s="14">
        <v>500000</v>
      </c>
      <c r="E19" s="15">
        <v>507.6</v>
      </c>
      <c r="F19" s="16">
        <v>6.1100000000000002E-2</v>
      </c>
      <c r="G19" s="16">
        <v>7.3499999999999996E-2</v>
      </c>
    </row>
    <row r="20" spans="1:7" x14ac:dyDescent="0.35">
      <c r="A20" s="13" t="s">
        <v>1309</v>
      </c>
      <c r="B20" s="33" t="s">
        <v>1310</v>
      </c>
      <c r="C20" s="33" t="s">
        <v>522</v>
      </c>
      <c r="D20" s="14">
        <v>500000</v>
      </c>
      <c r="E20" s="15">
        <v>507.05</v>
      </c>
      <c r="F20" s="16">
        <v>6.0999999999999999E-2</v>
      </c>
      <c r="G20" s="16">
        <v>7.1499999999999994E-2</v>
      </c>
    </row>
    <row r="21" spans="1:7" x14ac:dyDescent="0.35">
      <c r="A21" s="13" t="s">
        <v>1311</v>
      </c>
      <c r="B21" s="33" t="s">
        <v>1312</v>
      </c>
      <c r="C21" s="33" t="s">
        <v>522</v>
      </c>
      <c r="D21" s="14">
        <v>500000</v>
      </c>
      <c r="E21" s="15">
        <v>506.54</v>
      </c>
      <c r="F21" s="16">
        <v>6.0900000000000003E-2</v>
      </c>
      <c r="G21" s="16">
        <v>7.4749999999999997E-2</v>
      </c>
    </row>
    <row r="22" spans="1:7" x14ac:dyDescent="0.35">
      <c r="A22" s="13" t="s">
        <v>1313</v>
      </c>
      <c r="B22" s="33" t="s">
        <v>1314</v>
      </c>
      <c r="C22" s="33" t="s">
        <v>522</v>
      </c>
      <c r="D22" s="14">
        <v>500000</v>
      </c>
      <c r="E22" s="15">
        <v>504.88</v>
      </c>
      <c r="F22" s="16">
        <v>6.0699999999999997E-2</v>
      </c>
      <c r="G22" s="16">
        <v>7.1650000000000005E-2</v>
      </c>
    </row>
    <row r="23" spans="1:7" x14ac:dyDescent="0.35">
      <c r="A23" s="13" t="s">
        <v>1315</v>
      </c>
      <c r="B23" s="33" t="s">
        <v>1316</v>
      </c>
      <c r="C23" s="33" t="s">
        <v>522</v>
      </c>
      <c r="D23" s="14">
        <v>500000</v>
      </c>
      <c r="E23" s="15">
        <v>504.63</v>
      </c>
      <c r="F23" s="16">
        <v>6.0699999999999997E-2</v>
      </c>
      <c r="G23" s="16">
        <v>7.2405999999999998E-2</v>
      </c>
    </row>
    <row r="24" spans="1:7" x14ac:dyDescent="0.35">
      <c r="A24" s="13" t="s">
        <v>1317</v>
      </c>
      <c r="B24" s="33" t="s">
        <v>1318</v>
      </c>
      <c r="C24" s="33" t="s">
        <v>522</v>
      </c>
      <c r="D24" s="14">
        <v>500000</v>
      </c>
      <c r="E24" s="15">
        <v>503.93</v>
      </c>
      <c r="F24" s="16">
        <v>6.0600000000000001E-2</v>
      </c>
      <c r="G24" s="16">
        <v>7.2700000000000001E-2</v>
      </c>
    </row>
    <row r="25" spans="1:7" x14ac:dyDescent="0.35">
      <c r="A25" s="17" t="s">
        <v>137</v>
      </c>
      <c r="B25" s="34"/>
      <c r="C25" s="34"/>
      <c r="D25" s="20"/>
      <c r="E25" s="21">
        <v>7909.6</v>
      </c>
      <c r="F25" s="22">
        <v>0.9516</v>
      </c>
      <c r="G25" s="23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151</v>
      </c>
      <c r="B27" s="33"/>
      <c r="C27" s="33"/>
      <c r="D27" s="14"/>
      <c r="E27" s="15"/>
      <c r="F27" s="16"/>
      <c r="G27" s="16"/>
    </row>
    <row r="28" spans="1:7" x14ac:dyDescent="0.35">
      <c r="A28" s="17" t="s">
        <v>137</v>
      </c>
      <c r="B28" s="33"/>
      <c r="C28" s="33"/>
      <c r="D28" s="14"/>
      <c r="E28" s="18" t="s">
        <v>134</v>
      </c>
      <c r="F28" s="19" t="s">
        <v>134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17" t="s">
        <v>152</v>
      </c>
      <c r="B30" s="33"/>
      <c r="C30" s="33"/>
      <c r="D30" s="14"/>
      <c r="E30" s="15"/>
      <c r="F30" s="16"/>
      <c r="G30" s="16"/>
    </row>
    <row r="31" spans="1:7" x14ac:dyDescent="0.35">
      <c r="A31" s="17" t="s">
        <v>137</v>
      </c>
      <c r="B31" s="33"/>
      <c r="C31" s="33"/>
      <c r="D31" s="14"/>
      <c r="E31" s="18" t="s">
        <v>134</v>
      </c>
      <c r="F31" s="19" t="s">
        <v>134</v>
      </c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24" t="s">
        <v>153</v>
      </c>
      <c r="B33" s="35"/>
      <c r="C33" s="35"/>
      <c r="D33" s="25"/>
      <c r="E33" s="21">
        <v>7909.6</v>
      </c>
      <c r="F33" s="22">
        <v>0.9516</v>
      </c>
      <c r="G33" s="23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7" t="s">
        <v>154</v>
      </c>
      <c r="B36" s="33"/>
      <c r="C36" s="33"/>
      <c r="D36" s="14"/>
      <c r="E36" s="15"/>
      <c r="F36" s="16"/>
      <c r="G36" s="16"/>
    </row>
    <row r="37" spans="1:7" x14ac:dyDescent="0.35">
      <c r="A37" s="13" t="s">
        <v>155</v>
      </c>
      <c r="B37" s="33"/>
      <c r="C37" s="33"/>
      <c r="D37" s="14"/>
      <c r="E37" s="15">
        <v>92.83</v>
      </c>
      <c r="F37" s="16">
        <v>1.12E-2</v>
      </c>
      <c r="G37" s="16">
        <v>5.9055999999999997E-2</v>
      </c>
    </row>
    <row r="38" spans="1:7" x14ac:dyDescent="0.35">
      <c r="A38" s="17" t="s">
        <v>137</v>
      </c>
      <c r="B38" s="34"/>
      <c r="C38" s="34"/>
      <c r="D38" s="20"/>
      <c r="E38" s="21">
        <v>92.83</v>
      </c>
      <c r="F38" s="22">
        <v>1.12E-2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24" t="s">
        <v>153</v>
      </c>
      <c r="B40" s="35"/>
      <c r="C40" s="35"/>
      <c r="D40" s="25"/>
      <c r="E40" s="21">
        <v>92.83</v>
      </c>
      <c r="F40" s="22">
        <v>1.12E-2</v>
      </c>
      <c r="G40" s="23"/>
    </row>
    <row r="41" spans="1:7" x14ac:dyDescent="0.35">
      <c r="A41" s="13" t="s">
        <v>156</v>
      </c>
      <c r="B41" s="33"/>
      <c r="C41" s="33"/>
      <c r="D41" s="14"/>
      <c r="E41" s="15">
        <v>331.9846028</v>
      </c>
      <c r="F41" s="16">
        <v>3.9939000000000002E-2</v>
      </c>
      <c r="G41" s="16"/>
    </row>
    <row r="42" spans="1:7" x14ac:dyDescent="0.35">
      <c r="A42" s="13" t="s">
        <v>157</v>
      </c>
      <c r="B42" s="33"/>
      <c r="C42" s="33"/>
      <c r="D42" s="14"/>
      <c r="E42" s="26">
        <v>-22.174602799999999</v>
      </c>
      <c r="F42" s="27">
        <v>-2.7390000000000001E-3</v>
      </c>
      <c r="G42" s="16">
        <v>5.9055000000000003E-2</v>
      </c>
    </row>
    <row r="43" spans="1:7" x14ac:dyDescent="0.35">
      <c r="A43" s="28" t="s">
        <v>158</v>
      </c>
      <c r="B43" s="36"/>
      <c r="C43" s="36"/>
      <c r="D43" s="29"/>
      <c r="E43" s="30">
        <v>8312.24</v>
      </c>
      <c r="F43" s="31">
        <v>1</v>
      </c>
      <c r="G43" s="31"/>
    </row>
    <row r="45" spans="1:7" x14ac:dyDescent="0.35">
      <c r="A45" s="1" t="s">
        <v>159</v>
      </c>
    </row>
    <row r="46" spans="1:7" x14ac:dyDescent="0.35">
      <c r="A46" s="1" t="s">
        <v>1319</v>
      </c>
    </row>
    <row r="48" spans="1:7" x14ac:dyDescent="0.35">
      <c r="A48" s="1" t="s">
        <v>161</v>
      </c>
    </row>
    <row r="49" spans="1:3" x14ac:dyDescent="0.35">
      <c r="A49" s="47" t="s">
        <v>162</v>
      </c>
      <c r="B49" s="3" t="s">
        <v>134</v>
      </c>
    </row>
    <row r="50" spans="1:3" x14ac:dyDescent="0.35">
      <c r="A50" t="s">
        <v>163</v>
      </c>
    </row>
    <row r="51" spans="1:3" x14ac:dyDescent="0.35">
      <c r="A51" t="s">
        <v>164</v>
      </c>
      <c r="B51" t="s">
        <v>165</v>
      </c>
      <c r="C51" t="s">
        <v>165</v>
      </c>
    </row>
    <row r="52" spans="1:3" x14ac:dyDescent="0.35">
      <c r="B52" s="48">
        <v>45747</v>
      </c>
      <c r="C52" s="48">
        <v>45777</v>
      </c>
    </row>
    <row r="53" spans="1:3" x14ac:dyDescent="0.35">
      <c r="A53" t="s">
        <v>166</v>
      </c>
      <c r="B53">
        <v>10.1122</v>
      </c>
      <c r="C53">
        <v>10.239100000000001</v>
      </c>
    </row>
    <row r="54" spans="1:3" x14ac:dyDescent="0.35">
      <c r="A54" t="s">
        <v>167</v>
      </c>
      <c r="B54">
        <v>10.1122</v>
      </c>
      <c r="C54">
        <v>10.239100000000001</v>
      </c>
    </row>
    <row r="55" spans="1:3" x14ac:dyDescent="0.35">
      <c r="A55" t="s">
        <v>168</v>
      </c>
      <c r="B55">
        <v>10.11</v>
      </c>
      <c r="C55">
        <v>10.2349</v>
      </c>
    </row>
    <row r="56" spans="1:3" x14ac:dyDescent="0.35">
      <c r="A56" t="s">
        <v>169</v>
      </c>
      <c r="B56">
        <v>10.11</v>
      </c>
      <c r="C56">
        <v>10.2349</v>
      </c>
    </row>
    <row r="58" spans="1:3" x14ac:dyDescent="0.35">
      <c r="A58" t="s">
        <v>170</v>
      </c>
      <c r="B58" s="3" t="s">
        <v>134</v>
      </c>
    </row>
    <row r="59" spans="1:3" x14ac:dyDescent="0.35">
      <c r="A59" t="s">
        <v>171</v>
      </c>
      <c r="B59" s="3" t="s">
        <v>134</v>
      </c>
    </row>
    <row r="60" spans="1:3" ht="29" customHeight="1" x14ac:dyDescent="0.35">
      <c r="A60" s="47" t="s">
        <v>172</v>
      </c>
      <c r="B60" s="3" t="s">
        <v>134</v>
      </c>
    </row>
    <row r="61" spans="1:3" ht="29" customHeight="1" x14ac:dyDescent="0.35">
      <c r="A61" s="47" t="s">
        <v>173</v>
      </c>
      <c r="B61" s="3" t="s">
        <v>134</v>
      </c>
    </row>
    <row r="62" spans="1:3" x14ac:dyDescent="0.35">
      <c r="A62" t="s">
        <v>174</v>
      </c>
      <c r="B62" s="49">
        <f>+B77</f>
        <v>2.0508762701542169</v>
      </c>
    </row>
    <row r="63" spans="1:3" ht="43.5" customHeight="1" x14ac:dyDescent="0.35">
      <c r="A63" s="47" t="s">
        <v>175</v>
      </c>
      <c r="B63" s="3" t="s">
        <v>134</v>
      </c>
    </row>
    <row r="64" spans="1:3" x14ac:dyDescent="0.35">
      <c r="B64" s="3"/>
    </row>
    <row r="65" spans="1:2" ht="29" customHeight="1" x14ac:dyDescent="0.35">
      <c r="A65" s="47" t="s">
        <v>176</v>
      </c>
      <c r="B65" s="3" t="s">
        <v>134</v>
      </c>
    </row>
    <row r="66" spans="1:2" ht="29" customHeight="1" x14ac:dyDescent="0.35">
      <c r="A66" s="47" t="s">
        <v>177</v>
      </c>
      <c r="B66">
        <v>4099.9399999999996</v>
      </c>
    </row>
    <row r="67" spans="1:2" ht="29" customHeight="1" x14ac:dyDescent="0.35">
      <c r="A67" s="47" t="s">
        <v>178</v>
      </c>
      <c r="B67" s="3" t="s">
        <v>134</v>
      </c>
    </row>
    <row r="68" spans="1:2" ht="29" customHeight="1" x14ac:dyDescent="0.35">
      <c r="A68" s="47" t="s">
        <v>179</v>
      </c>
      <c r="B68" s="3" t="s">
        <v>134</v>
      </c>
    </row>
    <row r="70" spans="1:2" x14ac:dyDescent="0.35">
      <c r="A70" t="s">
        <v>180</v>
      </c>
    </row>
    <row r="71" spans="1:2" ht="58" customHeight="1" x14ac:dyDescent="0.35">
      <c r="A71" s="63" t="s">
        <v>181</v>
      </c>
      <c r="B71" s="67" t="s">
        <v>1320</v>
      </c>
    </row>
    <row r="72" spans="1:2" ht="43.5" customHeight="1" x14ac:dyDescent="0.35">
      <c r="A72" s="63" t="s">
        <v>183</v>
      </c>
      <c r="B72" s="67" t="s">
        <v>1321</v>
      </c>
    </row>
    <row r="73" spans="1:2" x14ac:dyDescent="0.35">
      <c r="A73" s="63"/>
      <c r="B73" s="63"/>
    </row>
    <row r="74" spans="1:2" x14ac:dyDescent="0.35">
      <c r="A74" s="63" t="s">
        <v>185</v>
      </c>
      <c r="B74" s="64">
        <v>7.3307609878345916</v>
      </c>
    </row>
    <row r="75" spans="1:2" x14ac:dyDescent="0.35">
      <c r="A75" s="63"/>
      <c r="B75" s="63"/>
    </row>
    <row r="76" spans="1:2" x14ac:dyDescent="0.35">
      <c r="A76" s="63" t="s">
        <v>186</v>
      </c>
      <c r="B76" s="65">
        <v>1.8914</v>
      </c>
    </row>
    <row r="77" spans="1:2" x14ac:dyDescent="0.35">
      <c r="A77" s="63" t="s">
        <v>187</v>
      </c>
      <c r="B77" s="65">
        <v>2.0508762701542169</v>
      </c>
    </row>
    <row r="78" spans="1:2" x14ac:dyDescent="0.35">
      <c r="A78" s="63"/>
      <c r="B78" s="63"/>
    </row>
    <row r="79" spans="1:2" x14ac:dyDescent="0.35">
      <c r="A79" s="63" t="s">
        <v>188</v>
      </c>
      <c r="B79" s="66">
        <v>45777</v>
      </c>
    </row>
    <row r="81" spans="1:4" ht="70" customHeight="1" x14ac:dyDescent="0.35">
      <c r="A81" s="73" t="s">
        <v>189</v>
      </c>
      <c r="B81" s="73" t="s">
        <v>190</v>
      </c>
      <c r="C81" s="73" t="s">
        <v>5</v>
      </c>
      <c r="D81" s="73" t="s">
        <v>6</v>
      </c>
    </row>
    <row r="82" spans="1:4" ht="70" customHeight="1" x14ac:dyDescent="0.35">
      <c r="A82" s="73" t="s">
        <v>1320</v>
      </c>
      <c r="B82" s="73"/>
      <c r="C82" s="73" t="s">
        <v>43</v>
      </c>
      <c r="D8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9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1322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1323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1324</v>
      </c>
      <c r="B11" s="33" t="s">
        <v>1325</v>
      </c>
      <c r="C11" s="33" t="s">
        <v>522</v>
      </c>
      <c r="D11" s="14">
        <v>6000000</v>
      </c>
      <c r="E11" s="15">
        <v>6000.56</v>
      </c>
      <c r="F11" s="16">
        <v>7.3700000000000002E-2</v>
      </c>
      <c r="G11" s="16">
        <v>6.6645999999999997E-2</v>
      </c>
    </row>
    <row r="12" spans="1:7" x14ac:dyDescent="0.35">
      <c r="A12" s="13" t="s">
        <v>1326</v>
      </c>
      <c r="B12" s="33" t="s">
        <v>1327</v>
      </c>
      <c r="C12" s="33" t="s">
        <v>522</v>
      </c>
      <c r="D12" s="14">
        <v>6000000</v>
      </c>
      <c r="E12" s="15">
        <v>5980.38</v>
      </c>
      <c r="F12" s="16">
        <v>7.3499999999999996E-2</v>
      </c>
      <c r="G12" s="16">
        <v>6.7449999999999996E-2</v>
      </c>
    </row>
    <row r="13" spans="1:7" x14ac:dyDescent="0.35">
      <c r="A13" s="13" t="s">
        <v>1328</v>
      </c>
      <c r="B13" s="33" t="s">
        <v>1329</v>
      </c>
      <c r="C13" s="33" t="s">
        <v>525</v>
      </c>
      <c r="D13" s="14">
        <v>5500000</v>
      </c>
      <c r="E13" s="15">
        <v>5500.95</v>
      </c>
      <c r="F13" s="16">
        <v>6.7599999999999993E-2</v>
      </c>
      <c r="G13" s="16">
        <v>6.8049999999999999E-2</v>
      </c>
    </row>
    <row r="14" spans="1:7" x14ac:dyDescent="0.35">
      <c r="A14" s="13" t="s">
        <v>1330</v>
      </c>
      <c r="B14" s="33" t="s">
        <v>1331</v>
      </c>
      <c r="C14" s="33" t="s">
        <v>522</v>
      </c>
      <c r="D14" s="14">
        <v>5000000</v>
      </c>
      <c r="E14" s="15">
        <v>5021.68</v>
      </c>
      <c r="F14" s="16">
        <v>6.1699999999999998E-2</v>
      </c>
      <c r="G14" s="16">
        <v>6.8099999999999994E-2</v>
      </c>
    </row>
    <row r="15" spans="1:7" x14ac:dyDescent="0.35">
      <c r="A15" s="13" t="s">
        <v>1101</v>
      </c>
      <c r="B15" s="33" t="s">
        <v>1102</v>
      </c>
      <c r="C15" s="33" t="s">
        <v>522</v>
      </c>
      <c r="D15" s="14">
        <v>4000000</v>
      </c>
      <c r="E15" s="15">
        <v>4004.96</v>
      </c>
      <c r="F15" s="16">
        <v>4.9200000000000001E-2</v>
      </c>
      <c r="G15" s="16">
        <v>6.9001999999999994E-2</v>
      </c>
    </row>
    <row r="16" spans="1:7" x14ac:dyDescent="0.35">
      <c r="A16" s="13" t="s">
        <v>1332</v>
      </c>
      <c r="B16" s="33" t="s">
        <v>1333</v>
      </c>
      <c r="C16" s="33" t="s">
        <v>522</v>
      </c>
      <c r="D16" s="14">
        <v>4000000</v>
      </c>
      <c r="E16" s="15">
        <v>3991.48</v>
      </c>
      <c r="F16" s="16">
        <v>4.9000000000000002E-2</v>
      </c>
      <c r="G16" s="16">
        <v>6.8001000000000006E-2</v>
      </c>
    </row>
    <row r="17" spans="1:7" x14ac:dyDescent="0.35">
      <c r="A17" s="13" t="s">
        <v>1334</v>
      </c>
      <c r="B17" s="33" t="s">
        <v>1335</v>
      </c>
      <c r="C17" s="33" t="s">
        <v>525</v>
      </c>
      <c r="D17" s="14">
        <v>3000000</v>
      </c>
      <c r="E17" s="15">
        <v>3000.97</v>
      </c>
      <c r="F17" s="16">
        <v>3.6900000000000002E-2</v>
      </c>
      <c r="G17" s="16">
        <v>6.8100999999999995E-2</v>
      </c>
    </row>
    <row r="18" spans="1:7" x14ac:dyDescent="0.35">
      <c r="A18" s="13" t="s">
        <v>1336</v>
      </c>
      <c r="B18" s="33" t="s">
        <v>1337</v>
      </c>
      <c r="C18" s="33" t="s">
        <v>525</v>
      </c>
      <c r="D18" s="14">
        <v>2500000</v>
      </c>
      <c r="E18" s="15">
        <v>2505.3000000000002</v>
      </c>
      <c r="F18" s="16">
        <v>3.0800000000000001E-2</v>
      </c>
      <c r="G18" s="16">
        <v>6.7150000000000001E-2</v>
      </c>
    </row>
    <row r="19" spans="1:7" x14ac:dyDescent="0.35">
      <c r="A19" s="13" t="s">
        <v>1338</v>
      </c>
      <c r="B19" s="33" t="s">
        <v>1339</v>
      </c>
      <c r="C19" s="33" t="s">
        <v>522</v>
      </c>
      <c r="D19" s="14">
        <v>2000000</v>
      </c>
      <c r="E19" s="15">
        <v>2002.04</v>
      </c>
      <c r="F19" s="16">
        <v>2.46E-2</v>
      </c>
      <c r="G19" s="16">
        <v>6.5698000000000006E-2</v>
      </c>
    </row>
    <row r="20" spans="1:7" x14ac:dyDescent="0.35">
      <c r="A20" s="13" t="s">
        <v>1340</v>
      </c>
      <c r="B20" s="33" t="s">
        <v>1341</v>
      </c>
      <c r="C20" s="33" t="s">
        <v>525</v>
      </c>
      <c r="D20" s="14">
        <v>1000000</v>
      </c>
      <c r="E20" s="15">
        <v>1003.08</v>
      </c>
      <c r="F20" s="16">
        <v>1.23E-2</v>
      </c>
      <c r="G20" s="16">
        <v>6.9698999999999997E-2</v>
      </c>
    </row>
    <row r="21" spans="1:7" x14ac:dyDescent="0.35">
      <c r="A21" s="13" t="s">
        <v>1342</v>
      </c>
      <c r="B21" s="33" t="s">
        <v>1343</v>
      </c>
      <c r="C21" s="33" t="s">
        <v>522</v>
      </c>
      <c r="D21" s="14">
        <v>1000000</v>
      </c>
      <c r="E21" s="15">
        <v>1000.31</v>
      </c>
      <c r="F21" s="16">
        <v>1.23E-2</v>
      </c>
      <c r="G21" s="16">
        <v>6.7499000000000003E-2</v>
      </c>
    </row>
    <row r="22" spans="1:7" x14ac:dyDescent="0.35">
      <c r="A22" s="13" t="s">
        <v>1344</v>
      </c>
      <c r="B22" s="33" t="s">
        <v>1345</v>
      </c>
      <c r="C22" s="33" t="s">
        <v>522</v>
      </c>
      <c r="D22" s="14">
        <v>500000</v>
      </c>
      <c r="E22" s="15">
        <v>501.58</v>
      </c>
      <c r="F22" s="16">
        <v>6.1999999999999998E-3</v>
      </c>
      <c r="G22" s="16">
        <v>6.6600000000000006E-2</v>
      </c>
    </row>
    <row r="23" spans="1:7" x14ac:dyDescent="0.35">
      <c r="A23" s="13" t="s">
        <v>1346</v>
      </c>
      <c r="B23" s="33" t="s">
        <v>1347</v>
      </c>
      <c r="C23" s="33" t="s">
        <v>525</v>
      </c>
      <c r="D23" s="14">
        <v>500000</v>
      </c>
      <c r="E23" s="15">
        <v>500.02</v>
      </c>
      <c r="F23" s="16">
        <v>6.1000000000000004E-3</v>
      </c>
      <c r="G23" s="16">
        <v>6.7499000000000003E-2</v>
      </c>
    </row>
    <row r="24" spans="1:7" x14ac:dyDescent="0.35">
      <c r="A24" s="13" t="s">
        <v>1348</v>
      </c>
      <c r="B24" s="33" t="s">
        <v>1349</v>
      </c>
      <c r="C24" s="33" t="s">
        <v>522</v>
      </c>
      <c r="D24" s="14">
        <v>500000</v>
      </c>
      <c r="E24" s="15">
        <v>499.42</v>
      </c>
      <c r="F24" s="16">
        <v>6.1000000000000004E-3</v>
      </c>
      <c r="G24" s="16">
        <v>6.4600000000000005E-2</v>
      </c>
    </row>
    <row r="25" spans="1:7" x14ac:dyDescent="0.35">
      <c r="A25" s="17" t="s">
        <v>137</v>
      </c>
      <c r="B25" s="34"/>
      <c r="C25" s="34"/>
      <c r="D25" s="20"/>
      <c r="E25" s="21">
        <v>41512.730000000003</v>
      </c>
      <c r="F25" s="22">
        <v>0.51</v>
      </c>
      <c r="G25" s="23"/>
    </row>
    <row r="26" spans="1:7" x14ac:dyDescent="0.35">
      <c r="A26" s="17" t="s">
        <v>144</v>
      </c>
      <c r="B26" s="33"/>
      <c r="C26" s="33"/>
      <c r="D26" s="14"/>
      <c r="E26" s="15"/>
      <c r="F26" s="16"/>
      <c r="G26" s="16"/>
    </row>
    <row r="27" spans="1:7" x14ac:dyDescent="0.35">
      <c r="A27" s="13" t="s">
        <v>1350</v>
      </c>
      <c r="B27" s="33" t="s">
        <v>1351</v>
      </c>
      <c r="C27" s="33" t="s">
        <v>141</v>
      </c>
      <c r="D27" s="14">
        <v>7000000</v>
      </c>
      <c r="E27" s="15">
        <v>7056.41</v>
      </c>
      <c r="F27" s="16">
        <v>8.6699999999999999E-2</v>
      </c>
      <c r="G27" s="16">
        <v>6.1835000000000001E-2</v>
      </c>
    </row>
    <row r="28" spans="1:7" x14ac:dyDescent="0.35">
      <c r="A28" s="13" t="s">
        <v>1352</v>
      </c>
      <c r="B28" s="33" t="s">
        <v>1353</v>
      </c>
      <c r="C28" s="33" t="s">
        <v>141</v>
      </c>
      <c r="D28" s="14">
        <v>5000000</v>
      </c>
      <c r="E28" s="15">
        <v>5014.26</v>
      </c>
      <c r="F28" s="16">
        <v>6.1600000000000002E-2</v>
      </c>
      <c r="G28" s="16">
        <v>6.1314E-2</v>
      </c>
    </row>
    <row r="29" spans="1:7" x14ac:dyDescent="0.35">
      <c r="A29" s="13" t="s">
        <v>1354</v>
      </c>
      <c r="B29" s="33" t="s">
        <v>1355</v>
      </c>
      <c r="C29" s="33" t="s">
        <v>141</v>
      </c>
      <c r="D29" s="14">
        <v>2500000</v>
      </c>
      <c r="E29" s="15">
        <v>2522.4</v>
      </c>
      <c r="F29" s="16">
        <v>3.1E-2</v>
      </c>
      <c r="G29" s="16">
        <v>6.1832999999999999E-2</v>
      </c>
    </row>
    <row r="30" spans="1:7" x14ac:dyDescent="0.35">
      <c r="A30" s="13" t="s">
        <v>1356</v>
      </c>
      <c r="B30" s="33" t="s">
        <v>1357</v>
      </c>
      <c r="C30" s="33" t="s">
        <v>141</v>
      </c>
      <c r="D30" s="14">
        <v>2500000</v>
      </c>
      <c r="E30" s="15">
        <v>2513.85</v>
      </c>
      <c r="F30" s="16">
        <v>3.09E-2</v>
      </c>
      <c r="G30" s="16">
        <v>6.2077E-2</v>
      </c>
    </row>
    <row r="31" spans="1:7" x14ac:dyDescent="0.35">
      <c r="A31" s="13" t="s">
        <v>1358</v>
      </c>
      <c r="B31" s="33" t="s">
        <v>1359</v>
      </c>
      <c r="C31" s="33" t="s">
        <v>141</v>
      </c>
      <c r="D31" s="14">
        <v>2500000</v>
      </c>
      <c r="E31" s="15">
        <v>2512.59</v>
      </c>
      <c r="F31" s="16">
        <v>3.09E-2</v>
      </c>
      <c r="G31" s="16">
        <v>6.1988000000000001E-2</v>
      </c>
    </row>
    <row r="32" spans="1:7" x14ac:dyDescent="0.35">
      <c r="A32" s="13" t="s">
        <v>1360</v>
      </c>
      <c r="B32" s="33" t="s">
        <v>1361</v>
      </c>
      <c r="C32" s="33" t="s">
        <v>141</v>
      </c>
      <c r="D32" s="14">
        <v>2500000</v>
      </c>
      <c r="E32" s="15">
        <v>2512.46</v>
      </c>
      <c r="F32" s="16">
        <v>3.09E-2</v>
      </c>
      <c r="G32" s="16">
        <v>6.2101999999999997E-2</v>
      </c>
    </row>
    <row r="33" spans="1:7" x14ac:dyDescent="0.35">
      <c r="A33" s="13" t="s">
        <v>1362</v>
      </c>
      <c r="B33" s="33" t="s">
        <v>1363</v>
      </c>
      <c r="C33" s="33" t="s">
        <v>141</v>
      </c>
      <c r="D33" s="14">
        <v>2500000</v>
      </c>
      <c r="E33" s="15">
        <v>2507.04</v>
      </c>
      <c r="F33" s="16">
        <v>3.0800000000000001E-2</v>
      </c>
      <c r="G33" s="16">
        <v>6.1667E-2</v>
      </c>
    </row>
    <row r="34" spans="1:7" x14ac:dyDescent="0.35">
      <c r="A34" s="13" t="s">
        <v>1364</v>
      </c>
      <c r="B34" s="33" t="s">
        <v>1365</v>
      </c>
      <c r="C34" s="33" t="s">
        <v>141</v>
      </c>
      <c r="D34" s="14">
        <v>2500000</v>
      </c>
      <c r="E34" s="15">
        <v>2501.7399999999998</v>
      </c>
      <c r="F34" s="16">
        <v>3.0700000000000002E-2</v>
      </c>
      <c r="G34" s="16">
        <v>6.0540999999999998E-2</v>
      </c>
    </row>
    <row r="35" spans="1:7" x14ac:dyDescent="0.35">
      <c r="A35" s="13" t="s">
        <v>1366</v>
      </c>
      <c r="B35" s="33" t="s">
        <v>1367</v>
      </c>
      <c r="C35" s="33" t="s">
        <v>141</v>
      </c>
      <c r="D35" s="14">
        <v>2000000</v>
      </c>
      <c r="E35" s="15">
        <v>2016.03</v>
      </c>
      <c r="F35" s="16">
        <v>2.4799999999999999E-2</v>
      </c>
      <c r="G35" s="16">
        <v>6.1835000000000001E-2</v>
      </c>
    </row>
    <row r="36" spans="1:7" x14ac:dyDescent="0.35">
      <c r="A36" s="13" t="s">
        <v>1368</v>
      </c>
      <c r="B36" s="33" t="s">
        <v>1369</v>
      </c>
      <c r="C36" s="33" t="s">
        <v>141</v>
      </c>
      <c r="D36" s="14">
        <v>2000000</v>
      </c>
      <c r="E36" s="15">
        <v>2005.72</v>
      </c>
      <c r="F36" s="16">
        <v>2.46E-2</v>
      </c>
      <c r="G36" s="16">
        <v>6.1260000000000002E-2</v>
      </c>
    </row>
    <row r="37" spans="1:7" x14ac:dyDescent="0.35">
      <c r="A37" s="13" t="s">
        <v>1370</v>
      </c>
      <c r="B37" s="33" t="s">
        <v>1371</v>
      </c>
      <c r="C37" s="33" t="s">
        <v>141</v>
      </c>
      <c r="D37" s="14">
        <v>1000000</v>
      </c>
      <c r="E37" s="15">
        <v>1007.56</v>
      </c>
      <c r="F37" s="16">
        <v>1.24E-2</v>
      </c>
      <c r="G37" s="16">
        <v>6.1936999999999999E-2</v>
      </c>
    </row>
    <row r="38" spans="1:7" x14ac:dyDescent="0.35">
      <c r="A38" s="13" t="s">
        <v>1372</v>
      </c>
      <c r="B38" s="33" t="s">
        <v>1373</v>
      </c>
      <c r="C38" s="33" t="s">
        <v>141</v>
      </c>
      <c r="D38" s="14">
        <v>1000000</v>
      </c>
      <c r="E38" s="15">
        <v>1004.32</v>
      </c>
      <c r="F38" s="16">
        <v>1.23E-2</v>
      </c>
      <c r="G38" s="16">
        <v>6.1772000000000001E-2</v>
      </c>
    </row>
    <row r="39" spans="1:7" x14ac:dyDescent="0.35">
      <c r="A39" s="13" t="s">
        <v>1374</v>
      </c>
      <c r="B39" s="33" t="s">
        <v>1375</v>
      </c>
      <c r="C39" s="33" t="s">
        <v>141</v>
      </c>
      <c r="D39" s="14">
        <v>1000000</v>
      </c>
      <c r="E39" s="15">
        <v>1002.09</v>
      </c>
      <c r="F39" s="16">
        <v>1.23E-2</v>
      </c>
      <c r="G39" s="16">
        <v>6.1312999999999999E-2</v>
      </c>
    </row>
    <row r="40" spans="1:7" x14ac:dyDescent="0.35">
      <c r="A40" s="13" t="s">
        <v>1376</v>
      </c>
      <c r="B40" s="33" t="s">
        <v>1377</v>
      </c>
      <c r="C40" s="33" t="s">
        <v>141</v>
      </c>
      <c r="D40" s="14">
        <v>1000000</v>
      </c>
      <c r="E40" s="15">
        <v>999.98</v>
      </c>
      <c r="F40" s="16">
        <v>1.23E-2</v>
      </c>
      <c r="G40" s="16">
        <v>6.0337000000000002E-2</v>
      </c>
    </row>
    <row r="41" spans="1:7" x14ac:dyDescent="0.35">
      <c r="A41" s="13" t="s">
        <v>1378</v>
      </c>
      <c r="B41" s="33" t="s">
        <v>1379</v>
      </c>
      <c r="C41" s="33" t="s">
        <v>141</v>
      </c>
      <c r="D41" s="14">
        <v>500000</v>
      </c>
      <c r="E41" s="15">
        <v>504.5</v>
      </c>
      <c r="F41" s="16">
        <v>6.1999999999999998E-3</v>
      </c>
      <c r="G41" s="16">
        <v>6.1834E-2</v>
      </c>
    </row>
    <row r="42" spans="1:7" x14ac:dyDescent="0.35">
      <c r="A42" s="13" t="s">
        <v>1380</v>
      </c>
      <c r="B42" s="33" t="s">
        <v>1381</v>
      </c>
      <c r="C42" s="33" t="s">
        <v>141</v>
      </c>
      <c r="D42" s="14">
        <v>500000</v>
      </c>
      <c r="E42" s="15">
        <v>502.51</v>
      </c>
      <c r="F42" s="16">
        <v>6.1999999999999998E-3</v>
      </c>
      <c r="G42" s="16">
        <v>6.173E-2</v>
      </c>
    </row>
    <row r="43" spans="1:7" x14ac:dyDescent="0.35">
      <c r="A43" s="13" t="s">
        <v>1382</v>
      </c>
      <c r="B43" s="33" t="s">
        <v>1383</v>
      </c>
      <c r="C43" s="33" t="s">
        <v>141</v>
      </c>
      <c r="D43" s="14">
        <v>500000</v>
      </c>
      <c r="E43" s="15">
        <v>502.48</v>
      </c>
      <c r="F43" s="16">
        <v>6.1999999999999998E-3</v>
      </c>
      <c r="G43" s="16">
        <v>6.2077E-2</v>
      </c>
    </row>
    <row r="44" spans="1:7" x14ac:dyDescent="0.35">
      <c r="A44" s="13" t="s">
        <v>1384</v>
      </c>
      <c r="B44" s="33" t="s">
        <v>1385</v>
      </c>
      <c r="C44" s="33" t="s">
        <v>141</v>
      </c>
      <c r="D44" s="14">
        <v>500000</v>
      </c>
      <c r="E44" s="15">
        <v>500.74</v>
      </c>
      <c r="F44" s="16">
        <v>6.1999999999999998E-3</v>
      </c>
      <c r="G44" s="16">
        <v>6.0829000000000001E-2</v>
      </c>
    </row>
    <row r="45" spans="1:7" x14ac:dyDescent="0.35">
      <c r="A45" s="17" t="s">
        <v>137</v>
      </c>
      <c r="B45" s="34"/>
      <c r="C45" s="34"/>
      <c r="D45" s="20"/>
      <c r="E45" s="21">
        <v>37186.68</v>
      </c>
      <c r="F45" s="22">
        <v>0.45700000000000002</v>
      </c>
      <c r="G45" s="23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7" t="s">
        <v>151</v>
      </c>
      <c r="B48" s="33"/>
      <c r="C48" s="33"/>
      <c r="D48" s="14"/>
      <c r="E48" s="15"/>
      <c r="F48" s="16"/>
      <c r="G48" s="16"/>
    </row>
    <row r="49" spans="1:7" x14ac:dyDescent="0.35">
      <c r="A49" s="17" t="s">
        <v>137</v>
      </c>
      <c r="B49" s="33"/>
      <c r="C49" s="33"/>
      <c r="D49" s="14"/>
      <c r="E49" s="18" t="s">
        <v>134</v>
      </c>
      <c r="F49" s="19" t="s">
        <v>134</v>
      </c>
      <c r="G49" s="16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17" t="s">
        <v>152</v>
      </c>
      <c r="B51" s="33"/>
      <c r="C51" s="33"/>
      <c r="D51" s="14"/>
      <c r="E51" s="15"/>
      <c r="F51" s="16"/>
      <c r="G51" s="16"/>
    </row>
    <row r="52" spans="1:7" x14ac:dyDescent="0.35">
      <c r="A52" s="17" t="s">
        <v>137</v>
      </c>
      <c r="B52" s="33"/>
      <c r="C52" s="33"/>
      <c r="D52" s="14"/>
      <c r="E52" s="18" t="s">
        <v>134</v>
      </c>
      <c r="F52" s="19" t="s">
        <v>134</v>
      </c>
      <c r="G52" s="16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24" t="s">
        <v>153</v>
      </c>
      <c r="B54" s="35"/>
      <c r="C54" s="35"/>
      <c r="D54" s="25"/>
      <c r="E54" s="21">
        <v>78699.41</v>
      </c>
      <c r="F54" s="22">
        <v>0.96699999999999997</v>
      </c>
      <c r="G54" s="23"/>
    </row>
    <row r="55" spans="1:7" x14ac:dyDescent="0.35">
      <c r="A55" s="13"/>
      <c r="B55" s="33"/>
      <c r="C55" s="33"/>
      <c r="D55" s="14"/>
      <c r="E55" s="15"/>
      <c r="F55" s="16"/>
      <c r="G55" s="16"/>
    </row>
    <row r="56" spans="1:7" x14ac:dyDescent="0.35">
      <c r="A56" s="13" t="s">
        <v>156</v>
      </c>
      <c r="B56" s="33"/>
      <c r="C56" s="33"/>
      <c r="D56" s="14"/>
      <c r="E56" s="15">
        <v>2805.6892296999999</v>
      </c>
      <c r="F56" s="16">
        <v>3.4459999999999998E-2</v>
      </c>
      <c r="G56" s="16"/>
    </row>
    <row r="57" spans="1:7" x14ac:dyDescent="0.35">
      <c r="A57" s="13" t="s">
        <v>157</v>
      </c>
      <c r="B57" s="33"/>
      <c r="C57" s="33"/>
      <c r="D57" s="14"/>
      <c r="E57" s="26">
        <v>-88.459229699999995</v>
      </c>
      <c r="F57" s="27">
        <v>-1.4599999999999999E-3</v>
      </c>
      <c r="G57" s="16">
        <v>0</v>
      </c>
    </row>
    <row r="58" spans="1:7" x14ac:dyDescent="0.35">
      <c r="A58" s="28" t="s">
        <v>158</v>
      </c>
      <c r="B58" s="36"/>
      <c r="C58" s="36"/>
      <c r="D58" s="29"/>
      <c r="E58" s="30">
        <v>81416.639999999999</v>
      </c>
      <c r="F58" s="31">
        <v>1</v>
      </c>
      <c r="G58" s="31"/>
    </row>
    <row r="60" spans="1:7" x14ac:dyDescent="0.35">
      <c r="A60" s="1" t="s">
        <v>159</v>
      </c>
    </row>
    <row r="61" spans="1:7" x14ac:dyDescent="0.35">
      <c r="A61" s="1" t="s">
        <v>1386</v>
      </c>
    </row>
    <row r="63" spans="1:7" x14ac:dyDescent="0.35">
      <c r="A63" s="1" t="s">
        <v>161</v>
      </c>
    </row>
    <row r="64" spans="1:7" x14ac:dyDescent="0.35">
      <c r="A64" s="47" t="s">
        <v>162</v>
      </c>
      <c r="B64" s="3" t="s">
        <v>134</v>
      </c>
    </row>
    <row r="65" spans="1:3" x14ac:dyDescent="0.35">
      <c r="A65" t="s">
        <v>163</v>
      </c>
    </row>
    <row r="66" spans="1:3" x14ac:dyDescent="0.35">
      <c r="A66" t="s">
        <v>164</v>
      </c>
      <c r="B66" t="s">
        <v>165</v>
      </c>
      <c r="C66" t="s">
        <v>165</v>
      </c>
    </row>
    <row r="67" spans="1:3" x14ac:dyDescent="0.35">
      <c r="B67" s="48">
        <v>45747</v>
      </c>
      <c r="C67" s="48">
        <v>45777</v>
      </c>
    </row>
    <row r="68" spans="1:3" x14ac:dyDescent="0.35">
      <c r="A68" t="s">
        <v>166</v>
      </c>
      <c r="B68">
        <v>11.940899999999999</v>
      </c>
      <c r="C68">
        <v>12.0222</v>
      </c>
    </row>
    <row r="69" spans="1:3" x14ac:dyDescent="0.35">
      <c r="A69" t="s">
        <v>167</v>
      </c>
      <c r="B69">
        <v>11.9413</v>
      </c>
      <c r="C69">
        <v>12.022600000000001</v>
      </c>
    </row>
    <row r="70" spans="1:3" x14ac:dyDescent="0.35">
      <c r="A70" t="s">
        <v>168</v>
      </c>
      <c r="B70">
        <v>11.8711</v>
      </c>
      <c r="C70">
        <v>11.95</v>
      </c>
    </row>
    <row r="71" spans="1:3" x14ac:dyDescent="0.35">
      <c r="A71" t="s">
        <v>169</v>
      </c>
      <c r="B71">
        <v>11.871499999999999</v>
      </c>
      <c r="C71">
        <v>11.9504</v>
      </c>
    </row>
    <row r="73" spans="1:3" x14ac:dyDescent="0.35">
      <c r="A73" t="s">
        <v>170</v>
      </c>
      <c r="B73" s="3" t="s">
        <v>134</v>
      </c>
    </row>
    <row r="74" spans="1:3" x14ac:dyDescent="0.35">
      <c r="A74" t="s">
        <v>171</v>
      </c>
      <c r="B74" s="3" t="s">
        <v>134</v>
      </c>
    </row>
    <row r="75" spans="1:3" ht="29" customHeight="1" x14ac:dyDescent="0.35">
      <c r="A75" s="47" t="s">
        <v>172</v>
      </c>
      <c r="B75" s="3" t="s">
        <v>134</v>
      </c>
    </row>
    <row r="76" spans="1:3" ht="29" customHeight="1" x14ac:dyDescent="0.35">
      <c r="A76" s="47" t="s">
        <v>173</v>
      </c>
      <c r="B76" s="3" t="s">
        <v>134</v>
      </c>
    </row>
    <row r="77" spans="1:3" x14ac:dyDescent="0.35">
      <c r="A77" t="s">
        <v>174</v>
      </c>
      <c r="B77" s="49">
        <f>+B92</f>
        <v>0.28033986837745528</v>
      </c>
    </row>
    <row r="78" spans="1:3" ht="43.5" customHeight="1" x14ac:dyDescent="0.35">
      <c r="A78" s="47" t="s">
        <v>175</v>
      </c>
      <c r="B78" s="3" t="s">
        <v>134</v>
      </c>
    </row>
    <row r="79" spans="1:3" x14ac:dyDescent="0.35">
      <c r="B79" s="3"/>
    </row>
    <row r="80" spans="1:3" ht="29" customHeight="1" x14ac:dyDescent="0.35">
      <c r="A80" s="47" t="s">
        <v>176</v>
      </c>
      <c r="B80" s="3" t="s">
        <v>134</v>
      </c>
    </row>
    <row r="81" spans="1:4" ht="29" customHeight="1" x14ac:dyDescent="0.35">
      <c r="A81" s="47" t="s">
        <v>177</v>
      </c>
      <c r="B81" t="s">
        <v>134</v>
      </c>
    </row>
    <row r="82" spans="1:4" ht="29" customHeight="1" x14ac:dyDescent="0.35">
      <c r="A82" s="47" t="s">
        <v>178</v>
      </c>
      <c r="B82" s="3" t="s">
        <v>134</v>
      </c>
    </row>
    <row r="83" spans="1:4" ht="29" customHeight="1" x14ac:dyDescent="0.35">
      <c r="A83" s="47" t="s">
        <v>179</v>
      </c>
      <c r="B83" s="3" t="s">
        <v>134</v>
      </c>
    </row>
    <row r="85" spans="1:4" x14ac:dyDescent="0.35">
      <c r="A85" s="47" t="s">
        <v>180</v>
      </c>
      <c r="B85" s="47"/>
    </row>
    <row r="86" spans="1:4" ht="43.5" customHeight="1" x14ac:dyDescent="0.35">
      <c r="A86" s="67" t="s">
        <v>181</v>
      </c>
      <c r="B86" s="67" t="s">
        <v>1387</v>
      </c>
    </row>
    <row r="87" spans="1:4" ht="43.5" customHeight="1" x14ac:dyDescent="0.35">
      <c r="A87" s="67" t="s">
        <v>183</v>
      </c>
      <c r="B87" s="67" t="s">
        <v>1388</v>
      </c>
    </row>
    <row r="88" spans="1:4" x14ac:dyDescent="0.35">
      <c r="A88" s="63"/>
      <c r="B88" s="63"/>
    </row>
    <row r="89" spans="1:4" x14ac:dyDescent="0.35">
      <c r="A89" s="63" t="s">
        <v>185</v>
      </c>
      <c r="B89" s="64">
        <v>6.4913854129416508</v>
      </c>
    </row>
    <row r="90" spans="1:4" x14ac:dyDescent="0.35">
      <c r="A90" s="63"/>
      <c r="B90" s="63"/>
    </row>
    <row r="91" spans="1:4" x14ac:dyDescent="0.35">
      <c r="A91" s="63" t="s">
        <v>186</v>
      </c>
      <c r="B91" s="65">
        <v>0.27960000000000002</v>
      </c>
    </row>
    <row r="92" spans="1:4" x14ac:dyDescent="0.35">
      <c r="A92" s="63" t="s">
        <v>187</v>
      </c>
      <c r="B92" s="65">
        <v>0.28033986837745528</v>
      </c>
    </row>
    <row r="93" spans="1:4" x14ac:dyDescent="0.35">
      <c r="A93" s="63"/>
      <c r="B93" s="63"/>
    </row>
    <row r="94" spans="1:4" x14ac:dyDescent="0.35">
      <c r="A94" s="63" t="s">
        <v>188</v>
      </c>
      <c r="B94" s="66">
        <v>45777</v>
      </c>
    </row>
    <row r="96" spans="1:4" ht="70" customHeight="1" x14ac:dyDescent="0.35">
      <c r="A96" s="73" t="s">
        <v>189</v>
      </c>
      <c r="B96" s="73" t="s">
        <v>190</v>
      </c>
      <c r="C96" s="73" t="s">
        <v>5</v>
      </c>
      <c r="D96" s="73" t="s">
        <v>6</v>
      </c>
    </row>
    <row r="97" spans="1:4" ht="70" customHeight="1" x14ac:dyDescent="0.35">
      <c r="A97" s="73" t="s">
        <v>1389</v>
      </c>
      <c r="B97" s="73"/>
      <c r="C97" s="73" t="s">
        <v>45</v>
      </c>
      <c r="D9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8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1390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1391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7" t="s">
        <v>135</v>
      </c>
      <c r="B8" s="33"/>
      <c r="C8" s="33"/>
      <c r="D8" s="14"/>
      <c r="E8" s="15"/>
      <c r="F8" s="16"/>
      <c r="G8" s="16"/>
    </row>
    <row r="9" spans="1:7" x14ac:dyDescent="0.35">
      <c r="A9" s="17" t="s">
        <v>136</v>
      </c>
      <c r="B9" s="33"/>
      <c r="C9" s="33"/>
      <c r="D9" s="14"/>
      <c r="E9" s="15"/>
      <c r="F9" s="16"/>
      <c r="G9" s="16"/>
    </row>
    <row r="10" spans="1:7" x14ac:dyDescent="0.35">
      <c r="A10" s="17" t="s">
        <v>137</v>
      </c>
      <c r="B10" s="33"/>
      <c r="C10" s="33"/>
      <c r="D10" s="14"/>
      <c r="E10" s="18" t="s">
        <v>134</v>
      </c>
      <c r="F10" s="19" t="s">
        <v>134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138</v>
      </c>
      <c r="B12" s="33"/>
      <c r="C12" s="33"/>
      <c r="D12" s="14"/>
      <c r="E12" s="15"/>
      <c r="F12" s="16"/>
      <c r="G12" s="16"/>
    </row>
    <row r="13" spans="1:7" x14ac:dyDescent="0.35">
      <c r="A13" s="13" t="s">
        <v>1392</v>
      </c>
      <c r="B13" s="33" t="s">
        <v>1393</v>
      </c>
      <c r="C13" s="33" t="s">
        <v>141</v>
      </c>
      <c r="D13" s="14">
        <v>2000000</v>
      </c>
      <c r="E13" s="15">
        <v>2088.9699999999998</v>
      </c>
      <c r="F13" s="16">
        <v>0.15340000000000001</v>
      </c>
      <c r="G13" s="16">
        <v>6.2094999999999997E-2</v>
      </c>
    </row>
    <row r="14" spans="1:7" x14ac:dyDescent="0.35">
      <c r="A14" s="13" t="s">
        <v>139</v>
      </c>
      <c r="B14" s="33" t="s">
        <v>140</v>
      </c>
      <c r="C14" s="33" t="s">
        <v>141</v>
      </c>
      <c r="D14" s="14">
        <v>1950000</v>
      </c>
      <c r="E14" s="15">
        <v>2002.51</v>
      </c>
      <c r="F14" s="16">
        <v>0.14710000000000001</v>
      </c>
      <c r="G14" s="16">
        <v>6.1365000000000003E-2</v>
      </c>
    </row>
    <row r="15" spans="1:7" x14ac:dyDescent="0.35">
      <c r="A15" s="13" t="s">
        <v>613</v>
      </c>
      <c r="B15" s="33" t="s">
        <v>614</v>
      </c>
      <c r="C15" s="33" t="s">
        <v>141</v>
      </c>
      <c r="D15" s="14">
        <v>1000000</v>
      </c>
      <c r="E15" s="15">
        <v>1055.08</v>
      </c>
      <c r="F15" s="16">
        <v>7.7499999999999999E-2</v>
      </c>
      <c r="G15" s="16">
        <v>6.2245000000000002E-2</v>
      </c>
    </row>
    <row r="16" spans="1:7" x14ac:dyDescent="0.35">
      <c r="A16" s="13" t="s">
        <v>994</v>
      </c>
      <c r="B16" s="33" t="s">
        <v>995</v>
      </c>
      <c r="C16" s="33" t="s">
        <v>141</v>
      </c>
      <c r="D16" s="14">
        <v>1000000</v>
      </c>
      <c r="E16" s="15">
        <v>1034.76</v>
      </c>
      <c r="F16" s="16">
        <v>7.5999999999999998E-2</v>
      </c>
      <c r="G16" s="16">
        <v>6.1915999999999999E-2</v>
      </c>
    </row>
    <row r="17" spans="1:7" x14ac:dyDescent="0.35">
      <c r="A17" s="13" t="s">
        <v>1394</v>
      </c>
      <c r="B17" s="33" t="s">
        <v>1395</v>
      </c>
      <c r="C17" s="33" t="s">
        <v>141</v>
      </c>
      <c r="D17" s="14">
        <v>325000</v>
      </c>
      <c r="E17" s="15">
        <v>333.71</v>
      </c>
      <c r="F17" s="16">
        <v>2.4500000000000001E-2</v>
      </c>
      <c r="G17" s="16">
        <v>6.1094000000000002E-2</v>
      </c>
    </row>
    <row r="18" spans="1:7" x14ac:dyDescent="0.35">
      <c r="A18" s="17" t="s">
        <v>137</v>
      </c>
      <c r="B18" s="34"/>
      <c r="C18" s="34"/>
      <c r="D18" s="20"/>
      <c r="E18" s="21">
        <v>6515.03</v>
      </c>
      <c r="F18" s="22">
        <v>0.47849999999999998</v>
      </c>
      <c r="G18" s="23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144</v>
      </c>
      <c r="B20" s="33"/>
      <c r="C20" s="33"/>
      <c r="D20" s="14"/>
      <c r="E20" s="15"/>
      <c r="F20" s="16"/>
      <c r="G20" s="16"/>
    </row>
    <row r="21" spans="1:7" x14ac:dyDescent="0.35">
      <c r="A21" s="13" t="s">
        <v>1396</v>
      </c>
      <c r="B21" s="33" t="s">
        <v>1397</v>
      </c>
      <c r="C21" s="33" t="s">
        <v>141</v>
      </c>
      <c r="D21" s="14">
        <v>3000000</v>
      </c>
      <c r="E21" s="15">
        <v>3064.85</v>
      </c>
      <c r="F21" s="16">
        <v>0.22509999999999999</v>
      </c>
      <c r="G21" s="16">
        <v>6.3838000000000006E-2</v>
      </c>
    </row>
    <row r="22" spans="1:7" x14ac:dyDescent="0.35">
      <c r="A22" s="13" t="s">
        <v>1398</v>
      </c>
      <c r="B22" s="33" t="s">
        <v>1399</v>
      </c>
      <c r="C22" s="33" t="s">
        <v>141</v>
      </c>
      <c r="D22" s="14">
        <v>2500000</v>
      </c>
      <c r="E22" s="15">
        <v>2554.04</v>
      </c>
      <c r="F22" s="16">
        <v>0.18759999999999999</v>
      </c>
      <c r="G22" s="16">
        <v>6.3838000000000006E-2</v>
      </c>
    </row>
    <row r="23" spans="1:7" x14ac:dyDescent="0.35">
      <c r="A23" s="13" t="s">
        <v>1400</v>
      </c>
      <c r="B23" s="33" t="s">
        <v>1401</v>
      </c>
      <c r="C23" s="33" t="s">
        <v>141</v>
      </c>
      <c r="D23" s="14">
        <v>500000</v>
      </c>
      <c r="E23" s="15">
        <v>530.05999999999995</v>
      </c>
      <c r="F23" s="16">
        <v>3.8899999999999997E-2</v>
      </c>
      <c r="G23" s="16">
        <v>6.5628000000000006E-2</v>
      </c>
    </row>
    <row r="24" spans="1:7" x14ac:dyDescent="0.35">
      <c r="A24" s="13" t="s">
        <v>1402</v>
      </c>
      <c r="B24" s="33" t="s">
        <v>1403</v>
      </c>
      <c r="C24" s="33" t="s">
        <v>141</v>
      </c>
      <c r="D24" s="14">
        <v>500000</v>
      </c>
      <c r="E24" s="15">
        <v>517.42999999999995</v>
      </c>
      <c r="F24" s="16">
        <v>3.7999999999999999E-2</v>
      </c>
      <c r="G24" s="16">
        <v>6.3889000000000001E-2</v>
      </c>
    </row>
    <row r="25" spans="1:7" x14ac:dyDescent="0.35">
      <c r="A25" s="17" t="s">
        <v>137</v>
      </c>
      <c r="B25" s="34"/>
      <c r="C25" s="34"/>
      <c r="D25" s="20"/>
      <c r="E25" s="21">
        <v>6666.38</v>
      </c>
      <c r="F25" s="22">
        <v>0.48959999999999998</v>
      </c>
      <c r="G25" s="23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3"/>
      <c r="B27" s="33"/>
      <c r="C27" s="33"/>
      <c r="D27" s="14"/>
      <c r="E27" s="15"/>
      <c r="F27" s="16"/>
      <c r="G27" s="16"/>
    </row>
    <row r="28" spans="1:7" x14ac:dyDescent="0.35">
      <c r="A28" s="17" t="s">
        <v>151</v>
      </c>
      <c r="B28" s="33"/>
      <c r="C28" s="33"/>
      <c r="D28" s="14"/>
      <c r="E28" s="15"/>
      <c r="F28" s="16"/>
      <c r="G28" s="16"/>
    </row>
    <row r="29" spans="1:7" x14ac:dyDescent="0.35">
      <c r="A29" s="17" t="s">
        <v>137</v>
      </c>
      <c r="B29" s="33"/>
      <c r="C29" s="33"/>
      <c r="D29" s="14"/>
      <c r="E29" s="18" t="s">
        <v>134</v>
      </c>
      <c r="F29" s="19" t="s">
        <v>134</v>
      </c>
      <c r="G29" s="16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152</v>
      </c>
      <c r="B31" s="33"/>
      <c r="C31" s="33"/>
      <c r="D31" s="14"/>
      <c r="E31" s="15"/>
      <c r="F31" s="16"/>
      <c r="G31" s="16"/>
    </row>
    <row r="32" spans="1:7" x14ac:dyDescent="0.35">
      <c r="A32" s="17" t="s">
        <v>137</v>
      </c>
      <c r="B32" s="33"/>
      <c r="C32" s="33"/>
      <c r="D32" s="14"/>
      <c r="E32" s="18" t="s">
        <v>134</v>
      </c>
      <c r="F32" s="19" t="s">
        <v>134</v>
      </c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24" t="s">
        <v>153</v>
      </c>
      <c r="B34" s="35"/>
      <c r="C34" s="35"/>
      <c r="D34" s="25"/>
      <c r="E34" s="21">
        <v>13181.41</v>
      </c>
      <c r="F34" s="22">
        <v>0.96809999999999996</v>
      </c>
      <c r="G34" s="23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154</v>
      </c>
      <c r="B37" s="33"/>
      <c r="C37" s="33"/>
      <c r="D37" s="14"/>
      <c r="E37" s="15"/>
      <c r="F37" s="16"/>
      <c r="G37" s="16"/>
    </row>
    <row r="38" spans="1:7" x14ac:dyDescent="0.35">
      <c r="A38" s="13" t="s">
        <v>155</v>
      </c>
      <c r="B38" s="33"/>
      <c r="C38" s="33"/>
      <c r="D38" s="14"/>
      <c r="E38" s="15">
        <v>269.91000000000003</v>
      </c>
      <c r="F38" s="16">
        <v>1.9800000000000002E-2</v>
      </c>
      <c r="G38" s="16">
        <v>5.9055999999999997E-2</v>
      </c>
    </row>
    <row r="39" spans="1:7" x14ac:dyDescent="0.35">
      <c r="A39" s="17" t="s">
        <v>137</v>
      </c>
      <c r="B39" s="34"/>
      <c r="C39" s="34"/>
      <c r="D39" s="20"/>
      <c r="E39" s="21">
        <v>269.91000000000003</v>
      </c>
      <c r="F39" s="22">
        <v>1.9800000000000002E-2</v>
      </c>
      <c r="G39" s="23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24" t="s">
        <v>153</v>
      </c>
      <c r="B41" s="35"/>
      <c r="C41" s="35"/>
      <c r="D41" s="25"/>
      <c r="E41" s="21">
        <v>269.91000000000003</v>
      </c>
      <c r="F41" s="22">
        <v>1.9800000000000002E-2</v>
      </c>
      <c r="G41" s="23"/>
    </row>
    <row r="42" spans="1:7" x14ac:dyDescent="0.35">
      <c r="A42" s="13" t="s">
        <v>156</v>
      </c>
      <c r="B42" s="33"/>
      <c r="C42" s="33"/>
      <c r="D42" s="14"/>
      <c r="E42" s="15">
        <v>171.07451829999999</v>
      </c>
      <c r="F42" s="16">
        <v>1.2562E-2</v>
      </c>
      <c r="G42" s="16"/>
    </row>
    <row r="43" spans="1:7" x14ac:dyDescent="0.35">
      <c r="A43" s="13" t="s">
        <v>157</v>
      </c>
      <c r="B43" s="33"/>
      <c r="C43" s="33"/>
      <c r="D43" s="14"/>
      <c r="E43" s="26">
        <v>-5.0545182999999998</v>
      </c>
      <c r="F43" s="27">
        <v>-4.6200000000000001E-4</v>
      </c>
      <c r="G43" s="16">
        <v>5.9055999999999997E-2</v>
      </c>
    </row>
    <row r="44" spans="1:7" x14ac:dyDescent="0.35">
      <c r="A44" s="28" t="s">
        <v>158</v>
      </c>
      <c r="B44" s="36"/>
      <c r="C44" s="36"/>
      <c r="D44" s="29"/>
      <c r="E44" s="30">
        <v>13617.34</v>
      </c>
      <c r="F44" s="31">
        <v>1</v>
      </c>
      <c r="G44" s="31"/>
    </row>
    <row r="46" spans="1:7" x14ac:dyDescent="0.35">
      <c r="A46" s="1" t="s">
        <v>159</v>
      </c>
    </row>
    <row r="47" spans="1:7" x14ac:dyDescent="0.35">
      <c r="A47" s="1" t="s">
        <v>1404</v>
      </c>
    </row>
    <row r="49" spans="1:3" x14ac:dyDescent="0.35">
      <c r="A49" s="1" t="s">
        <v>161</v>
      </c>
    </row>
    <row r="50" spans="1:3" x14ac:dyDescent="0.35">
      <c r="A50" s="47" t="s">
        <v>162</v>
      </c>
      <c r="B50" s="3" t="s">
        <v>134</v>
      </c>
    </row>
    <row r="51" spans="1:3" x14ac:dyDescent="0.35">
      <c r="A51" t="s">
        <v>163</v>
      </c>
    </row>
    <row r="52" spans="1:3" x14ac:dyDescent="0.35">
      <c r="A52" t="s">
        <v>164</v>
      </c>
      <c r="B52" t="s">
        <v>165</v>
      </c>
      <c r="C52" t="s">
        <v>165</v>
      </c>
    </row>
    <row r="53" spans="1:3" x14ac:dyDescent="0.35">
      <c r="B53" s="48">
        <v>45747</v>
      </c>
      <c r="C53" s="48">
        <v>45777</v>
      </c>
    </row>
    <row r="54" spans="1:3" x14ac:dyDescent="0.35">
      <c r="A54" t="s">
        <v>166</v>
      </c>
      <c r="B54">
        <v>11.8125</v>
      </c>
      <c r="C54">
        <v>11.9938</v>
      </c>
    </row>
    <row r="55" spans="1:3" x14ac:dyDescent="0.35">
      <c r="A55" t="s">
        <v>167</v>
      </c>
      <c r="B55">
        <v>11.8127</v>
      </c>
      <c r="C55">
        <v>11.994</v>
      </c>
    </row>
    <row r="56" spans="1:3" x14ac:dyDescent="0.35">
      <c r="A56" t="s">
        <v>168</v>
      </c>
      <c r="B56">
        <v>11.701599999999999</v>
      </c>
      <c r="C56">
        <v>11.8774</v>
      </c>
    </row>
    <row r="57" spans="1:3" x14ac:dyDescent="0.35">
      <c r="A57" t="s">
        <v>169</v>
      </c>
      <c r="B57">
        <v>11.7026</v>
      </c>
      <c r="C57">
        <v>11.878399999999999</v>
      </c>
    </row>
    <row r="59" spans="1:3" x14ac:dyDescent="0.35">
      <c r="A59" t="s">
        <v>170</v>
      </c>
      <c r="B59" s="3" t="s">
        <v>134</v>
      </c>
    </row>
    <row r="60" spans="1:3" x14ac:dyDescent="0.35">
      <c r="A60" t="s">
        <v>171</v>
      </c>
      <c r="B60" s="3" t="s">
        <v>134</v>
      </c>
    </row>
    <row r="61" spans="1:3" ht="29" customHeight="1" x14ac:dyDescent="0.35">
      <c r="A61" s="47" t="s">
        <v>172</v>
      </c>
      <c r="B61" s="3" t="s">
        <v>134</v>
      </c>
    </row>
    <row r="62" spans="1:3" ht="29" customHeight="1" x14ac:dyDescent="0.35">
      <c r="A62" s="47" t="s">
        <v>173</v>
      </c>
      <c r="B62" s="3" t="s">
        <v>134</v>
      </c>
    </row>
    <row r="63" spans="1:3" x14ac:dyDescent="0.35">
      <c r="A63" t="s">
        <v>174</v>
      </c>
      <c r="B63" s="49">
        <f>+B78</f>
        <v>3.002111526603362</v>
      </c>
    </row>
    <row r="64" spans="1:3" ht="43.5" customHeight="1" x14ac:dyDescent="0.35">
      <c r="A64" s="47" t="s">
        <v>175</v>
      </c>
      <c r="B64" s="3" t="s">
        <v>134</v>
      </c>
    </row>
    <row r="65" spans="1:2" x14ac:dyDescent="0.35">
      <c r="B65" s="3"/>
    </row>
    <row r="66" spans="1:2" ht="29" customHeight="1" x14ac:dyDescent="0.35">
      <c r="A66" s="47" t="s">
        <v>176</v>
      </c>
      <c r="B66" s="3" t="s">
        <v>134</v>
      </c>
    </row>
    <row r="67" spans="1:2" ht="29" customHeight="1" x14ac:dyDescent="0.35">
      <c r="A67" s="47" t="s">
        <v>177</v>
      </c>
      <c r="B67" t="s">
        <v>134</v>
      </c>
    </row>
    <row r="68" spans="1:2" ht="29" customHeight="1" x14ac:dyDescent="0.35">
      <c r="A68" s="47" t="s">
        <v>178</v>
      </c>
      <c r="B68" s="3" t="s">
        <v>134</v>
      </c>
    </row>
    <row r="69" spans="1:2" ht="29" customHeight="1" x14ac:dyDescent="0.35">
      <c r="A69" s="47" t="s">
        <v>179</v>
      </c>
      <c r="B69" s="3" t="s">
        <v>134</v>
      </c>
    </row>
    <row r="71" spans="1:2" x14ac:dyDescent="0.35">
      <c r="A71" s="47" t="s">
        <v>180</v>
      </c>
      <c r="B71" s="47"/>
    </row>
    <row r="72" spans="1:2" ht="72.5" customHeight="1" x14ac:dyDescent="0.35">
      <c r="A72" s="67" t="s">
        <v>181</v>
      </c>
      <c r="B72" s="67" t="s">
        <v>1405</v>
      </c>
    </row>
    <row r="73" spans="1:2" ht="58" customHeight="1" x14ac:dyDescent="0.35">
      <c r="A73" s="67" t="s">
        <v>183</v>
      </c>
      <c r="B73" s="67" t="s">
        <v>1406</v>
      </c>
    </row>
    <row r="74" spans="1:2" x14ac:dyDescent="0.35">
      <c r="A74" s="67"/>
      <c r="B74" s="67"/>
    </row>
    <row r="75" spans="1:2" x14ac:dyDescent="0.35">
      <c r="A75" s="67" t="s">
        <v>185</v>
      </c>
      <c r="B75" s="68">
        <v>6.2842022819225756</v>
      </c>
    </row>
    <row r="76" spans="1:2" x14ac:dyDescent="0.35">
      <c r="A76" s="67"/>
      <c r="B76" s="67"/>
    </row>
    <row r="77" spans="1:2" x14ac:dyDescent="0.35">
      <c r="A77" s="67" t="s">
        <v>186</v>
      </c>
      <c r="B77" s="69">
        <v>2.6634000000000002</v>
      </c>
    </row>
    <row r="78" spans="1:2" x14ac:dyDescent="0.35">
      <c r="A78" s="67" t="s">
        <v>187</v>
      </c>
      <c r="B78" s="69">
        <v>3.002111526603362</v>
      </c>
    </row>
    <row r="79" spans="1:2" x14ac:dyDescent="0.35">
      <c r="A79" s="67"/>
      <c r="B79" s="67"/>
    </row>
    <row r="80" spans="1:2" x14ac:dyDescent="0.35">
      <c r="A80" s="67" t="s">
        <v>188</v>
      </c>
      <c r="B80" s="70">
        <v>45777</v>
      </c>
    </row>
    <row r="82" spans="1:4" ht="70" customHeight="1" x14ac:dyDescent="0.35">
      <c r="A82" s="73" t="s">
        <v>189</v>
      </c>
      <c r="B82" s="73" t="s">
        <v>190</v>
      </c>
      <c r="C82" s="73" t="s">
        <v>5</v>
      </c>
      <c r="D82" s="73" t="s">
        <v>6</v>
      </c>
    </row>
    <row r="83" spans="1:4" ht="70" customHeight="1" x14ac:dyDescent="0.35">
      <c r="A83" s="73" t="s">
        <v>1407</v>
      </c>
      <c r="B83" s="73"/>
      <c r="C83" s="73" t="s">
        <v>47</v>
      </c>
      <c r="D83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1408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1409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1410</v>
      </c>
      <c r="B8" s="33" t="s">
        <v>1411</v>
      </c>
      <c r="C8" s="33" t="s">
        <v>253</v>
      </c>
      <c r="D8" s="14">
        <v>32592</v>
      </c>
      <c r="E8" s="15">
        <v>778.36</v>
      </c>
      <c r="F8" s="16">
        <v>5.7299999999999997E-2</v>
      </c>
      <c r="G8" s="16"/>
    </row>
    <row r="9" spans="1:7" x14ac:dyDescent="0.35">
      <c r="A9" s="13" t="s">
        <v>195</v>
      </c>
      <c r="B9" s="33" t="s">
        <v>196</v>
      </c>
      <c r="C9" s="33" t="s">
        <v>197</v>
      </c>
      <c r="D9" s="14">
        <v>39128</v>
      </c>
      <c r="E9" s="15">
        <v>753.21</v>
      </c>
      <c r="F9" s="16">
        <v>5.5399999999999998E-2</v>
      </c>
      <c r="G9" s="16"/>
    </row>
    <row r="10" spans="1:7" x14ac:dyDescent="0.35">
      <c r="A10" s="13" t="s">
        <v>239</v>
      </c>
      <c r="B10" s="33" t="s">
        <v>240</v>
      </c>
      <c r="C10" s="33" t="s">
        <v>241</v>
      </c>
      <c r="D10" s="14">
        <v>30037</v>
      </c>
      <c r="E10" s="15">
        <v>703.5</v>
      </c>
      <c r="F10" s="16">
        <v>5.1700000000000003E-2</v>
      </c>
      <c r="G10" s="16"/>
    </row>
    <row r="11" spans="1:7" x14ac:dyDescent="0.35">
      <c r="A11" s="13" t="s">
        <v>819</v>
      </c>
      <c r="B11" s="33" t="s">
        <v>820</v>
      </c>
      <c r="C11" s="33" t="s">
        <v>821</v>
      </c>
      <c r="D11" s="14">
        <v>167077</v>
      </c>
      <c r="E11" s="15">
        <v>643.75</v>
      </c>
      <c r="F11" s="16">
        <v>4.7300000000000002E-2</v>
      </c>
      <c r="G11" s="16"/>
    </row>
    <row r="12" spans="1:7" x14ac:dyDescent="0.35">
      <c r="A12" s="13" t="s">
        <v>244</v>
      </c>
      <c r="B12" s="33" t="s">
        <v>245</v>
      </c>
      <c r="C12" s="33" t="s">
        <v>241</v>
      </c>
      <c r="D12" s="14">
        <v>146909</v>
      </c>
      <c r="E12" s="15">
        <v>625.54</v>
      </c>
      <c r="F12" s="16">
        <v>4.5999999999999999E-2</v>
      </c>
      <c r="G12" s="16"/>
    </row>
    <row r="13" spans="1:7" x14ac:dyDescent="0.35">
      <c r="A13" s="13" t="s">
        <v>330</v>
      </c>
      <c r="B13" s="33" t="s">
        <v>331</v>
      </c>
      <c r="C13" s="33" t="s">
        <v>248</v>
      </c>
      <c r="D13" s="14">
        <v>5046</v>
      </c>
      <c r="E13" s="15">
        <v>618.49</v>
      </c>
      <c r="F13" s="16">
        <v>4.5499999999999999E-2</v>
      </c>
      <c r="G13" s="16"/>
    </row>
    <row r="14" spans="1:7" x14ac:dyDescent="0.35">
      <c r="A14" s="13" t="s">
        <v>807</v>
      </c>
      <c r="B14" s="33" t="s">
        <v>808</v>
      </c>
      <c r="C14" s="33" t="s">
        <v>253</v>
      </c>
      <c r="D14" s="14">
        <v>11213</v>
      </c>
      <c r="E14" s="15">
        <v>609.86</v>
      </c>
      <c r="F14" s="16">
        <v>4.4900000000000002E-2</v>
      </c>
      <c r="G14" s="16"/>
    </row>
    <row r="15" spans="1:7" x14ac:dyDescent="0.35">
      <c r="A15" s="13" t="s">
        <v>1412</v>
      </c>
      <c r="B15" s="33" t="s">
        <v>1413</v>
      </c>
      <c r="C15" s="33" t="s">
        <v>298</v>
      </c>
      <c r="D15" s="14">
        <v>24761</v>
      </c>
      <c r="E15" s="15">
        <v>600.63</v>
      </c>
      <c r="F15" s="16">
        <v>4.4200000000000003E-2</v>
      </c>
      <c r="G15" s="16"/>
    </row>
    <row r="16" spans="1:7" x14ac:dyDescent="0.35">
      <c r="A16" s="13" t="s">
        <v>230</v>
      </c>
      <c r="B16" s="33" t="s">
        <v>231</v>
      </c>
      <c r="C16" s="33" t="s">
        <v>232</v>
      </c>
      <c r="D16" s="14">
        <v>188225</v>
      </c>
      <c r="E16" s="15">
        <v>591.21</v>
      </c>
      <c r="F16" s="16">
        <v>4.3499999999999997E-2</v>
      </c>
      <c r="G16" s="16"/>
    </row>
    <row r="17" spans="1:7" x14ac:dyDescent="0.35">
      <c r="A17" s="13" t="s">
        <v>249</v>
      </c>
      <c r="B17" s="33" t="s">
        <v>250</v>
      </c>
      <c r="C17" s="33" t="s">
        <v>213</v>
      </c>
      <c r="D17" s="14">
        <v>16806</v>
      </c>
      <c r="E17" s="15">
        <v>580.42999999999995</v>
      </c>
      <c r="F17" s="16">
        <v>4.2700000000000002E-2</v>
      </c>
      <c r="G17" s="16"/>
    </row>
    <row r="18" spans="1:7" x14ac:dyDescent="0.35">
      <c r="A18" s="13" t="s">
        <v>242</v>
      </c>
      <c r="B18" s="33" t="s">
        <v>243</v>
      </c>
      <c r="C18" s="33" t="s">
        <v>213</v>
      </c>
      <c r="D18" s="14">
        <v>36864</v>
      </c>
      <c r="E18" s="15">
        <v>577.84</v>
      </c>
      <c r="F18" s="16">
        <v>4.2500000000000003E-2</v>
      </c>
      <c r="G18" s="16"/>
    </row>
    <row r="19" spans="1:7" x14ac:dyDescent="0.35">
      <c r="A19" s="13" t="s">
        <v>211</v>
      </c>
      <c r="B19" s="33" t="s">
        <v>212</v>
      </c>
      <c r="C19" s="33" t="s">
        <v>213</v>
      </c>
      <c r="D19" s="14">
        <v>36735</v>
      </c>
      <c r="E19" s="15">
        <v>551.05999999999995</v>
      </c>
      <c r="F19" s="16">
        <v>4.0500000000000001E-2</v>
      </c>
      <c r="G19" s="16"/>
    </row>
    <row r="20" spans="1:7" x14ac:dyDescent="0.35">
      <c r="A20" s="13" t="s">
        <v>420</v>
      </c>
      <c r="B20" s="33" t="s">
        <v>421</v>
      </c>
      <c r="C20" s="33" t="s">
        <v>248</v>
      </c>
      <c r="D20" s="14">
        <v>6008</v>
      </c>
      <c r="E20" s="15">
        <v>482.44</v>
      </c>
      <c r="F20" s="16">
        <v>3.5499999999999997E-2</v>
      </c>
      <c r="G20" s="16"/>
    </row>
    <row r="21" spans="1:7" x14ac:dyDescent="0.35">
      <c r="A21" s="13" t="s">
        <v>418</v>
      </c>
      <c r="B21" s="33" t="s">
        <v>419</v>
      </c>
      <c r="C21" s="33" t="s">
        <v>232</v>
      </c>
      <c r="D21" s="14">
        <v>10632</v>
      </c>
      <c r="E21" s="15">
        <v>477.15</v>
      </c>
      <c r="F21" s="16">
        <v>3.5099999999999999E-2</v>
      </c>
      <c r="G21" s="16"/>
    </row>
    <row r="22" spans="1:7" x14ac:dyDescent="0.35">
      <c r="A22" s="13" t="s">
        <v>759</v>
      </c>
      <c r="B22" s="33" t="s">
        <v>760</v>
      </c>
      <c r="C22" s="33" t="s">
        <v>248</v>
      </c>
      <c r="D22" s="14">
        <v>8416</v>
      </c>
      <c r="E22" s="15">
        <v>468.52</v>
      </c>
      <c r="F22" s="16">
        <v>3.4500000000000003E-2</v>
      </c>
      <c r="G22" s="16"/>
    </row>
    <row r="23" spans="1:7" x14ac:dyDescent="0.35">
      <c r="A23" s="13" t="s">
        <v>1414</v>
      </c>
      <c r="B23" s="33" t="s">
        <v>1415</v>
      </c>
      <c r="C23" s="33" t="s">
        <v>229</v>
      </c>
      <c r="D23" s="14">
        <v>32180</v>
      </c>
      <c r="E23" s="15">
        <v>380.98</v>
      </c>
      <c r="F23" s="16">
        <v>2.8000000000000001E-2</v>
      </c>
      <c r="G23" s="16"/>
    </row>
    <row r="24" spans="1:7" x14ac:dyDescent="0.35">
      <c r="A24" s="13" t="s">
        <v>728</v>
      </c>
      <c r="B24" s="33" t="s">
        <v>729</v>
      </c>
      <c r="C24" s="33" t="s">
        <v>229</v>
      </c>
      <c r="D24" s="14">
        <v>6186</v>
      </c>
      <c r="E24" s="15">
        <v>376.54</v>
      </c>
      <c r="F24" s="16">
        <v>2.7699999999999999E-2</v>
      </c>
      <c r="G24" s="16"/>
    </row>
    <row r="25" spans="1:7" x14ac:dyDescent="0.35">
      <c r="A25" s="13" t="s">
        <v>254</v>
      </c>
      <c r="B25" s="33" t="s">
        <v>255</v>
      </c>
      <c r="C25" s="33" t="s">
        <v>213</v>
      </c>
      <c r="D25" s="14">
        <v>23814</v>
      </c>
      <c r="E25" s="15">
        <v>357.92</v>
      </c>
      <c r="F25" s="16">
        <v>2.63E-2</v>
      </c>
      <c r="G25" s="16"/>
    </row>
    <row r="26" spans="1:7" x14ac:dyDescent="0.35">
      <c r="A26" s="13" t="s">
        <v>803</v>
      </c>
      <c r="B26" s="33" t="s">
        <v>804</v>
      </c>
      <c r="C26" s="33" t="s">
        <v>350</v>
      </c>
      <c r="D26" s="14">
        <v>11675</v>
      </c>
      <c r="E26" s="15">
        <v>354.21</v>
      </c>
      <c r="F26" s="16">
        <v>2.6100000000000002E-2</v>
      </c>
      <c r="G26" s="16"/>
    </row>
    <row r="27" spans="1:7" x14ac:dyDescent="0.35">
      <c r="A27" s="13" t="s">
        <v>824</v>
      </c>
      <c r="B27" s="33" t="s">
        <v>825</v>
      </c>
      <c r="C27" s="33" t="s">
        <v>248</v>
      </c>
      <c r="D27" s="14">
        <v>8825</v>
      </c>
      <c r="E27" s="15">
        <v>337.77</v>
      </c>
      <c r="F27" s="16">
        <v>2.4799999999999999E-2</v>
      </c>
      <c r="G27" s="16"/>
    </row>
    <row r="28" spans="1:7" x14ac:dyDescent="0.35">
      <c r="A28" s="13" t="s">
        <v>799</v>
      </c>
      <c r="B28" s="33" t="s">
        <v>800</v>
      </c>
      <c r="C28" s="33" t="s">
        <v>362</v>
      </c>
      <c r="D28" s="14">
        <v>20527</v>
      </c>
      <c r="E28" s="15">
        <v>321.02</v>
      </c>
      <c r="F28" s="16">
        <v>2.3599999999999999E-2</v>
      </c>
      <c r="G28" s="16"/>
    </row>
    <row r="29" spans="1:7" x14ac:dyDescent="0.35">
      <c r="A29" s="13" t="s">
        <v>1416</v>
      </c>
      <c r="B29" s="33" t="s">
        <v>1417</v>
      </c>
      <c r="C29" s="33" t="s">
        <v>397</v>
      </c>
      <c r="D29" s="14">
        <v>39967</v>
      </c>
      <c r="E29" s="15">
        <v>300.35000000000002</v>
      </c>
      <c r="F29" s="16">
        <v>2.2100000000000002E-2</v>
      </c>
      <c r="G29" s="16"/>
    </row>
    <row r="30" spans="1:7" x14ac:dyDescent="0.35">
      <c r="A30" s="13" t="s">
        <v>765</v>
      </c>
      <c r="B30" s="33" t="s">
        <v>766</v>
      </c>
      <c r="C30" s="33" t="s">
        <v>213</v>
      </c>
      <c r="D30" s="14">
        <v>123101</v>
      </c>
      <c r="E30" s="15">
        <v>297.29000000000002</v>
      </c>
      <c r="F30" s="16">
        <v>2.1899999999999999E-2</v>
      </c>
      <c r="G30" s="16"/>
    </row>
    <row r="31" spans="1:7" x14ac:dyDescent="0.35">
      <c r="A31" s="13" t="s">
        <v>1418</v>
      </c>
      <c r="B31" s="33" t="s">
        <v>1419</v>
      </c>
      <c r="C31" s="33" t="s">
        <v>426</v>
      </c>
      <c r="D31" s="14">
        <v>23411</v>
      </c>
      <c r="E31" s="15">
        <v>295.10000000000002</v>
      </c>
      <c r="F31" s="16">
        <v>2.1700000000000001E-2</v>
      </c>
      <c r="G31" s="16"/>
    </row>
    <row r="32" spans="1:7" x14ac:dyDescent="0.35">
      <c r="A32" s="13" t="s">
        <v>436</v>
      </c>
      <c r="B32" s="33" t="s">
        <v>437</v>
      </c>
      <c r="C32" s="33" t="s">
        <v>213</v>
      </c>
      <c r="D32" s="14">
        <v>6379</v>
      </c>
      <c r="E32" s="15">
        <v>292.57</v>
      </c>
      <c r="F32" s="16">
        <v>2.1499999999999998E-2</v>
      </c>
      <c r="G32" s="16"/>
    </row>
    <row r="33" spans="1:7" x14ac:dyDescent="0.35">
      <c r="A33" s="13" t="s">
        <v>353</v>
      </c>
      <c r="B33" s="33" t="s">
        <v>354</v>
      </c>
      <c r="C33" s="33" t="s">
        <v>298</v>
      </c>
      <c r="D33" s="14">
        <v>18152</v>
      </c>
      <c r="E33" s="15">
        <v>290.61</v>
      </c>
      <c r="F33" s="16">
        <v>2.1399999999999999E-2</v>
      </c>
      <c r="G33" s="16"/>
    </row>
    <row r="34" spans="1:7" x14ac:dyDescent="0.35">
      <c r="A34" s="13" t="s">
        <v>1420</v>
      </c>
      <c r="B34" s="33" t="s">
        <v>1421</v>
      </c>
      <c r="C34" s="33" t="s">
        <v>426</v>
      </c>
      <c r="D34" s="14">
        <v>49159</v>
      </c>
      <c r="E34" s="15">
        <v>239.77</v>
      </c>
      <c r="F34" s="16">
        <v>1.7600000000000001E-2</v>
      </c>
      <c r="G34" s="16"/>
    </row>
    <row r="35" spans="1:7" x14ac:dyDescent="0.35">
      <c r="A35" s="13" t="s">
        <v>413</v>
      </c>
      <c r="B35" s="33" t="s">
        <v>414</v>
      </c>
      <c r="C35" s="33" t="s">
        <v>308</v>
      </c>
      <c r="D35" s="14">
        <v>4334</v>
      </c>
      <c r="E35" s="15">
        <v>239.35</v>
      </c>
      <c r="F35" s="16">
        <v>1.7600000000000001E-2</v>
      </c>
      <c r="G35" s="16"/>
    </row>
    <row r="36" spans="1:7" x14ac:dyDescent="0.35">
      <c r="A36" s="13" t="s">
        <v>1422</v>
      </c>
      <c r="B36" s="33" t="s">
        <v>1423</v>
      </c>
      <c r="C36" s="33" t="s">
        <v>229</v>
      </c>
      <c r="D36" s="14">
        <v>23697</v>
      </c>
      <c r="E36" s="15">
        <v>210.49</v>
      </c>
      <c r="F36" s="16">
        <v>1.55E-2</v>
      </c>
      <c r="G36" s="16"/>
    </row>
    <row r="37" spans="1:7" x14ac:dyDescent="0.35">
      <c r="A37" s="13" t="s">
        <v>1424</v>
      </c>
      <c r="B37" s="33" t="s">
        <v>1425</v>
      </c>
      <c r="C37" s="33" t="s">
        <v>279</v>
      </c>
      <c r="D37" s="14">
        <v>712</v>
      </c>
      <c r="E37" s="15">
        <v>209.72</v>
      </c>
      <c r="F37" s="16">
        <v>1.54E-2</v>
      </c>
      <c r="G37" s="16"/>
    </row>
    <row r="38" spans="1:7" x14ac:dyDescent="0.35">
      <c r="A38" s="17" t="s">
        <v>137</v>
      </c>
      <c r="B38" s="34"/>
      <c r="C38" s="34"/>
      <c r="D38" s="20"/>
      <c r="E38" s="37">
        <v>13565.68</v>
      </c>
      <c r="F38" s="38">
        <v>0.99780000000000002</v>
      </c>
      <c r="G38" s="23"/>
    </row>
    <row r="39" spans="1:7" x14ac:dyDescent="0.35">
      <c r="A39" s="17" t="s">
        <v>400</v>
      </c>
      <c r="B39" s="33"/>
      <c r="C39" s="33"/>
      <c r="D39" s="14"/>
      <c r="E39" s="15"/>
      <c r="F39" s="16"/>
      <c r="G39" s="16"/>
    </row>
    <row r="40" spans="1:7" x14ac:dyDescent="0.35">
      <c r="A40" s="17" t="s">
        <v>137</v>
      </c>
      <c r="B40" s="33"/>
      <c r="C40" s="33"/>
      <c r="D40" s="14"/>
      <c r="E40" s="39" t="s">
        <v>134</v>
      </c>
      <c r="F40" s="40" t="s">
        <v>134</v>
      </c>
      <c r="G40" s="16"/>
    </row>
    <row r="41" spans="1:7" x14ac:dyDescent="0.35">
      <c r="A41" s="24" t="s">
        <v>153</v>
      </c>
      <c r="B41" s="35"/>
      <c r="C41" s="35"/>
      <c r="D41" s="25"/>
      <c r="E41" s="30">
        <v>13565.68</v>
      </c>
      <c r="F41" s="31">
        <v>0.99780000000000002</v>
      </c>
      <c r="G41" s="23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154</v>
      </c>
      <c r="B44" s="33"/>
      <c r="C44" s="33"/>
      <c r="D44" s="14"/>
      <c r="E44" s="15"/>
      <c r="F44" s="16"/>
      <c r="G44" s="16"/>
    </row>
    <row r="45" spans="1:7" x14ac:dyDescent="0.35">
      <c r="A45" s="13" t="s">
        <v>155</v>
      </c>
      <c r="B45" s="33"/>
      <c r="C45" s="33"/>
      <c r="D45" s="14"/>
      <c r="E45" s="15">
        <v>10</v>
      </c>
      <c r="F45" s="16">
        <v>6.9999999999999999E-4</v>
      </c>
      <c r="G45" s="16">
        <v>5.9055999999999997E-2</v>
      </c>
    </row>
    <row r="46" spans="1:7" x14ac:dyDescent="0.35">
      <c r="A46" s="17" t="s">
        <v>137</v>
      </c>
      <c r="B46" s="34"/>
      <c r="C46" s="34"/>
      <c r="D46" s="20"/>
      <c r="E46" s="37">
        <v>10</v>
      </c>
      <c r="F46" s="38">
        <v>6.9999999999999999E-4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153</v>
      </c>
      <c r="B48" s="35"/>
      <c r="C48" s="35"/>
      <c r="D48" s="25"/>
      <c r="E48" s="21">
        <v>10</v>
      </c>
      <c r="F48" s="22">
        <v>6.9999999999999999E-4</v>
      </c>
      <c r="G48" s="23"/>
    </row>
    <row r="49" spans="1:7" x14ac:dyDescent="0.35">
      <c r="A49" s="13" t="s">
        <v>156</v>
      </c>
      <c r="B49" s="33"/>
      <c r="C49" s="33"/>
      <c r="D49" s="14"/>
      <c r="E49" s="15">
        <v>1.6174E-3</v>
      </c>
      <c r="F49" s="16">
        <v>0</v>
      </c>
      <c r="G49" s="16"/>
    </row>
    <row r="50" spans="1:7" x14ac:dyDescent="0.35">
      <c r="A50" s="13" t="s">
        <v>157</v>
      </c>
      <c r="B50" s="33"/>
      <c r="C50" s="33"/>
      <c r="D50" s="14"/>
      <c r="E50" s="15">
        <v>20.1183826</v>
      </c>
      <c r="F50" s="16">
        <v>1.5E-3</v>
      </c>
      <c r="G50" s="16">
        <v>5.9055999999999997E-2</v>
      </c>
    </row>
    <row r="51" spans="1:7" x14ac:dyDescent="0.35">
      <c r="A51" s="28" t="s">
        <v>158</v>
      </c>
      <c r="B51" s="36"/>
      <c r="C51" s="36"/>
      <c r="D51" s="29"/>
      <c r="E51" s="30">
        <v>13595.8</v>
      </c>
      <c r="F51" s="31">
        <v>1</v>
      </c>
      <c r="G51" s="31"/>
    </row>
    <row r="56" spans="1:7" x14ac:dyDescent="0.35">
      <c r="A56" s="1" t="s">
        <v>161</v>
      </c>
    </row>
    <row r="57" spans="1:7" x14ac:dyDescent="0.35">
      <c r="A57" s="47" t="s">
        <v>162</v>
      </c>
      <c r="B57" s="3" t="s">
        <v>134</v>
      </c>
    </row>
    <row r="58" spans="1:7" x14ac:dyDescent="0.35">
      <c r="A58" t="s">
        <v>163</v>
      </c>
    </row>
    <row r="59" spans="1:7" x14ac:dyDescent="0.35">
      <c r="A59" t="s">
        <v>164</v>
      </c>
      <c r="B59" t="s">
        <v>165</v>
      </c>
      <c r="C59" t="s">
        <v>165</v>
      </c>
    </row>
    <row r="60" spans="1:7" x14ac:dyDescent="0.35">
      <c r="B60" s="48">
        <v>45747</v>
      </c>
      <c r="C60" s="48">
        <v>45777</v>
      </c>
    </row>
    <row r="61" spans="1:7" x14ac:dyDescent="0.35">
      <c r="A61" t="s">
        <v>403</v>
      </c>
      <c r="B61">
        <v>13.498900000000001</v>
      </c>
      <c r="C61">
        <v>13.9079</v>
      </c>
    </row>
    <row r="62" spans="1:7" x14ac:dyDescent="0.35">
      <c r="A62" t="s">
        <v>167</v>
      </c>
      <c r="B62">
        <v>13.31</v>
      </c>
      <c r="C62">
        <v>13.7134</v>
      </c>
    </row>
    <row r="63" spans="1:7" x14ac:dyDescent="0.35">
      <c r="A63" t="s">
        <v>404</v>
      </c>
      <c r="B63">
        <v>13.203799999999999</v>
      </c>
      <c r="C63">
        <v>13.597799999999999</v>
      </c>
    </row>
    <row r="64" spans="1:7" x14ac:dyDescent="0.35">
      <c r="A64" t="s">
        <v>169</v>
      </c>
      <c r="B64">
        <v>13.202999999999999</v>
      </c>
      <c r="C64">
        <v>13.5969</v>
      </c>
    </row>
    <row r="66" spans="1:4" x14ac:dyDescent="0.35">
      <c r="A66" t="s">
        <v>170</v>
      </c>
      <c r="B66" s="3" t="s">
        <v>134</v>
      </c>
    </row>
    <row r="67" spans="1:4" x14ac:dyDescent="0.35">
      <c r="A67" t="s">
        <v>171</v>
      </c>
      <c r="B67" s="3" t="s">
        <v>134</v>
      </c>
    </row>
    <row r="68" spans="1:4" ht="29" customHeight="1" x14ac:dyDescent="0.35">
      <c r="A68" s="47" t="s">
        <v>172</v>
      </c>
      <c r="B68" s="3" t="s">
        <v>134</v>
      </c>
    </row>
    <row r="69" spans="1:4" ht="29" customHeight="1" x14ac:dyDescent="0.35">
      <c r="A69" s="47" t="s">
        <v>173</v>
      </c>
      <c r="B69" s="3" t="s">
        <v>134</v>
      </c>
    </row>
    <row r="70" spans="1:4" x14ac:dyDescent="0.35">
      <c r="A70" t="s">
        <v>405</v>
      </c>
      <c r="B70" s="49">
        <v>0.68379999999999996</v>
      </c>
    </row>
    <row r="71" spans="1:4" ht="43.5" customHeight="1" x14ac:dyDescent="0.35">
      <c r="A71" s="47" t="s">
        <v>175</v>
      </c>
      <c r="B71" s="3" t="s">
        <v>134</v>
      </c>
    </row>
    <row r="72" spans="1:4" x14ac:dyDescent="0.35">
      <c r="B72" s="3"/>
    </row>
    <row r="73" spans="1:4" ht="29" customHeight="1" x14ac:dyDescent="0.35">
      <c r="A73" s="47" t="s">
        <v>176</v>
      </c>
      <c r="B73" s="3" t="s">
        <v>134</v>
      </c>
    </row>
    <row r="74" spans="1:4" ht="29" customHeight="1" x14ac:dyDescent="0.35">
      <c r="A74" s="47" t="s">
        <v>177</v>
      </c>
      <c r="B74" t="s">
        <v>134</v>
      </c>
    </row>
    <row r="75" spans="1:4" ht="29" customHeight="1" x14ac:dyDescent="0.35">
      <c r="A75" s="47" t="s">
        <v>178</v>
      </c>
      <c r="B75" s="3" t="s">
        <v>134</v>
      </c>
    </row>
    <row r="76" spans="1:4" ht="29" customHeight="1" x14ac:dyDescent="0.35">
      <c r="A76" s="47" t="s">
        <v>179</v>
      </c>
      <c r="B76" s="3" t="s">
        <v>134</v>
      </c>
    </row>
    <row r="78" spans="1:4" ht="70" customHeight="1" x14ac:dyDescent="0.35">
      <c r="A78" s="73" t="s">
        <v>189</v>
      </c>
      <c r="B78" s="73" t="s">
        <v>190</v>
      </c>
      <c r="C78" s="73" t="s">
        <v>5</v>
      </c>
      <c r="D78" s="73" t="s">
        <v>6</v>
      </c>
    </row>
    <row r="79" spans="1:4" ht="70" customHeight="1" x14ac:dyDescent="0.35">
      <c r="A79" s="73" t="s">
        <v>1426</v>
      </c>
      <c r="B79" s="73"/>
      <c r="C79" s="73" t="s">
        <v>49</v>
      </c>
      <c r="D7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1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1427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1428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1026</v>
      </c>
      <c r="B8" s="33" t="s">
        <v>1027</v>
      </c>
      <c r="C8" s="33" t="s">
        <v>205</v>
      </c>
      <c r="D8" s="14">
        <v>304000</v>
      </c>
      <c r="E8" s="15">
        <v>5134.8599999999997</v>
      </c>
      <c r="F8" s="16">
        <v>6.0900000000000003E-2</v>
      </c>
      <c r="G8" s="16"/>
    </row>
    <row r="9" spans="1:7" x14ac:dyDescent="0.35">
      <c r="A9" s="13" t="s">
        <v>398</v>
      </c>
      <c r="B9" s="33" t="s">
        <v>399</v>
      </c>
      <c r="C9" s="33" t="s">
        <v>223</v>
      </c>
      <c r="D9" s="14">
        <v>3200000</v>
      </c>
      <c r="E9" s="15">
        <v>3791.36</v>
      </c>
      <c r="F9" s="16">
        <v>4.4999999999999998E-2</v>
      </c>
      <c r="G9" s="16"/>
    </row>
    <row r="10" spans="1:7" x14ac:dyDescent="0.35">
      <c r="A10" s="13" t="s">
        <v>1429</v>
      </c>
      <c r="B10" s="33" t="s">
        <v>1430</v>
      </c>
      <c r="C10" s="33" t="s">
        <v>238</v>
      </c>
      <c r="D10" s="14">
        <v>800000</v>
      </c>
      <c r="E10" s="15">
        <v>3736.4</v>
      </c>
      <c r="F10" s="16">
        <v>4.4299999999999999E-2</v>
      </c>
      <c r="G10" s="16"/>
    </row>
    <row r="11" spans="1:7" x14ac:dyDescent="0.35">
      <c r="A11" s="13" t="s">
        <v>1431</v>
      </c>
      <c r="B11" s="33" t="s">
        <v>1432</v>
      </c>
      <c r="C11" s="33" t="s">
        <v>238</v>
      </c>
      <c r="D11" s="14">
        <v>2900000</v>
      </c>
      <c r="E11" s="15">
        <v>3538</v>
      </c>
      <c r="F11" s="16">
        <v>4.2000000000000003E-2</v>
      </c>
      <c r="G11" s="16"/>
    </row>
    <row r="12" spans="1:7" x14ac:dyDescent="0.35">
      <c r="A12" s="13" t="s">
        <v>355</v>
      </c>
      <c r="B12" s="33" t="s">
        <v>356</v>
      </c>
      <c r="C12" s="33" t="s">
        <v>357</v>
      </c>
      <c r="D12" s="14">
        <v>317809</v>
      </c>
      <c r="E12" s="15">
        <v>3421.53</v>
      </c>
      <c r="F12" s="16">
        <v>4.0599999999999997E-2</v>
      </c>
      <c r="G12" s="16"/>
    </row>
    <row r="13" spans="1:7" x14ac:dyDescent="0.35">
      <c r="A13" s="13" t="s">
        <v>376</v>
      </c>
      <c r="B13" s="33" t="s">
        <v>377</v>
      </c>
      <c r="C13" s="33" t="s">
        <v>235</v>
      </c>
      <c r="D13" s="14">
        <v>3350000</v>
      </c>
      <c r="E13" s="15">
        <v>3368.43</v>
      </c>
      <c r="F13" s="16">
        <v>3.9899999999999998E-2</v>
      </c>
      <c r="G13" s="16"/>
    </row>
    <row r="14" spans="1:7" x14ac:dyDescent="0.35">
      <c r="A14" s="13" t="s">
        <v>822</v>
      </c>
      <c r="B14" s="33" t="s">
        <v>823</v>
      </c>
      <c r="C14" s="33" t="s">
        <v>248</v>
      </c>
      <c r="D14" s="14">
        <v>180000</v>
      </c>
      <c r="E14" s="15">
        <v>3073.68</v>
      </c>
      <c r="F14" s="16">
        <v>3.6400000000000002E-2</v>
      </c>
      <c r="G14" s="16"/>
    </row>
    <row r="15" spans="1:7" x14ac:dyDescent="0.35">
      <c r="A15" s="13" t="s">
        <v>1433</v>
      </c>
      <c r="B15" s="33" t="s">
        <v>1434</v>
      </c>
      <c r="C15" s="33" t="s">
        <v>308</v>
      </c>
      <c r="D15" s="14">
        <v>310000</v>
      </c>
      <c r="E15" s="15">
        <v>3044.2</v>
      </c>
      <c r="F15" s="16">
        <v>3.61E-2</v>
      </c>
      <c r="G15" s="16"/>
    </row>
    <row r="16" spans="1:7" x14ac:dyDescent="0.35">
      <c r="A16" s="13" t="s">
        <v>1435</v>
      </c>
      <c r="B16" s="33" t="s">
        <v>1436</v>
      </c>
      <c r="C16" s="33" t="s">
        <v>386</v>
      </c>
      <c r="D16" s="14">
        <v>7125473</v>
      </c>
      <c r="E16" s="15">
        <v>2925.72</v>
      </c>
      <c r="F16" s="16">
        <v>3.4700000000000002E-2</v>
      </c>
      <c r="G16" s="16"/>
    </row>
    <row r="17" spans="1:7" x14ac:dyDescent="0.35">
      <c r="A17" s="13" t="s">
        <v>1070</v>
      </c>
      <c r="B17" s="33" t="s">
        <v>1071</v>
      </c>
      <c r="C17" s="33" t="s">
        <v>267</v>
      </c>
      <c r="D17" s="14">
        <v>770000</v>
      </c>
      <c r="E17" s="15">
        <v>2809.73</v>
      </c>
      <c r="F17" s="16">
        <v>3.3300000000000003E-2</v>
      </c>
      <c r="G17" s="16"/>
    </row>
    <row r="18" spans="1:7" x14ac:dyDescent="0.35">
      <c r="A18" s="13" t="s">
        <v>1437</v>
      </c>
      <c r="B18" s="33" t="s">
        <v>1438</v>
      </c>
      <c r="C18" s="33" t="s">
        <v>264</v>
      </c>
      <c r="D18" s="14">
        <v>975000</v>
      </c>
      <c r="E18" s="15">
        <v>2784.6</v>
      </c>
      <c r="F18" s="16">
        <v>3.3000000000000002E-2</v>
      </c>
      <c r="G18" s="16"/>
    </row>
    <row r="19" spans="1:7" x14ac:dyDescent="0.35">
      <c r="A19" s="13" t="s">
        <v>1036</v>
      </c>
      <c r="B19" s="33" t="s">
        <v>1037</v>
      </c>
      <c r="C19" s="33" t="s">
        <v>397</v>
      </c>
      <c r="D19" s="14">
        <v>212683</v>
      </c>
      <c r="E19" s="15">
        <v>2389.0700000000002</v>
      </c>
      <c r="F19" s="16">
        <v>2.8299999999999999E-2</v>
      </c>
      <c r="G19" s="16"/>
    </row>
    <row r="20" spans="1:7" x14ac:dyDescent="0.35">
      <c r="A20" s="13" t="s">
        <v>1439</v>
      </c>
      <c r="B20" s="33" t="s">
        <v>1440</v>
      </c>
      <c r="C20" s="33" t="s">
        <v>1441</v>
      </c>
      <c r="D20" s="14">
        <v>79815</v>
      </c>
      <c r="E20" s="15">
        <v>2191.7199999999998</v>
      </c>
      <c r="F20" s="16">
        <v>2.5999999999999999E-2</v>
      </c>
      <c r="G20" s="16"/>
    </row>
    <row r="21" spans="1:7" x14ac:dyDescent="0.35">
      <c r="A21" s="13" t="s">
        <v>1442</v>
      </c>
      <c r="B21" s="33" t="s">
        <v>1443</v>
      </c>
      <c r="C21" s="33" t="s">
        <v>229</v>
      </c>
      <c r="D21" s="14">
        <v>300000</v>
      </c>
      <c r="E21" s="15">
        <v>2090.4</v>
      </c>
      <c r="F21" s="16">
        <v>2.4799999999999999E-2</v>
      </c>
      <c r="G21" s="16"/>
    </row>
    <row r="22" spans="1:7" x14ac:dyDescent="0.35">
      <c r="A22" s="13" t="s">
        <v>1072</v>
      </c>
      <c r="B22" s="33" t="s">
        <v>1073</v>
      </c>
      <c r="C22" s="33" t="s">
        <v>480</v>
      </c>
      <c r="D22" s="14">
        <v>323401</v>
      </c>
      <c r="E22" s="15">
        <v>2072.19</v>
      </c>
      <c r="F22" s="16">
        <v>2.46E-2</v>
      </c>
      <c r="G22" s="16"/>
    </row>
    <row r="23" spans="1:7" x14ac:dyDescent="0.35">
      <c r="A23" s="13" t="s">
        <v>1444</v>
      </c>
      <c r="B23" s="33" t="s">
        <v>1445</v>
      </c>
      <c r="C23" s="33" t="s">
        <v>223</v>
      </c>
      <c r="D23" s="14">
        <v>630000</v>
      </c>
      <c r="E23" s="15">
        <v>1993.32</v>
      </c>
      <c r="F23" s="16">
        <v>2.3599999999999999E-2</v>
      </c>
      <c r="G23" s="16"/>
    </row>
    <row r="24" spans="1:7" x14ac:dyDescent="0.35">
      <c r="A24" s="13" t="s">
        <v>1446</v>
      </c>
      <c r="B24" s="33" t="s">
        <v>1447</v>
      </c>
      <c r="C24" s="33" t="s">
        <v>308</v>
      </c>
      <c r="D24" s="14">
        <v>120000</v>
      </c>
      <c r="E24" s="15">
        <v>1893.72</v>
      </c>
      <c r="F24" s="16">
        <v>2.2499999999999999E-2</v>
      </c>
      <c r="G24" s="16"/>
    </row>
    <row r="25" spans="1:7" x14ac:dyDescent="0.35">
      <c r="A25" s="13" t="s">
        <v>1074</v>
      </c>
      <c r="B25" s="33" t="s">
        <v>1075</v>
      </c>
      <c r="C25" s="33" t="s">
        <v>386</v>
      </c>
      <c r="D25" s="14">
        <v>123350</v>
      </c>
      <c r="E25" s="15">
        <v>1820.89</v>
      </c>
      <c r="F25" s="16">
        <v>2.1600000000000001E-2</v>
      </c>
      <c r="G25" s="16"/>
    </row>
    <row r="26" spans="1:7" x14ac:dyDescent="0.35">
      <c r="A26" s="13" t="s">
        <v>1448</v>
      </c>
      <c r="B26" s="33" t="s">
        <v>1449</v>
      </c>
      <c r="C26" s="33" t="s">
        <v>235</v>
      </c>
      <c r="D26" s="14">
        <v>830000</v>
      </c>
      <c r="E26" s="15">
        <v>1736.44</v>
      </c>
      <c r="F26" s="16">
        <v>2.06E-2</v>
      </c>
      <c r="G26" s="16"/>
    </row>
    <row r="27" spans="1:7" x14ac:dyDescent="0.35">
      <c r="A27" s="13" t="s">
        <v>1450</v>
      </c>
      <c r="B27" s="33" t="s">
        <v>1451</v>
      </c>
      <c r="C27" s="33" t="s">
        <v>229</v>
      </c>
      <c r="D27" s="14">
        <v>180000</v>
      </c>
      <c r="E27" s="15">
        <v>1592.19</v>
      </c>
      <c r="F27" s="16">
        <v>1.89E-2</v>
      </c>
      <c r="G27" s="16"/>
    </row>
    <row r="28" spans="1:7" x14ac:dyDescent="0.35">
      <c r="A28" s="13" t="s">
        <v>251</v>
      </c>
      <c r="B28" s="33" t="s">
        <v>252</v>
      </c>
      <c r="C28" s="33" t="s">
        <v>253</v>
      </c>
      <c r="D28" s="14">
        <v>225000</v>
      </c>
      <c r="E28" s="15">
        <v>1575.45</v>
      </c>
      <c r="F28" s="16">
        <v>1.8700000000000001E-2</v>
      </c>
      <c r="G28" s="16"/>
    </row>
    <row r="29" spans="1:7" x14ac:dyDescent="0.35">
      <c r="A29" s="13" t="s">
        <v>1452</v>
      </c>
      <c r="B29" s="33" t="s">
        <v>1453</v>
      </c>
      <c r="C29" s="33" t="s">
        <v>267</v>
      </c>
      <c r="D29" s="14">
        <v>280000</v>
      </c>
      <c r="E29" s="15">
        <v>1533.7</v>
      </c>
      <c r="F29" s="16">
        <v>1.8200000000000001E-2</v>
      </c>
      <c r="G29" s="16"/>
    </row>
    <row r="30" spans="1:7" x14ac:dyDescent="0.35">
      <c r="A30" s="13" t="s">
        <v>1454</v>
      </c>
      <c r="B30" s="33" t="s">
        <v>1455</v>
      </c>
      <c r="C30" s="33" t="s">
        <v>223</v>
      </c>
      <c r="D30" s="14">
        <v>464070</v>
      </c>
      <c r="E30" s="15">
        <v>1475.14</v>
      </c>
      <c r="F30" s="16">
        <v>1.7500000000000002E-2</v>
      </c>
      <c r="G30" s="16"/>
    </row>
    <row r="31" spans="1:7" x14ac:dyDescent="0.35">
      <c r="A31" s="13" t="s">
        <v>1456</v>
      </c>
      <c r="B31" s="33" t="s">
        <v>1457</v>
      </c>
      <c r="C31" s="33" t="s">
        <v>1458</v>
      </c>
      <c r="D31" s="14">
        <v>500000</v>
      </c>
      <c r="E31" s="15">
        <v>1468.25</v>
      </c>
      <c r="F31" s="16">
        <v>1.7399999999999999E-2</v>
      </c>
      <c r="G31" s="16"/>
    </row>
    <row r="32" spans="1:7" x14ac:dyDescent="0.35">
      <c r="A32" s="13" t="s">
        <v>1080</v>
      </c>
      <c r="B32" s="33" t="s">
        <v>1081</v>
      </c>
      <c r="C32" s="33" t="s">
        <v>341</v>
      </c>
      <c r="D32" s="14">
        <v>380000</v>
      </c>
      <c r="E32" s="15">
        <v>1358.69</v>
      </c>
      <c r="F32" s="16">
        <v>1.61E-2</v>
      </c>
      <c r="G32" s="16"/>
    </row>
    <row r="33" spans="1:7" x14ac:dyDescent="0.35">
      <c r="A33" s="13" t="s">
        <v>1063</v>
      </c>
      <c r="B33" s="33" t="s">
        <v>1064</v>
      </c>
      <c r="C33" s="33" t="s">
        <v>357</v>
      </c>
      <c r="D33" s="14">
        <v>23000</v>
      </c>
      <c r="E33" s="15">
        <v>1321.86</v>
      </c>
      <c r="F33" s="16">
        <v>1.5699999999999999E-2</v>
      </c>
      <c r="G33" s="16"/>
    </row>
    <row r="34" spans="1:7" x14ac:dyDescent="0.35">
      <c r="A34" s="13" t="s">
        <v>1459</v>
      </c>
      <c r="B34" s="33" t="s">
        <v>1460</v>
      </c>
      <c r="C34" s="33" t="s">
        <v>279</v>
      </c>
      <c r="D34" s="14">
        <v>310000</v>
      </c>
      <c r="E34" s="15">
        <v>1238.92</v>
      </c>
      <c r="F34" s="16">
        <v>1.47E-2</v>
      </c>
      <c r="G34" s="16"/>
    </row>
    <row r="35" spans="1:7" x14ac:dyDescent="0.35">
      <c r="A35" s="13" t="s">
        <v>1040</v>
      </c>
      <c r="B35" s="33" t="s">
        <v>1041</v>
      </c>
      <c r="C35" s="33" t="s">
        <v>298</v>
      </c>
      <c r="D35" s="14">
        <v>233283</v>
      </c>
      <c r="E35" s="15">
        <v>1192.08</v>
      </c>
      <c r="F35" s="16">
        <v>1.41E-2</v>
      </c>
      <c r="G35" s="16"/>
    </row>
    <row r="36" spans="1:7" x14ac:dyDescent="0.35">
      <c r="A36" s="13" t="s">
        <v>1461</v>
      </c>
      <c r="B36" s="33" t="s">
        <v>1462</v>
      </c>
      <c r="C36" s="33" t="s">
        <v>341</v>
      </c>
      <c r="D36" s="14">
        <v>150000</v>
      </c>
      <c r="E36" s="15">
        <v>1154.8499999999999</v>
      </c>
      <c r="F36" s="16">
        <v>1.37E-2</v>
      </c>
      <c r="G36" s="16"/>
    </row>
    <row r="37" spans="1:7" x14ac:dyDescent="0.35">
      <c r="A37" s="13" t="s">
        <v>1084</v>
      </c>
      <c r="B37" s="33" t="s">
        <v>1085</v>
      </c>
      <c r="C37" s="33" t="s">
        <v>491</v>
      </c>
      <c r="D37" s="14">
        <v>165382</v>
      </c>
      <c r="E37" s="15">
        <v>1060.3499999999999</v>
      </c>
      <c r="F37" s="16">
        <v>1.26E-2</v>
      </c>
      <c r="G37" s="16"/>
    </row>
    <row r="38" spans="1:7" x14ac:dyDescent="0.35">
      <c r="A38" s="13" t="s">
        <v>1463</v>
      </c>
      <c r="B38" s="33" t="s">
        <v>1464</v>
      </c>
      <c r="C38" s="33" t="s">
        <v>397</v>
      </c>
      <c r="D38" s="14">
        <v>700000</v>
      </c>
      <c r="E38" s="15">
        <v>1058.75</v>
      </c>
      <c r="F38" s="16">
        <v>1.26E-2</v>
      </c>
      <c r="G38" s="16"/>
    </row>
    <row r="39" spans="1:7" x14ac:dyDescent="0.35">
      <c r="A39" s="13" t="s">
        <v>1465</v>
      </c>
      <c r="B39" s="33" t="s">
        <v>1466</v>
      </c>
      <c r="C39" s="33" t="s">
        <v>480</v>
      </c>
      <c r="D39" s="14">
        <v>293400</v>
      </c>
      <c r="E39" s="15">
        <v>1018.54</v>
      </c>
      <c r="F39" s="16">
        <v>1.21E-2</v>
      </c>
      <c r="G39" s="16"/>
    </row>
    <row r="40" spans="1:7" x14ac:dyDescent="0.35">
      <c r="A40" s="13" t="s">
        <v>1467</v>
      </c>
      <c r="B40" s="33" t="s">
        <v>1468</v>
      </c>
      <c r="C40" s="33" t="s">
        <v>210</v>
      </c>
      <c r="D40" s="14">
        <v>394706</v>
      </c>
      <c r="E40" s="15">
        <v>1004.92</v>
      </c>
      <c r="F40" s="16">
        <v>1.1900000000000001E-2</v>
      </c>
      <c r="G40" s="16"/>
    </row>
    <row r="41" spans="1:7" x14ac:dyDescent="0.35">
      <c r="A41" s="13" t="s">
        <v>1469</v>
      </c>
      <c r="B41" s="33" t="s">
        <v>1470</v>
      </c>
      <c r="C41" s="33" t="s">
        <v>229</v>
      </c>
      <c r="D41" s="14">
        <v>93870</v>
      </c>
      <c r="E41" s="15">
        <v>959.26</v>
      </c>
      <c r="F41" s="16">
        <v>1.14E-2</v>
      </c>
      <c r="G41" s="16"/>
    </row>
    <row r="42" spans="1:7" x14ac:dyDescent="0.35">
      <c r="A42" s="13" t="s">
        <v>1471</v>
      </c>
      <c r="B42" s="33" t="s">
        <v>1472</v>
      </c>
      <c r="C42" s="33" t="s">
        <v>213</v>
      </c>
      <c r="D42" s="14">
        <v>130000</v>
      </c>
      <c r="E42" s="15">
        <v>909.35</v>
      </c>
      <c r="F42" s="16">
        <v>1.0800000000000001E-2</v>
      </c>
      <c r="G42" s="16"/>
    </row>
    <row r="43" spans="1:7" x14ac:dyDescent="0.35">
      <c r="A43" s="13" t="s">
        <v>1473</v>
      </c>
      <c r="B43" s="33" t="s">
        <v>1474</v>
      </c>
      <c r="C43" s="33" t="s">
        <v>308</v>
      </c>
      <c r="D43" s="14">
        <v>32340</v>
      </c>
      <c r="E43" s="15">
        <v>842.3</v>
      </c>
      <c r="F43" s="16">
        <v>0.01</v>
      </c>
      <c r="G43" s="16"/>
    </row>
    <row r="44" spans="1:7" x14ac:dyDescent="0.35">
      <c r="A44" s="13" t="s">
        <v>826</v>
      </c>
      <c r="B44" s="33" t="s">
        <v>827</v>
      </c>
      <c r="C44" s="33" t="s">
        <v>279</v>
      </c>
      <c r="D44" s="14">
        <v>508382</v>
      </c>
      <c r="E44" s="15">
        <v>829.22</v>
      </c>
      <c r="F44" s="16">
        <v>9.7999999999999997E-3</v>
      </c>
      <c r="G44" s="16"/>
    </row>
    <row r="45" spans="1:7" x14ac:dyDescent="0.35">
      <c r="A45" s="13" t="s">
        <v>1475</v>
      </c>
      <c r="B45" s="33" t="s">
        <v>1476</v>
      </c>
      <c r="C45" s="33" t="s">
        <v>386</v>
      </c>
      <c r="D45" s="14">
        <v>60000</v>
      </c>
      <c r="E45" s="15">
        <v>786.3</v>
      </c>
      <c r="F45" s="16">
        <v>9.2999999999999992E-3</v>
      </c>
      <c r="G45" s="16"/>
    </row>
    <row r="46" spans="1:7" x14ac:dyDescent="0.35">
      <c r="A46" s="13" t="s">
        <v>1477</v>
      </c>
      <c r="B46" s="33" t="s">
        <v>1478</v>
      </c>
      <c r="C46" s="33" t="s">
        <v>433</v>
      </c>
      <c r="D46" s="14">
        <v>180000</v>
      </c>
      <c r="E46" s="15">
        <v>754.65</v>
      </c>
      <c r="F46" s="16">
        <v>8.8999999999999999E-3</v>
      </c>
      <c r="G46" s="16"/>
    </row>
    <row r="47" spans="1:7" x14ac:dyDescent="0.35">
      <c r="A47" s="13" t="s">
        <v>1479</v>
      </c>
      <c r="B47" s="33" t="s">
        <v>1480</v>
      </c>
      <c r="C47" s="33" t="s">
        <v>397</v>
      </c>
      <c r="D47" s="14">
        <v>245580</v>
      </c>
      <c r="E47" s="15">
        <v>703.71</v>
      </c>
      <c r="F47" s="16">
        <v>8.3000000000000001E-3</v>
      </c>
      <c r="G47" s="16"/>
    </row>
    <row r="48" spans="1:7" x14ac:dyDescent="0.35">
      <c r="A48" s="13" t="s">
        <v>815</v>
      </c>
      <c r="B48" s="33" t="s">
        <v>816</v>
      </c>
      <c r="C48" s="33" t="s">
        <v>232</v>
      </c>
      <c r="D48" s="14">
        <v>72985</v>
      </c>
      <c r="E48" s="15">
        <v>665.26</v>
      </c>
      <c r="F48" s="16">
        <v>7.9000000000000008E-3</v>
      </c>
      <c r="G48" s="16"/>
    </row>
    <row r="49" spans="1:7" x14ac:dyDescent="0.35">
      <c r="A49" s="13" t="s">
        <v>1481</v>
      </c>
      <c r="B49" s="33" t="s">
        <v>1482</v>
      </c>
      <c r="C49" s="33" t="s">
        <v>279</v>
      </c>
      <c r="D49" s="14">
        <v>163359</v>
      </c>
      <c r="E49" s="15">
        <v>611.53</v>
      </c>
      <c r="F49" s="16">
        <v>7.3000000000000001E-3</v>
      </c>
      <c r="G49" s="16"/>
    </row>
    <row r="50" spans="1:7" x14ac:dyDescent="0.35">
      <c r="A50" s="13" t="s">
        <v>1483</v>
      </c>
      <c r="B50" s="33" t="s">
        <v>1484</v>
      </c>
      <c r="C50" s="33" t="s">
        <v>740</v>
      </c>
      <c r="D50" s="14">
        <v>240000</v>
      </c>
      <c r="E50" s="15">
        <v>469.46</v>
      </c>
      <c r="F50" s="16">
        <v>5.5999999999999999E-3</v>
      </c>
      <c r="G50" s="16"/>
    </row>
    <row r="51" spans="1:7" x14ac:dyDescent="0.35">
      <c r="A51" s="13" t="s">
        <v>1485</v>
      </c>
      <c r="B51" s="33" t="s">
        <v>1486</v>
      </c>
      <c r="C51" s="33" t="s">
        <v>357</v>
      </c>
      <c r="D51" s="14">
        <v>128062</v>
      </c>
      <c r="E51" s="15">
        <v>451.42</v>
      </c>
      <c r="F51" s="16">
        <v>5.4000000000000003E-3</v>
      </c>
      <c r="G51" s="16"/>
    </row>
    <row r="52" spans="1:7" x14ac:dyDescent="0.35">
      <c r="A52" s="13" t="s">
        <v>1487</v>
      </c>
      <c r="B52" s="33" t="s">
        <v>1488</v>
      </c>
      <c r="C52" s="33" t="s">
        <v>253</v>
      </c>
      <c r="D52" s="14">
        <v>159607</v>
      </c>
      <c r="E52" s="15">
        <v>440.91</v>
      </c>
      <c r="F52" s="16">
        <v>5.1999999999999998E-3</v>
      </c>
      <c r="G52" s="16"/>
    </row>
    <row r="53" spans="1:7" x14ac:dyDescent="0.35">
      <c r="A53" s="13" t="s">
        <v>1489</v>
      </c>
      <c r="B53" s="33" t="s">
        <v>1490</v>
      </c>
      <c r="C53" s="33" t="s">
        <v>241</v>
      </c>
      <c r="D53" s="14">
        <v>255654</v>
      </c>
      <c r="E53" s="15">
        <v>436.15</v>
      </c>
      <c r="F53" s="16">
        <v>5.1999999999999998E-3</v>
      </c>
      <c r="G53" s="16"/>
    </row>
    <row r="54" spans="1:7" x14ac:dyDescent="0.35">
      <c r="A54" s="13" t="s">
        <v>1491</v>
      </c>
      <c r="B54" s="33" t="s">
        <v>1492</v>
      </c>
      <c r="C54" s="33" t="s">
        <v>216</v>
      </c>
      <c r="D54" s="14">
        <v>180000</v>
      </c>
      <c r="E54" s="15">
        <v>383.17</v>
      </c>
      <c r="F54" s="16">
        <v>4.4999999999999997E-3</v>
      </c>
      <c r="G54" s="16"/>
    </row>
    <row r="55" spans="1:7" x14ac:dyDescent="0.35">
      <c r="A55" s="13" t="s">
        <v>1493</v>
      </c>
      <c r="B55" s="33" t="s">
        <v>1494</v>
      </c>
      <c r="C55" s="33" t="s">
        <v>267</v>
      </c>
      <c r="D55" s="14">
        <v>24008</v>
      </c>
      <c r="E55" s="15">
        <v>352.34</v>
      </c>
      <c r="F55" s="16">
        <v>4.1999999999999997E-3</v>
      </c>
      <c r="G55" s="16"/>
    </row>
    <row r="56" spans="1:7" x14ac:dyDescent="0.35">
      <c r="A56" s="13" t="s">
        <v>1495</v>
      </c>
      <c r="B56" s="33" t="s">
        <v>1496</v>
      </c>
      <c r="C56" s="33" t="s">
        <v>264</v>
      </c>
      <c r="D56" s="14">
        <v>58020</v>
      </c>
      <c r="E56" s="15">
        <v>260.42</v>
      </c>
      <c r="F56" s="16">
        <v>3.0999999999999999E-3</v>
      </c>
      <c r="G56" s="16"/>
    </row>
    <row r="57" spans="1:7" x14ac:dyDescent="0.35">
      <c r="A57" s="13" t="s">
        <v>1497</v>
      </c>
      <c r="B57" s="33" t="s">
        <v>1498</v>
      </c>
      <c r="C57" s="33" t="s">
        <v>229</v>
      </c>
      <c r="D57" s="14">
        <v>43986</v>
      </c>
      <c r="E57" s="15">
        <v>229.69</v>
      </c>
      <c r="F57" s="16">
        <v>2.7000000000000001E-3</v>
      </c>
      <c r="G57" s="16"/>
    </row>
    <row r="58" spans="1:7" x14ac:dyDescent="0.35">
      <c r="A58" s="13" t="s">
        <v>1499</v>
      </c>
      <c r="B58" s="33" t="s">
        <v>1500</v>
      </c>
      <c r="C58" s="33" t="s">
        <v>461</v>
      </c>
      <c r="D58" s="14">
        <v>10766</v>
      </c>
      <c r="E58" s="15">
        <v>42.17</v>
      </c>
      <c r="F58" s="16">
        <v>5.0000000000000001E-4</v>
      </c>
      <c r="G58" s="16"/>
    </row>
    <row r="59" spans="1:7" x14ac:dyDescent="0.35">
      <c r="A59" s="13" t="s">
        <v>1501</v>
      </c>
      <c r="B59" s="33" t="s">
        <v>1502</v>
      </c>
      <c r="C59" s="33" t="s">
        <v>298</v>
      </c>
      <c r="D59" s="14">
        <v>6395</v>
      </c>
      <c r="E59" s="15">
        <v>19.54</v>
      </c>
      <c r="F59" s="16">
        <v>2.0000000000000001E-4</v>
      </c>
      <c r="G59" s="16"/>
    </row>
    <row r="60" spans="1:7" x14ac:dyDescent="0.35">
      <c r="A60" s="17" t="s">
        <v>137</v>
      </c>
      <c r="B60" s="34"/>
      <c r="C60" s="34"/>
      <c r="D60" s="20"/>
      <c r="E60" s="37">
        <v>82016.800000000003</v>
      </c>
      <c r="F60" s="38">
        <v>0.97270000000000001</v>
      </c>
      <c r="G60" s="23"/>
    </row>
    <row r="61" spans="1:7" x14ac:dyDescent="0.35">
      <c r="A61" s="17" t="s">
        <v>400</v>
      </c>
      <c r="B61" s="33"/>
      <c r="C61" s="33"/>
      <c r="D61" s="14"/>
      <c r="E61" s="15"/>
      <c r="F61" s="16"/>
      <c r="G61" s="16"/>
    </row>
    <row r="62" spans="1:7" x14ac:dyDescent="0.35">
      <c r="A62" s="17" t="s">
        <v>137</v>
      </c>
      <c r="B62" s="33"/>
      <c r="C62" s="33"/>
      <c r="D62" s="14"/>
      <c r="E62" s="39" t="s">
        <v>134</v>
      </c>
      <c r="F62" s="40" t="s">
        <v>134</v>
      </c>
      <c r="G62" s="16"/>
    </row>
    <row r="63" spans="1:7" x14ac:dyDescent="0.35">
      <c r="A63" s="24" t="s">
        <v>153</v>
      </c>
      <c r="B63" s="35"/>
      <c r="C63" s="35"/>
      <c r="D63" s="25"/>
      <c r="E63" s="30">
        <v>82016.800000000003</v>
      </c>
      <c r="F63" s="31">
        <v>0.97270000000000001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7" t="s">
        <v>777</v>
      </c>
      <c r="B65" s="33"/>
      <c r="C65" s="33"/>
      <c r="D65" s="14"/>
      <c r="E65" s="15"/>
      <c r="F65" s="16"/>
      <c r="G65" s="16"/>
    </row>
    <row r="66" spans="1:7" x14ac:dyDescent="0.35">
      <c r="A66" s="17" t="s">
        <v>778</v>
      </c>
      <c r="B66" s="33"/>
      <c r="C66" s="33"/>
      <c r="D66" s="14"/>
      <c r="E66" s="15"/>
      <c r="F66" s="16"/>
      <c r="G66" s="16"/>
    </row>
    <row r="67" spans="1:7" x14ac:dyDescent="0.35">
      <c r="A67" s="13" t="s">
        <v>832</v>
      </c>
      <c r="B67" s="33"/>
      <c r="C67" s="33" t="s">
        <v>833</v>
      </c>
      <c r="D67" s="14">
        <v>7950</v>
      </c>
      <c r="E67" s="15">
        <v>1941.26</v>
      </c>
      <c r="F67" s="16">
        <v>2.3019000000000001E-2</v>
      </c>
      <c r="G67" s="16"/>
    </row>
    <row r="68" spans="1:7" x14ac:dyDescent="0.35">
      <c r="A68" s="17" t="s">
        <v>137</v>
      </c>
      <c r="B68" s="34"/>
      <c r="C68" s="34"/>
      <c r="D68" s="20"/>
      <c r="E68" s="37">
        <v>1941.26</v>
      </c>
      <c r="F68" s="38">
        <v>2.3019000000000001E-2</v>
      </c>
      <c r="G68" s="23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3"/>
      <c r="B70" s="33"/>
      <c r="C70" s="33"/>
      <c r="D70" s="14"/>
      <c r="E70" s="15"/>
      <c r="F70" s="16"/>
      <c r="G70" s="16"/>
    </row>
    <row r="71" spans="1:7" x14ac:dyDescent="0.35">
      <c r="A71" s="13"/>
      <c r="B71" s="33"/>
      <c r="C71" s="33"/>
      <c r="D71" s="14"/>
      <c r="E71" s="15"/>
      <c r="F71" s="16"/>
      <c r="G71" s="16"/>
    </row>
    <row r="72" spans="1:7" x14ac:dyDescent="0.35">
      <c r="A72" s="24" t="s">
        <v>153</v>
      </c>
      <c r="B72" s="35"/>
      <c r="C72" s="35"/>
      <c r="D72" s="25"/>
      <c r="E72" s="21">
        <v>1941.26</v>
      </c>
      <c r="F72" s="22">
        <v>2.3019000000000001E-2</v>
      </c>
      <c r="G72" s="23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17" t="s">
        <v>696</v>
      </c>
      <c r="B74" s="33"/>
      <c r="C74" s="33"/>
      <c r="D74" s="14"/>
      <c r="E74" s="15"/>
      <c r="F74" s="16"/>
      <c r="G74" s="16"/>
    </row>
    <row r="75" spans="1:7" x14ac:dyDescent="0.35">
      <c r="A75" s="13"/>
      <c r="B75" s="33"/>
      <c r="C75" s="33"/>
      <c r="D75" s="14"/>
      <c r="E75" s="15"/>
      <c r="F75" s="16"/>
      <c r="G75" s="16"/>
    </row>
    <row r="76" spans="1:7" x14ac:dyDescent="0.35">
      <c r="A76" s="17" t="s">
        <v>786</v>
      </c>
      <c r="B76" s="33"/>
      <c r="C76" s="33"/>
      <c r="D76" s="14"/>
      <c r="E76" s="15"/>
      <c r="F76" s="16"/>
      <c r="G76" s="16"/>
    </row>
    <row r="77" spans="1:7" x14ac:dyDescent="0.35">
      <c r="A77" s="13" t="s">
        <v>838</v>
      </c>
      <c r="B77" s="33" t="s">
        <v>839</v>
      </c>
      <c r="C77" s="33" t="s">
        <v>141</v>
      </c>
      <c r="D77" s="14">
        <v>300000</v>
      </c>
      <c r="E77" s="15">
        <v>299.95</v>
      </c>
      <c r="F77" s="16">
        <v>3.5999999999999999E-3</v>
      </c>
      <c r="G77" s="16">
        <v>5.8774E-2</v>
      </c>
    </row>
    <row r="78" spans="1:7" x14ac:dyDescent="0.35">
      <c r="A78" s="13" t="s">
        <v>789</v>
      </c>
      <c r="B78" s="33" t="s">
        <v>790</v>
      </c>
      <c r="C78" s="33" t="s">
        <v>141</v>
      </c>
      <c r="D78" s="14">
        <v>300000</v>
      </c>
      <c r="E78" s="15">
        <v>298.32</v>
      </c>
      <c r="F78" s="16">
        <v>3.5000000000000001E-3</v>
      </c>
      <c r="G78" s="16">
        <v>5.8702999999999998E-2</v>
      </c>
    </row>
    <row r="79" spans="1:7" x14ac:dyDescent="0.35">
      <c r="A79" s="17" t="s">
        <v>137</v>
      </c>
      <c r="B79" s="34"/>
      <c r="C79" s="34"/>
      <c r="D79" s="20"/>
      <c r="E79" s="37">
        <v>598.27</v>
      </c>
      <c r="F79" s="38">
        <v>7.1000000000000004E-3</v>
      </c>
      <c r="G79" s="23"/>
    </row>
    <row r="80" spans="1:7" x14ac:dyDescent="0.35">
      <c r="A80" s="13"/>
      <c r="B80" s="33"/>
      <c r="C80" s="33"/>
      <c r="D80" s="14"/>
      <c r="E80" s="15"/>
      <c r="F80" s="16"/>
      <c r="G80" s="16"/>
    </row>
    <row r="81" spans="1:7" x14ac:dyDescent="0.35">
      <c r="A81" s="24" t="s">
        <v>153</v>
      </c>
      <c r="B81" s="35"/>
      <c r="C81" s="35"/>
      <c r="D81" s="25"/>
      <c r="E81" s="21">
        <v>598.27</v>
      </c>
      <c r="F81" s="22">
        <v>7.1000000000000004E-3</v>
      </c>
      <c r="G81" s="23"/>
    </row>
    <row r="82" spans="1:7" x14ac:dyDescent="0.35">
      <c r="A82" s="13"/>
      <c r="B82" s="33"/>
      <c r="C82" s="33"/>
      <c r="D82" s="14"/>
      <c r="E82" s="15"/>
      <c r="F82" s="16"/>
      <c r="G82" s="16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17" t="s">
        <v>154</v>
      </c>
      <c r="B84" s="33"/>
      <c r="C84" s="33"/>
      <c r="D84" s="14"/>
      <c r="E84" s="15"/>
      <c r="F84" s="16"/>
      <c r="G84" s="16"/>
    </row>
    <row r="85" spans="1:7" x14ac:dyDescent="0.35">
      <c r="A85" s="13" t="s">
        <v>155</v>
      </c>
      <c r="B85" s="33"/>
      <c r="C85" s="33"/>
      <c r="D85" s="14"/>
      <c r="E85" s="15">
        <v>1835.41</v>
      </c>
      <c r="F85" s="16">
        <v>2.18E-2</v>
      </c>
      <c r="G85" s="16">
        <v>5.9055999999999997E-2</v>
      </c>
    </row>
    <row r="86" spans="1:7" x14ac:dyDescent="0.35">
      <c r="A86" s="17" t="s">
        <v>137</v>
      </c>
      <c r="B86" s="34"/>
      <c r="C86" s="34"/>
      <c r="D86" s="20"/>
      <c r="E86" s="37">
        <v>1835.41</v>
      </c>
      <c r="F86" s="38">
        <v>2.18E-2</v>
      </c>
      <c r="G86" s="23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24" t="s">
        <v>153</v>
      </c>
      <c r="B88" s="35"/>
      <c r="C88" s="35"/>
      <c r="D88" s="25"/>
      <c r="E88" s="21">
        <v>1835.41</v>
      </c>
      <c r="F88" s="22">
        <v>2.18E-2</v>
      </c>
      <c r="G88" s="23"/>
    </row>
    <row r="89" spans="1:7" x14ac:dyDescent="0.35">
      <c r="A89" s="13" t="s">
        <v>156</v>
      </c>
      <c r="B89" s="33"/>
      <c r="C89" s="33"/>
      <c r="D89" s="14"/>
      <c r="E89" s="15">
        <v>0.2969637</v>
      </c>
      <c r="F89" s="16">
        <v>3.0000000000000001E-6</v>
      </c>
      <c r="G89" s="16"/>
    </row>
    <row r="90" spans="1:7" x14ac:dyDescent="0.35">
      <c r="A90" s="13" t="s">
        <v>157</v>
      </c>
      <c r="B90" s="33"/>
      <c r="C90" s="33"/>
      <c r="D90" s="14"/>
      <c r="E90" s="26">
        <v>-118.9569637</v>
      </c>
      <c r="F90" s="27">
        <v>-1.603E-3</v>
      </c>
      <c r="G90" s="16">
        <v>5.9055999999999997E-2</v>
      </c>
    </row>
    <row r="91" spans="1:7" x14ac:dyDescent="0.35">
      <c r="A91" s="28" t="s">
        <v>158</v>
      </c>
      <c r="B91" s="36"/>
      <c r="C91" s="36"/>
      <c r="D91" s="29"/>
      <c r="E91" s="30">
        <v>84331.82</v>
      </c>
      <c r="F91" s="31">
        <v>1</v>
      </c>
      <c r="G91" s="31"/>
    </row>
    <row r="93" spans="1:7" x14ac:dyDescent="0.35">
      <c r="A93" s="1" t="s">
        <v>793</v>
      </c>
    </row>
    <row r="96" spans="1:7" x14ac:dyDescent="0.35">
      <c r="A96" s="1" t="s">
        <v>161</v>
      </c>
    </row>
    <row r="97" spans="1:3" x14ac:dyDescent="0.35">
      <c r="A97" s="47" t="s">
        <v>162</v>
      </c>
      <c r="B97" s="3" t="s">
        <v>134</v>
      </c>
    </row>
    <row r="98" spans="1:3" x14ac:dyDescent="0.35">
      <c r="A98" t="s">
        <v>163</v>
      </c>
    </row>
    <row r="99" spans="1:3" x14ac:dyDescent="0.35">
      <c r="A99" t="s">
        <v>164</v>
      </c>
      <c r="B99" t="s">
        <v>165</v>
      </c>
      <c r="C99" t="s">
        <v>165</v>
      </c>
    </row>
    <row r="100" spans="1:3" x14ac:dyDescent="0.35">
      <c r="B100" s="48">
        <v>45747</v>
      </c>
      <c r="C100" s="48">
        <v>45777</v>
      </c>
    </row>
    <row r="101" spans="1:3" x14ac:dyDescent="0.35">
      <c r="A101" t="s">
        <v>403</v>
      </c>
      <c r="B101">
        <v>25.236699999999999</v>
      </c>
      <c r="C101">
        <v>25.523</v>
      </c>
    </row>
    <row r="102" spans="1:3" x14ac:dyDescent="0.35">
      <c r="A102" t="s">
        <v>167</v>
      </c>
      <c r="B102">
        <v>25.236799999999999</v>
      </c>
      <c r="C102">
        <v>25.523099999999999</v>
      </c>
    </row>
    <row r="103" spans="1:3" x14ac:dyDescent="0.35">
      <c r="A103" t="s">
        <v>404</v>
      </c>
      <c r="B103">
        <v>23.6633</v>
      </c>
      <c r="C103">
        <v>23.906600000000001</v>
      </c>
    </row>
    <row r="104" spans="1:3" x14ac:dyDescent="0.35">
      <c r="A104" t="s">
        <v>169</v>
      </c>
      <c r="B104">
        <v>23.662099999999999</v>
      </c>
      <c r="C104">
        <v>23.9054</v>
      </c>
    </row>
    <row r="106" spans="1:3" x14ac:dyDescent="0.35">
      <c r="A106" t="s">
        <v>170</v>
      </c>
      <c r="B106" s="3" t="s">
        <v>134</v>
      </c>
    </row>
    <row r="107" spans="1:3" x14ac:dyDescent="0.35">
      <c r="A107" t="s">
        <v>171</v>
      </c>
      <c r="B107" s="3" t="s">
        <v>134</v>
      </c>
    </row>
    <row r="108" spans="1:3" ht="29" customHeight="1" x14ac:dyDescent="0.35">
      <c r="A108" s="47" t="s">
        <v>172</v>
      </c>
      <c r="B108" s="3" t="s">
        <v>134</v>
      </c>
    </row>
    <row r="109" spans="1:3" ht="29" customHeight="1" x14ac:dyDescent="0.35">
      <c r="A109" s="47" t="s">
        <v>173</v>
      </c>
      <c r="B109" s="3" t="s">
        <v>134</v>
      </c>
    </row>
    <row r="110" spans="1:3" x14ac:dyDescent="0.35">
      <c r="A110" t="s">
        <v>405</v>
      </c>
      <c r="B110" s="49">
        <v>1.0620000000000001</v>
      </c>
    </row>
    <row r="111" spans="1:3" ht="43.5" customHeight="1" x14ac:dyDescent="0.35">
      <c r="A111" s="47" t="s">
        <v>175</v>
      </c>
      <c r="B111" s="3">
        <v>1941.2628</v>
      </c>
    </row>
    <row r="112" spans="1:3" x14ac:dyDescent="0.35">
      <c r="B112" s="3"/>
    </row>
    <row r="113" spans="1:4" ht="29" customHeight="1" x14ac:dyDescent="0.35">
      <c r="A113" s="47" t="s">
        <v>176</v>
      </c>
      <c r="B113" s="3" t="s">
        <v>134</v>
      </c>
    </row>
    <row r="114" spans="1:4" ht="29" customHeight="1" x14ac:dyDescent="0.35">
      <c r="A114" s="47" t="s">
        <v>177</v>
      </c>
      <c r="B114" t="s">
        <v>134</v>
      </c>
    </row>
    <row r="115" spans="1:4" ht="29" customHeight="1" x14ac:dyDescent="0.35">
      <c r="A115" s="47" t="s">
        <v>178</v>
      </c>
      <c r="B115" s="3" t="s">
        <v>134</v>
      </c>
    </row>
    <row r="116" spans="1:4" ht="29" customHeight="1" x14ac:dyDescent="0.35">
      <c r="A116" s="47" t="s">
        <v>179</v>
      </c>
      <c r="B116" s="3" t="s">
        <v>134</v>
      </c>
    </row>
    <row r="118" spans="1:4" ht="70" customHeight="1" x14ac:dyDescent="0.35">
      <c r="A118" s="73" t="s">
        <v>189</v>
      </c>
      <c r="B118" s="73" t="s">
        <v>190</v>
      </c>
      <c r="C118" s="73" t="s">
        <v>5</v>
      </c>
      <c r="D118" s="73" t="s">
        <v>6</v>
      </c>
    </row>
    <row r="119" spans="1:4" ht="70" customHeight="1" x14ac:dyDescent="0.35">
      <c r="A119" s="73" t="s">
        <v>1503</v>
      </c>
      <c r="B119" s="73"/>
      <c r="C119" s="73" t="s">
        <v>51</v>
      </c>
      <c r="D11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4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1504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1505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507</v>
      </c>
      <c r="B7" s="33"/>
      <c r="C7" s="33"/>
      <c r="D7" s="14"/>
      <c r="E7" s="15"/>
      <c r="F7" s="16"/>
      <c r="G7" s="16"/>
    </row>
    <row r="8" spans="1:7" x14ac:dyDescent="0.35">
      <c r="A8" s="17" t="s">
        <v>508</v>
      </c>
      <c r="B8" s="34"/>
      <c r="C8" s="34"/>
      <c r="D8" s="20"/>
      <c r="E8" s="41"/>
      <c r="F8" s="23"/>
      <c r="G8" s="23"/>
    </row>
    <row r="9" spans="1:7" x14ac:dyDescent="0.35">
      <c r="A9" s="13" t="s">
        <v>1506</v>
      </c>
      <c r="B9" s="33" t="s">
        <v>1507</v>
      </c>
      <c r="C9" s="33"/>
      <c r="D9" s="14">
        <v>730895.74699999997</v>
      </c>
      <c r="E9" s="15">
        <v>91743.46</v>
      </c>
      <c r="F9" s="16">
        <v>0.53910000000000002</v>
      </c>
      <c r="G9" s="16"/>
    </row>
    <row r="10" spans="1:7" x14ac:dyDescent="0.35">
      <c r="A10" s="13" t="s">
        <v>1508</v>
      </c>
      <c r="B10" s="33" t="s">
        <v>1509</v>
      </c>
      <c r="C10" s="33"/>
      <c r="D10" s="14">
        <v>413168.96100000001</v>
      </c>
      <c r="E10" s="15">
        <v>77195.259999999995</v>
      </c>
      <c r="F10" s="16">
        <v>0.4536</v>
      </c>
      <c r="G10" s="16"/>
    </row>
    <row r="11" spans="1:7" x14ac:dyDescent="0.35">
      <c r="A11" s="17" t="s">
        <v>137</v>
      </c>
      <c r="B11" s="34"/>
      <c r="C11" s="34"/>
      <c r="D11" s="20"/>
      <c r="E11" s="21">
        <v>168938.72</v>
      </c>
      <c r="F11" s="22">
        <v>0.99270000000000003</v>
      </c>
      <c r="G11" s="23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153</v>
      </c>
      <c r="B13" s="35"/>
      <c r="C13" s="35"/>
      <c r="D13" s="25"/>
      <c r="E13" s="21">
        <v>168938.72</v>
      </c>
      <c r="F13" s="22">
        <v>0.99270000000000003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154</v>
      </c>
      <c r="B15" s="33"/>
      <c r="C15" s="33"/>
      <c r="D15" s="14"/>
      <c r="E15" s="15"/>
      <c r="F15" s="16"/>
      <c r="G15" s="16"/>
    </row>
    <row r="16" spans="1:7" x14ac:dyDescent="0.35">
      <c r="A16" s="13" t="s">
        <v>155</v>
      </c>
      <c r="B16" s="33"/>
      <c r="C16" s="33"/>
      <c r="D16" s="14"/>
      <c r="E16" s="15">
        <v>1547.5</v>
      </c>
      <c r="F16" s="16">
        <v>9.1000000000000004E-3</v>
      </c>
      <c r="G16" s="16">
        <v>5.9055999999999997E-2</v>
      </c>
    </row>
    <row r="17" spans="1:7" x14ac:dyDescent="0.35">
      <c r="A17" s="17" t="s">
        <v>137</v>
      </c>
      <c r="B17" s="34"/>
      <c r="C17" s="34"/>
      <c r="D17" s="20"/>
      <c r="E17" s="21">
        <v>1547.5</v>
      </c>
      <c r="F17" s="22">
        <v>9.1000000000000004E-3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153</v>
      </c>
      <c r="B19" s="35"/>
      <c r="C19" s="35"/>
      <c r="D19" s="25"/>
      <c r="E19" s="21">
        <v>1547.5</v>
      </c>
      <c r="F19" s="22">
        <v>9.1000000000000004E-3</v>
      </c>
      <c r="G19" s="23"/>
    </row>
    <row r="20" spans="1:7" x14ac:dyDescent="0.35">
      <c r="A20" s="13" t="s">
        <v>156</v>
      </c>
      <c r="B20" s="33"/>
      <c r="C20" s="33"/>
      <c r="D20" s="14"/>
      <c r="E20" s="15">
        <v>0.25038110000000002</v>
      </c>
      <c r="F20" s="16">
        <v>9.9999999999999995E-7</v>
      </c>
      <c r="G20" s="16"/>
    </row>
    <row r="21" spans="1:7" x14ac:dyDescent="0.35">
      <c r="A21" s="13" t="s">
        <v>157</v>
      </c>
      <c r="B21" s="33"/>
      <c r="C21" s="33"/>
      <c r="D21" s="14"/>
      <c r="E21" s="26">
        <v>-318.14038110000001</v>
      </c>
      <c r="F21" s="27">
        <v>-1.8010000000000001E-3</v>
      </c>
      <c r="G21" s="16">
        <v>5.9055999999999997E-2</v>
      </c>
    </row>
    <row r="22" spans="1:7" x14ac:dyDescent="0.35">
      <c r="A22" s="28" t="s">
        <v>158</v>
      </c>
      <c r="B22" s="36"/>
      <c r="C22" s="36"/>
      <c r="D22" s="29"/>
      <c r="E22" s="30">
        <v>170168.33</v>
      </c>
      <c r="F22" s="31">
        <v>1</v>
      </c>
      <c r="G22" s="31"/>
    </row>
    <row r="27" spans="1:7" x14ac:dyDescent="0.35">
      <c r="A27" s="1" t="s">
        <v>161</v>
      </c>
    </row>
    <row r="28" spans="1:7" x14ac:dyDescent="0.35">
      <c r="A28" s="47" t="s">
        <v>162</v>
      </c>
      <c r="B28" s="3" t="s">
        <v>134</v>
      </c>
    </row>
    <row r="29" spans="1:7" x14ac:dyDescent="0.35">
      <c r="A29" t="s">
        <v>163</v>
      </c>
    </row>
    <row r="30" spans="1:7" x14ac:dyDescent="0.35">
      <c r="A30" t="s">
        <v>164</v>
      </c>
      <c r="B30" t="s">
        <v>165</v>
      </c>
      <c r="C30" t="s">
        <v>165</v>
      </c>
    </row>
    <row r="31" spans="1:7" x14ac:dyDescent="0.35">
      <c r="B31" s="48">
        <v>45747</v>
      </c>
      <c r="C31" s="48">
        <v>45777</v>
      </c>
    </row>
    <row r="32" spans="1:7" x14ac:dyDescent="0.35">
      <c r="A32" t="s">
        <v>403</v>
      </c>
      <c r="B32">
        <v>43.347000000000001</v>
      </c>
      <c r="C32">
        <v>41.758000000000003</v>
      </c>
    </row>
    <row r="33" spans="1:4" x14ac:dyDescent="0.35">
      <c r="A33" t="s">
        <v>404</v>
      </c>
      <c r="B33">
        <v>38.673000000000002</v>
      </c>
      <c r="C33">
        <v>37.228000000000002</v>
      </c>
    </row>
    <row r="35" spans="1:4" x14ac:dyDescent="0.35">
      <c r="A35" t="s">
        <v>170</v>
      </c>
      <c r="B35" s="3" t="s">
        <v>134</v>
      </c>
    </row>
    <row r="36" spans="1:4" x14ac:dyDescent="0.35">
      <c r="A36" t="s">
        <v>171</v>
      </c>
      <c r="B36" s="3" t="s">
        <v>134</v>
      </c>
    </row>
    <row r="37" spans="1:4" ht="29" customHeight="1" x14ac:dyDescent="0.35">
      <c r="A37" s="47" t="s">
        <v>172</v>
      </c>
      <c r="B37" s="3" t="s">
        <v>134</v>
      </c>
    </row>
    <row r="38" spans="1:4" ht="29" customHeight="1" x14ac:dyDescent="0.35">
      <c r="A38" s="47" t="s">
        <v>173</v>
      </c>
      <c r="B38" s="49">
        <v>168938.72213469999</v>
      </c>
    </row>
    <row r="39" spans="1:4" ht="43.5" customHeight="1" x14ac:dyDescent="0.35">
      <c r="A39" s="47" t="s">
        <v>511</v>
      </c>
      <c r="B39" s="3" t="s">
        <v>134</v>
      </c>
    </row>
    <row r="40" spans="1:4" x14ac:dyDescent="0.35">
      <c r="B40" s="3"/>
    </row>
    <row r="41" spans="1:4" ht="29" customHeight="1" x14ac:dyDescent="0.35">
      <c r="A41" s="47" t="s">
        <v>512</v>
      </c>
      <c r="B41" s="3" t="s">
        <v>134</v>
      </c>
    </row>
    <row r="42" spans="1:4" ht="29" customHeight="1" x14ac:dyDescent="0.35">
      <c r="A42" s="47" t="s">
        <v>513</v>
      </c>
      <c r="B42" t="s">
        <v>134</v>
      </c>
    </row>
    <row r="43" spans="1:4" ht="29" customHeight="1" x14ac:dyDescent="0.35">
      <c r="A43" s="47" t="s">
        <v>514</v>
      </c>
      <c r="B43" s="3" t="s">
        <v>134</v>
      </c>
    </row>
    <row r="44" spans="1:4" ht="29" customHeight="1" x14ac:dyDescent="0.35">
      <c r="A44" s="47" t="s">
        <v>515</v>
      </c>
      <c r="B44" s="3" t="s">
        <v>134</v>
      </c>
    </row>
    <row r="46" spans="1:4" ht="70" customHeight="1" x14ac:dyDescent="0.35">
      <c r="A46" s="73" t="s">
        <v>189</v>
      </c>
      <c r="B46" s="73" t="s">
        <v>190</v>
      </c>
      <c r="C46" s="73" t="s">
        <v>5</v>
      </c>
      <c r="D46" s="73" t="s">
        <v>6</v>
      </c>
    </row>
    <row r="47" spans="1:4" ht="70" customHeight="1" x14ac:dyDescent="0.35">
      <c r="A47" s="73" t="s">
        <v>1510</v>
      </c>
      <c r="B47" s="73"/>
      <c r="C47" s="73" t="s">
        <v>53</v>
      </c>
      <c r="D4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9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1511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1512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227</v>
      </c>
      <c r="B8" s="33" t="s">
        <v>228</v>
      </c>
      <c r="C8" s="33" t="s">
        <v>229</v>
      </c>
      <c r="D8" s="14">
        <v>113794</v>
      </c>
      <c r="E8" s="15">
        <v>2085.0500000000002</v>
      </c>
      <c r="F8" s="16">
        <v>0.13059999999999999</v>
      </c>
      <c r="G8" s="16"/>
    </row>
    <row r="9" spans="1:7" x14ac:dyDescent="0.35">
      <c r="A9" s="13" t="s">
        <v>265</v>
      </c>
      <c r="B9" s="33" t="s">
        <v>266</v>
      </c>
      <c r="C9" s="33" t="s">
        <v>267</v>
      </c>
      <c r="D9" s="14">
        <v>92211</v>
      </c>
      <c r="E9" s="15">
        <v>1012.66</v>
      </c>
      <c r="F9" s="16">
        <v>6.3399999999999998E-2</v>
      </c>
      <c r="G9" s="16"/>
    </row>
    <row r="10" spans="1:7" x14ac:dyDescent="0.35">
      <c r="A10" s="13" t="s">
        <v>328</v>
      </c>
      <c r="B10" s="33" t="s">
        <v>329</v>
      </c>
      <c r="C10" s="33" t="s">
        <v>229</v>
      </c>
      <c r="D10" s="14">
        <v>62242</v>
      </c>
      <c r="E10" s="15">
        <v>964.81</v>
      </c>
      <c r="F10" s="16">
        <v>6.0400000000000002E-2</v>
      </c>
      <c r="G10" s="16"/>
    </row>
    <row r="11" spans="1:7" x14ac:dyDescent="0.35">
      <c r="A11" s="13" t="s">
        <v>728</v>
      </c>
      <c r="B11" s="33" t="s">
        <v>729</v>
      </c>
      <c r="C11" s="33" t="s">
        <v>229</v>
      </c>
      <c r="D11" s="14">
        <v>14164</v>
      </c>
      <c r="E11" s="15">
        <v>862.16</v>
      </c>
      <c r="F11" s="16">
        <v>5.3999999999999999E-2</v>
      </c>
      <c r="G11" s="16"/>
    </row>
    <row r="12" spans="1:7" x14ac:dyDescent="0.35">
      <c r="A12" s="13" t="s">
        <v>797</v>
      </c>
      <c r="B12" s="33" t="s">
        <v>798</v>
      </c>
      <c r="C12" s="33" t="s">
        <v>267</v>
      </c>
      <c r="D12" s="14">
        <v>11934</v>
      </c>
      <c r="E12" s="15">
        <v>832.64</v>
      </c>
      <c r="F12" s="16">
        <v>5.2200000000000003E-2</v>
      </c>
      <c r="G12" s="16"/>
    </row>
    <row r="13" spans="1:7" x14ac:dyDescent="0.35">
      <c r="A13" s="13" t="s">
        <v>1414</v>
      </c>
      <c r="B13" s="33" t="s">
        <v>1415</v>
      </c>
      <c r="C13" s="33" t="s">
        <v>229</v>
      </c>
      <c r="D13" s="14">
        <v>69255</v>
      </c>
      <c r="E13" s="15">
        <v>819.91</v>
      </c>
      <c r="F13" s="16">
        <v>5.1400000000000001E-2</v>
      </c>
      <c r="G13" s="16"/>
    </row>
    <row r="14" spans="1:7" x14ac:dyDescent="0.35">
      <c r="A14" s="13" t="s">
        <v>282</v>
      </c>
      <c r="B14" s="33" t="s">
        <v>283</v>
      </c>
      <c r="C14" s="33" t="s">
        <v>229</v>
      </c>
      <c r="D14" s="14">
        <v>27047</v>
      </c>
      <c r="E14" s="15">
        <v>566.79999999999995</v>
      </c>
      <c r="F14" s="16">
        <v>3.5499999999999997E-2</v>
      </c>
      <c r="G14" s="16"/>
    </row>
    <row r="15" spans="1:7" x14ac:dyDescent="0.35">
      <c r="A15" s="13" t="s">
        <v>280</v>
      </c>
      <c r="B15" s="33" t="s">
        <v>281</v>
      </c>
      <c r="C15" s="33" t="s">
        <v>229</v>
      </c>
      <c r="D15" s="14">
        <v>14045</v>
      </c>
      <c r="E15" s="15">
        <v>466.57</v>
      </c>
      <c r="F15" s="16">
        <v>2.92E-2</v>
      </c>
      <c r="G15" s="16"/>
    </row>
    <row r="16" spans="1:7" x14ac:dyDescent="0.35">
      <c r="A16" s="13" t="s">
        <v>730</v>
      </c>
      <c r="B16" s="33" t="s">
        <v>731</v>
      </c>
      <c r="C16" s="33" t="s">
        <v>267</v>
      </c>
      <c r="D16" s="14">
        <v>58184</v>
      </c>
      <c r="E16" s="15">
        <v>398.88</v>
      </c>
      <c r="F16" s="16">
        <v>2.5000000000000001E-2</v>
      </c>
      <c r="G16" s="16"/>
    </row>
    <row r="17" spans="1:7" x14ac:dyDescent="0.35">
      <c r="A17" s="13" t="s">
        <v>1513</v>
      </c>
      <c r="B17" s="33" t="s">
        <v>1514</v>
      </c>
      <c r="C17" s="33" t="s">
        <v>229</v>
      </c>
      <c r="D17" s="14">
        <v>30989</v>
      </c>
      <c r="E17" s="15">
        <v>380.89</v>
      </c>
      <c r="F17" s="16">
        <v>2.3900000000000001E-2</v>
      </c>
      <c r="G17" s="16"/>
    </row>
    <row r="18" spans="1:7" x14ac:dyDescent="0.35">
      <c r="A18" s="13" t="s">
        <v>809</v>
      </c>
      <c r="B18" s="33" t="s">
        <v>810</v>
      </c>
      <c r="C18" s="33" t="s">
        <v>229</v>
      </c>
      <c r="D18" s="14">
        <v>14675</v>
      </c>
      <c r="E18" s="15">
        <v>361.78</v>
      </c>
      <c r="F18" s="16">
        <v>2.2700000000000001E-2</v>
      </c>
      <c r="G18" s="16"/>
    </row>
    <row r="19" spans="1:7" x14ac:dyDescent="0.35">
      <c r="A19" s="13" t="s">
        <v>1422</v>
      </c>
      <c r="B19" s="33" t="s">
        <v>1423</v>
      </c>
      <c r="C19" s="33" t="s">
        <v>229</v>
      </c>
      <c r="D19" s="14">
        <v>29827</v>
      </c>
      <c r="E19" s="15">
        <v>264.94</v>
      </c>
      <c r="F19" s="16">
        <v>1.66E-2</v>
      </c>
      <c r="G19" s="16"/>
    </row>
    <row r="20" spans="1:7" x14ac:dyDescent="0.35">
      <c r="A20" s="13" t="s">
        <v>1515</v>
      </c>
      <c r="B20" s="33" t="s">
        <v>1516</v>
      </c>
      <c r="C20" s="33" t="s">
        <v>229</v>
      </c>
      <c r="D20" s="14">
        <v>4962</v>
      </c>
      <c r="E20" s="15">
        <v>253.86</v>
      </c>
      <c r="F20" s="16">
        <v>1.5900000000000001E-2</v>
      </c>
      <c r="G20" s="16"/>
    </row>
    <row r="21" spans="1:7" x14ac:dyDescent="0.35">
      <c r="A21" s="13" t="s">
        <v>1517</v>
      </c>
      <c r="B21" s="33" t="s">
        <v>1518</v>
      </c>
      <c r="C21" s="33" t="s">
        <v>229</v>
      </c>
      <c r="D21" s="14">
        <v>41560</v>
      </c>
      <c r="E21" s="15">
        <v>250.96</v>
      </c>
      <c r="F21" s="16">
        <v>1.5699999999999999E-2</v>
      </c>
      <c r="G21" s="16"/>
    </row>
    <row r="22" spans="1:7" x14ac:dyDescent="0.35">
      <c r="A22" s="13" t="s">
        <v>321</v>
      </c>
      <c r="B22" s="33" t="s">
        <v>322</v>
      </c>
      <c r="C22" s="33" t="s">
        <v>229</v>
      </c>
      <c r="D22" s="14">
        <v>16545</v>
      </c>
      <c r="E22" s="15">
        <v>231.83</v>
      </c>
      <c r="F22" s="16">
        <v>1.4500000000000001E-2</v>
      </c>
      <c r="G22" s="16"/>
    </row>
    <row r="23" spans="1:7" x14ac:dyDescent="0.35">
      <c r="A23" s="13" t="s">
        <v>1061</v>
      </c>
      <c r="B23" s="33" t="s">
        <v>1062</v>
      </c>
      <c r="C23" s="33" t="s">
        <v>229</v>
      </c>
      <c r="D23" s="14">
        <v>16729</v>
      </c>
      <c r="E23" s="15">
        <v>231.06</v>
      </c>
      <c r="F23" s="16">
        <v>1.4500000000000001E-2</v>
      </c>
      <c r="G23" s="16"/>
    </row>
    <row r="24" spans="1:7" x14ac:dyDescent="0.35">
      <c r="A24" s="13" t="s">
        <v>1519</v>
      </c>
      <c r="B24" s="33" t="s">
        <v>1520</v>
      </c>
      <c r="C24" s="33" t="s">
        <v>229</v>
      </c>
      <c r="D24" s="14">
        <v>49577</v>
      </c>
      <c r="E24" s="15">
        <v>159.54</v>
      </c>
      <c r="F24" s="16">
        <v>0.01</v>
      </c>
      <c r="G24" s="16"/>
    </row>
    <row r="25" spans="1:7" x14ac:dyDescent="0.35">
      <c r="A25" s="13" t="s">
        <v>769</v>
      </c>
      <c r="B25" s="33" t="s">
        <v>770</v>
      </c>
      <c r="C25" s="33" t="s">
        <v>229</v>
      </c>
      <c r="D25" s="14">
        <v>70736</v>
      </c>
      <c r="E25" s="15">
        <v>149.29</v>
      </c>
      <c r="F25" s="16">
        <v>9.4000000000000004E-3</v>
      </c>
      <c r="G25" s="16"/>
    </row>
    <row r="26" spans="1:7" x14ac:dyDescent="0.35">
      <c r="A26" s="13" t="s">
        <v>1521</v>
      </c>
      <c r="B26" s="33" t="s">
        <v>1522</v>
      </c>
      <c r="C26" s="33" t="s">
        <v>229</v>
      </c>
      <c r="D26" s="14">
        <v>5022</v>
      </c>
      <c r="E26" s="15">
        <v>148.88</v>
      </c>
      <c r="F26" s="16">
        <v>9.2999999999999992E-3</v>
      </c>
      <c r="G26" s="16"/>
    </row>
    <row r="27" spans="1:7" x14ac:dyDescent="0.35">
      <c r="A27" s="13" t="s">
        <v>1523</v>
      </c>
      <c r="B27" s="33" t="s">
        <v>1524</v>
      </c>
      <c r="C27" s="33" t="s">
        <v>267</v>
      </c>
      <c r="D27" s="14">
        <v>8427</v>
      </c>
      <c r="E27" s="15">
        <v>148.36000000000001</v>
      </c>
      <c r="F27" s="16">
        <v>9.2999999999999992E-3</v>
      </c>
      <c r="G27" s="16"/>
    </row>
    <row r="28" spans="1:7" x14ac:dyDescent="0.35">
      <c r="A28" s="13" t="s">
        <v>468</v>
      </c>
      <c r="B28" s="33" t="s">
        <v>469</v>
      </c>
      <c r="C28" s="33" t="s">
        <v>229</v>
      </c>
      <c r="D28" s="14">
        <v>5184</v>
      </c>
      <c r="E28" s="15">
        <v>140.28</v>
      </c>
      <c r="F28" s="16">
        <v>8.8000000000000005E-3</v>
      </c>
      <c r="G28" s="16"/>
    </row>
    <row r="29" spans="1:7" x14ac:dyDescent="0.35">
      <c r="A29" s="13" t="s">
        <v>442</v>
      </c>
      <c r="B29" s="33" t="s">
        <v>443</v>
      </c>
      <c r="C29" s="33" t="s">
        <v>229</v>
      </c>
      <c r="D29" s="14">
        <v>12073</v>
      </c>
      <c r="E29" s="15">
        <v>137.28</v>
      </c>
      <c r="F29" s="16">
        <v>8.6E-3</v>
      </c>
      <c r="G29" s="16"/>
    </row>
    <row r="30" spans="1:7" x14ac:dyDescent="0.35">
      <c r="A30" s="13" t="s">
        <v>1525</v>
      </c>
      <c r="B30" s="33" t="s">
        <v>1526</v>
      </c>
      <c r="C30" s="33" t="s">
        <v>267</v>
      </c>
      <c r="D30" s="14">
        <v>21478</v>
      </c>
      <c r="E30" s="15">
        <v>136.18</v>
      </c>
      <c r="F30" s="16">
        <v>8.5000000000000006E-3</v>
      </c>
      <c r="G30" s="16"/>
    </row>
    <row r="31" spans="1:7" x14ac:dyDescent="0.35">
      <c r="A31" s="13" t="s">
        <v>1527</v>
      </c>
      <c r="B31" s="33" t="s">
        <v>1528</v>
      </c>
      <c r="C31" s="33" t="s">
        <v>229</v>
      </c>
      <c r="D31" s="14">
        <v>8790</v>
      </c>
      <c r="E31" s="15">
        <v>123.06</v>
      </c>
      <c r="F31" s="16">
        <v>7.7000000000000002E-3</v>
      </c>
      <c r="G31" s="16"/>
    </row>
    <row r="32" spans="1:7" x14ac:dyDescent="0.35">
      <c r="A32" s="13" t="s">
        <v>1529</v>
      </c>
      <c r="B32" s="33" t="s">
        <v>1530</v>
      </c>
      <c r="C32" s="33" t="s">
        <v>267</v>
      </c>
      <c r="D32" s="14">
        <v>9554</v>
      </c>
      <c r="E32" s="15">
        <v>114.38</v>
      </c>
      <c r="F32" s="16">
        <v>7.1999999999999998E-3</v>
      </c>
      <c r="G32" s="16"/>
    </row>
    <row r="33" spans="1:7" x14ac:dyDescent="0.35">
      <c r="A33" s="17" t="s">
        <v>137</v>
      </c>
      <c r="B33" s="34"/>
      <c r="C33" s="34"/>
      <c r="D33" s="20"/>
      <c r="E33" s="21">
        <v>11242.05</v>
      </c>
      <c r="F33" s="22">
        <v>0.70430000000000004</v>
      </c>
      <c r="G33" s="23"/>
    </row>
    <row r="34" spans="1:7" x14ac:dyDescent="0.35">
      <c r="A34" s="17" t="s">
        <v>400</v>
      </c>
      <c r="B34" s="33"/>
      <c r="C34" s="33"/>
      <c r="D34" s="14"/>
      <c r="E34" s="15"/>
      <c r="F34" s="16"/>
      <c r="G34" s="16"/>
    </row>
    <row r="35" spans="1:7" x14ac:dyDescent="0.35">
      <c r="A35" s="17" t="s">
        <v>137</v>
      </c>
      <c r="B35" s="33"/>
      <c r="C35" s="33"/>
      <c r="D35" s="14"/>
      <c r="E35" s="18" t="s">
        <v>134</v>
      </c>
      <c r="F35" s="19" t="s">
        <v>134</v>
      </c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1139</v>
      </c>
      <c r="B37" s="33"/>
      <c r="C37" s="33"/>
      <c r="D37" s="14"/>
      <c r="E37" s="15"/>
      <c r="F37" s="16"/>
      <c r="G37" s="16"/>
    </row>
    <row r="38" spans="1:7" x14ac:dyDescent="0.35">
      <c r="A38" s="13" t="s">
        <v>1531</v>
      </c>
      <c r="B38" s="33" t="s">
        <v>1532</v>
      </c>
      <c r="C38" s="33" t="s">
        <v>1533</v>
      </c>
      <c r="D38" s="14">
        <v>1205</v>
      </c>
      <c r="E38" s="15">
        <v>921.33</v>
      </c>
      <c r="F38" s="16">
        <v>5.7700000000000001E-2</v>
      </c>
      <c r="G38" s="16"/>
    </row>
    <row r="39" spans="1:7" x14ac:dyDescent="0.35">
      <c r="A39" s="13" t="s">
        <v>1534</v>
      </c>
      <c r="B39" s="33" t="s">
        <v>1535</v>
      </c>
      <c r="C39" s="33" t="s">
        <v>1533</v>
      </c>
      <c r="D39" s="14">
        <v>3594</v>
      </c>
      <c r="E39" s="15">
        <v>477.81</v>
      </c>
      <c r="F39" s="16">
        <v>2.9899999999999999E-2</v>
      </c>
      <c r="G39" s="16"/>
    </row>
    <row r="40" spans="1:7" x14ac:dyDescent="0.35">
      <c r="A40" s="13" t="s">
        <v>1536</v>
      </c>
      <c r="B40" s="33" t="s">
        <v>1537</v>
      </c>
      <c r="C40" s="33" t="s">
        <v>1538</v>
      </c>
      <c r="D40" s="14">
        <v>2638</v>
      </c>
      <c r="E40" s="15">
        <v>437.75</v>
      </c>
      <c r="F40" s="16">
        <v>2.7400000000000001E-2</v>
      </c>
      <c r="G40" s="16"/>
    </row>
    <row r="41" spans="1:7" x14ac:dyDescent="0.35">
      <c r="A41" s="13" t="s">
        <v>1539</v>
      </c>
      <c r="B41" s="33" t="s">
        <v>1540</v>
      </c>
      <c r="C41" s="33" t="s">
        <v>1541</v>
      </c>
      <c r="D41" s="14">
        <v>2563</v>
      </c>
      <c r="E41" s="15">
        <v>285.02</v>
      </c>
      <c r="F41" s="16">
        <v>1.7899999999999999E-2</v>
      </c>
      <c r="G41" s="16"/>
    </row>
    <row r="42" spans="1:7" x14ac:dyDescent="0.35">
      <c r="A42" s="13" t="s">
        <v>1542</v>
      </c>
      <c r="B42" s="33" t="s">
        <v>1543</v>
      </c>
      <c r="C42" s="33" t="s">
        <v>1533</v>
      </c>
      <c r="D42" s="14">
        <v>2942</v>
      </c>
      <c r="E42" s="15">
        <v>283.98</v>
      </c>
      <c r="F42" s="16">
        <v>1.78E-2</v>
      </c>
      <c r="G42" s="16"/>
    </row>
    <row r="43" spans="1:7" x14ac:dyDescent="0.35">
      <c r="A43" s="13" t="s">
        <v>1544</v>
      </c>
      <c r="B43" s="33" t="s">
        <v>1545</v>
      </c>
      <c r="C43" s="33" t="s">
        <v>1533</v>
      </c>
      <c r="D43" s="14">
        <v>3776</v>
      </c>
      <c r="E43" s="15">
        <v>273.63</v>
      </c>
      <c r="F43" s="16">
        <v>1.7100000000000001E-2</v>
      </c>
      <c r="G43" s="16"/>
    </row>
    <row r="44" spans="1:7" x14ac:dyDescent="0.35">
      <c r="A44" s="13" t="s">
        <v>1546</v>
      </c>
      <c r="B44" s="33" t="s">
        <v>1547</v>
      </c>
      <c r="C44" s="33" t="s">
        <v>229</v>
      </c>
      <c r="D44" s="14">
        <v>4808</v>
      </c>
      <c r="E44" s="15">
        <v>271.74</v>
      </c>
      <c r="F44" s="16">
        <v>1.7000000000000001E-2</v>
      </c>
      <c r="G44" s="16"/>
    </row>
    <row r="45" spans="1:7" x14ac:dyDescent="0.35">
      <c r="A45" s="13" t="s">
        <v>1548</v>
      </c>
      <c r="B45" s="33" t="s">
        <v>1549</v>
      </c>
      <c r="C45" s="33" t="s">
        <v>1541</v>
      </c>
      <c r="D45" s="14">
        <v>532</v>
      </c>
      <c r="E45" s="15">
        <v>233.39</v>
      </c>
      <c r="F45" s="16">
        <v>1.46E-2</v>
      </c>
      <c r="G45" s="16"/>
    </row>
    <row r="46" spans="1:7" x14ac:dyDescent="0.35">
      <c r="A46" s="13" t="s">
        <v>1550</v>
      </c>
      <c r="B46" s="33" t="s">
        <v>1551</v>
      </c>
      <c r="C46" s="33" t="s">
        <v>1552</v>
      </c>
      <c r="D46" s="14">
        <v>571</v>
      </c>
      <c r="E46" s="15">
        <v>208.35</v>
      </c>
      <c r="F46" s="16">
        <v>1.3100000000000001E-2</v>
      </c>
      <c r="G46" s="16"/>
    </row>
    <row r="47" spans="1:7" x14ac:dyDescent="0.35">
      <c r="A47" s="13" t="s">
        <v>1553</v>
      </c>
      <c r="B47" s="33" t="s">
        <v>1554</v>
      </c>
      <c r="C47" s="33" t="s">
        <v>1538</v>
      </c>
      <c r="D47" s="14">
        <v>802</v>
      </c>
      <c r="E47" s="15">
        <v>198.44</v>
      </c>
      <c r="F47" s="16">
        <v>1.24E-2</v>
      </c>
      <c r="G47" s="16"/>
    </row>
    <row r="48" spans="1:7" x14ac:dyDescent="0.35">
      <c r="A48" s="13" t="s">
        <v>1555</v>
      </c>
      <c r="B48" s="33" t="s">
        <v>1556</v>
      </c>
      <c r="C48" s="33" t="s">
        <v>1538</v>
      </c>
      <c r="D48" s="14">
        <v>384</v>
      </c>
      <c r="E48" s="15">
        <v>166.41</v>
      </c>
      <c r="F48" s="16">
        <v>1.04E-2</v>
      </c>
      <c r="G48" s="16"/>
    </row>
    <row r="49" spans="1:7" x14ac:dyDescent="0.35">
      <c r="A49" s="13" t="s">
        <v>1557</v>
      </c>
      <c r="B49" s="33" t="s">
        <v>1558</v>
      </c>
      <c r="C49" s="33" t="s">
        <v>1538</v>
      </c>
      <c r="D49" s="14">
        <v>1833</v>
      </c>
      <c r="E49" s="15">
        <v>166.1</v>
      </c>
      <c r="F49" s="16">
        <v>1.04E-2</v>
      </c>
      <c r="G49" s="16"/>
    </row>
    <row r="50" spans="1:7" x14ac:dyDescent="0.35">
      <c r="A50" s="13" t="s">
        <v>1559</v>
      </c>
      <c r="B50" s="33" t="s">
        <v>1560</v>
      </c>
      <c r="C50" s="33" t="s">
        <v>1541</v>
      </c>
      <c r="D50" s="14">
        <v>970</v>
      </c>
      <c r="E50" s="15">
        <v>164.45</v>
      </c>
      <c r="F50" s="16">
        <v>1.03E-2</v>
      </c>
      <c r="G50" s="16"/>
    </row>
    <row r="51" spans="1:7" x14ac:dyDescent="0.35">
      <c r="A51" s="13" t="s">
        <v>1561</v>
      </c>
      <c r="B51" s="33" t="s">
        <v>1562</v>
      </c>
      <c r="C51" s="33" t="s">
        <v>1541</v>
      </c>
      <c r="D51" s="14">
        <v>512</v>
      </c>
      <c r="E51" s="15">
        <v>162.83000000000001</v>
      </c>
      <c r="F51" s="16">
        <v>1.0200000000000001E-2</v>
      </c>
      <c r="G51" s="16"/>
    </row>
    <row r="52" spans="1:7" x14ac:dyDescent="0.35">
      <c r="A52" s="13" t="s">
        <v>1563</v>
      </c>
      <c r="B52" s="33" t="s">
        <v>1564</v>
      </c>
      <c r="C52" s="33" t="s">
        <v>1541</v>
      </c>
      <c r="D52" s="14">
        <v>1914</v>
      </c>
      <c r="E52" s="15">
        <v>137.97999999999999</v>
      </c>
      <c r="F52" s="16">
        <v>8.6E-3</v>
      </c>
      <c r="G52" s="16"/>
    </row>
    <row r="53" spans="1:7" x14ac:dyDescent="0.35">
      <c r="A53" s="13" t="s">
        <v>1565</v>
      </c>
      <c r="B53" s="33" t="s">
        <v>1566</v>
      </c>
      <c r="C53" s="33" t="s">
        <v>1533</v>
      </c>
      <c r="D53" s="14">
        <v>161</v>
      </c>
      <c r="E53" s="15">
        <v>81.99</v>
      </c>
      <c r="F53" s="16">
        <v>5.1000000000000004E-3</v>
      </c>
      <c r="G53" s="16"/>
    </row>
    <row r="54" spans="1:7" x14ac:dyDescent="0.35">
      <c r="A54" s="13" t="s">
        <v>1567</v>
      </c>
      <c r="B54" s="33" t="s">
        <v>1568</v>
      </c>
      <c r="C54" s="33" t="s">
        <v>1541</v>
      </c>
      <c r="D54" s="14">
        <v>433</v>
      </c>
      <c r="E54" s="15">
        <v>76.27</v>
      </c>
      <c r="F54" s="16">
        <v>4.7999999999999996E-3</v>
      </c>
      <c r="G54" s="16"/>
    </row>
    <row r="55" spans="1:7" x14ac:dyDescent="0.35">
      <c r="A55" s="13" t="s">
        <v>1569</v>
      </c>
      <c r="B55" s="33" t="s">
        <v>1570</v>
      </c>
      <c r="C55" s="33" t="s">
        <v>1552</v>
      </c>
      <c r="D55" s="14">
        <v>426</v>
      </c>
      <c r="E55" s="15">
        <v>38.99</v>
      </c>
      <c r="F55" s="16">
        <v>2.3999999999999998E-3</v>
      </c>
      <c r="G55" s="16"/>
    </row>
    <row r="56" spans="1:7" x14ac:dyDescent="0.35">
      <c r="A56" s="13" t="s">
        <v>1571</v>
      </c>
      <c r="B56" s="33" t="s">
        <v>1572</v>
      </c>
      <c r="C56" s="33" t="s">
        <v>1552</v>
      </c>
      <c r="D56" s="14">
        <v>271</v>
      </c>
      <c r="E56" s="15">
        <v>35.74</v>
      </c>
      <c r="F56" s="16">
        <v>2.2000000000000001E-3</v>
      </c>
      <c r="G56" s="16"/>
    </row>
    <row r="57" spans="1:7" x14ac:dyDescent="0.35">
      <c r="A57" s="13" t="s">
        <v>1573</v>
      </c>
      <c r="B57" s="33" t="s">
        <v>1574</v>
      </c>
      <c r="C57" s="33" t="s">
        <v>1552</v>
      </c>
      <c r="D57" s="14">
        <v>237</v>
      </c>
      <c r="E57" s="15">
        <v>15.64</v>
      </c>
      <c r="F57" s="16">
        <v>1E-3</v>
      </c>
      <c r="G57" s="16"/>
    </row>
    <row r="58" spans="1:7" x14ac:dyDescent="0.35">
      <c r="A58" s="17" t="s">
        <v>137</v>
      </c>
      <c r="B58" s="34"/>
      <c r="C58" s="34"/>
      <c r="D58" s="20"/>
      <c r="E58" s="21">
        <v>4637.84</v>
      </c>
      <c r="F58" s="22">
        <v>0.2903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24" t="s">
        <v>153</v>
      </c>
      <c r="B60" s="35"/>
      <c r="C60" s="35"/>
      <c r="D60" s="25"/>
      <c r="E60" s="21">
        <v>15879.89</v>
      </c>
      <c r="F60" s="22">
        <v>0.99460000000000004</v>
      </c>
      <c r="G60" s="23"/>
    </row>
    <row r="61" spans="1:7" x14ac:dyDescent="0.35">
      <c r="A61" s="13"/>
      <c r="B61" s="33"/>
      <c r="C61" s="33"/>
      <c r="D61" s="14"/>
      <c r="E61" s="15"/>
      <c r="F61" s="16"/>
      <c r="G61" s="16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7" t="s">
        <v>154</v>
      </c>
      <c r="B63" s="33"/>
      <c r="C63" s="33"/>
      <c r="D63" s="14"/>
      <c r="E63" s="15"/>
      <c r="F63" s="16"/>
      <c r="G63" s="16"/>
    </row>
    <row r="64" spans="1:7" x14ac:dyDescent="0.35">
      <c r="A64" s="13" t="s">
        <v>155</v>
      </c>
      <c r="B64" s="33"/>
      <c r="C64" s="33"/>
      <c r="D64" s="14"/>
      <c r="E64" s="15">
        <v>32.99</v>
      </c>
      <c r="F64" s="16">
        <v>2.0999999999999999E-3</v>
      </c>
      <c r="G64" s="16">
        <v>5.9055999999999997E-2</v>
      </c>
    </row>
    <row r="65" spans="1:7" x14ac:dyDescent="0.35">
      <c r="A65" s="17" t="s">
        <v>137</v>
      </c>
      <c r="B65" s="34"/>
      <c r="C65" s="34"/>
      <c r="D65" s="20"/>
      <c r="E65" s="21">
        <v>32.99</v>
      </c>
      <c r="F65" s="22">
        <v>2.0999999999999999E-3</v>
      </c>
      <c r="G65" s="23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153</v>
      </c>
      <c r="B67" s="35"/>
      <c r="C67" s="35"/>
      <c r="D67" s="25"/>
      <c r="E67" s="21">
        <v>32.99</v>
      </c>
      <c r="F67" s="22">
        <v>2.0999999999999999E-3</v>
      </c>
      <c r="G67" s="23"/>
    </row>
    <row r="68" spans="1:7" x14ac:dyDescent="0.35">
      <c r="A68" s="13" t="s">
        <v>156</v>
      </c>
      <c r="B68" s="33"/>
      <c r="C68" s="33"/>
      <c r="D68" s="14"/>
      <c r="E68" s="15">
        <v>5.3375999999999996E-3</v>
      </c>
      <c r="F68" s="16">
        <v>0</v>
      </c>
      <c r="G68" s="16"/>
    </row>
    <row r="69" spans="1:7" x14ac:dyDescent="0.35">
      <c r="A69" s="13" t="s">
        <v>157</v>
      </c>
      <c r="B69" s="33"/>
      <c r="C69" s="33"/>
      <c r="D69" s="14"/>
      <c r="E69" s="15">
        <v>48.164662399999997</v>
      </c>
      <c r="F69" s="16">
        <v>3.3E-3</v>
      </c>
      <c r="G69" s="16">
        <v>5.9055000000000003E-2</v>
      </c>
    </row>
    <row r="70" spans="1:7" x14ac:dyDescent="0.35">
      <c r="A70" s="28" t="s">
        <v>158</v>
      </c>
      <c r="B70" s="36"/>
      <c r="C70" s="36"/>
      <c r="D70" s="29"/>
      <c r="E70" s="30">
        <v>15961.05</v>
      </c>
      <c r="F70" s="31">
        <v>1</v>
      </c>
      <c r="G70" s="31"/>
    </row>
    <row r="75" spans="1:7" x14ac:dyDescent="0.35">
      <c r="A75" s="1" t="s">
        <v>161</v>
      </c>
    </row>
    <row r="76" spans="1:7" x14ac:dyDescent="0.35">
      <c r="A76" s="47" t="s">
        <v>162</v>
      </c>
      <c r="B76" s="3" t="s">
        <v>134</v>
      </c>
    </row>
    <row r="77" spans="1:7" x14ac:dyDescent="0.35">
      <c r="A77" t="s">
        <v>163</v>
      </c>
    </row>
    <row r="78" spans="1:7" x14ac:dyDescent="0.35">
      <c r="A78" t="s">
        <v>164</v>
      </c>
      <c r="B78" t="s">
        <v>165</v>
      </c>
      <c r="C78" t="s">
        <v>165</v>
      </c>
    </row>
    <row r="79" spans="1:7" x14ac:dyDescent="0.35">
      <c r="B79" s="48">
        <v>45747</v>
      </c>
      <c r="C79" s="48">
        <v>45777</v>
      </c>
    </row>
    <row r="80" spans="1:7" x14ac:dyDescent="0.35">
      <c r="A80" t="s">
        <v>403</v>
      </c>
      <c r="B80">
        <v>19.506</v>
      </c>
      <c r="C80">
        <v>19.6935</v>
      </c>
    </row>
    <row r="81" spans="1:3" x14ac:dyDescent="0.35">
      <c r="A81" t="s">
        <v>167</v>
      </c>
      <c r="B81">
        <v>19.506</v>
      </c>
      <c r="C81">
        <v>19.6935</v>
      </c>
    </row>
    <row r="82" spans="1:3" x14ac:dyDescent="0.35">
      <c r="A82" t="s">
        <v>404</v>
      </c>
      <c r="B82">
        <v>19.016300000000001</v>
      </c>
      <c r="C82">
        <v>19.1906</v>
      </c>
    </row>
    <row r="83" spans="1:3" x14ac:dyDescent="0.35">
      <c r="A83" t="s">
        <v>169</v>
      </c>
      <c r="B83">
        <v>19.016300000000001</v>
      </c>
      <c r="C83">
        <v>19.1906</v>
      </c>
    </row>
    <row r="85" spans="1:3" x14ac:dyDescent="0.35">
      <c r="A85" t="s">
        <v>170</v>
      </c>
      <c r="B85" s="3" t="s">
        <v>134</v>
      </c>
    </row>
    <row r="86" spans="1:3" x14ac:dyDescent="0.35">
      <c r="A86" t="s">
        <v>171</v>
      </c>
      <c r="B86" s="3" t="s">
        <v>134</v>
      </c>
    </row>
    <row r="87" spans="1:3" ht="29" customHeight="1" x14ac:dyDescent="0.35">
      <c r="A87" s="47" t="s">
        <v>172</v>
      </c>
      <c r="B87" s="3" t="s">
        <v>134</v>
      </c>
    </row>
    <row r="88" spans="1:3" ht="29" customHeight="1" x14ac:dyDescent="0.35">
      <c r="A88" s="47" t="s">
        <v>173</v>
      </c>
      <c r="B88" s="49">
        <v>4637.8503725</v>
      </c>
    </row>
    <row r="89" spans="1:3" x14ac:dyDescent="0.35">
      <c r="A89" t="s">
        <v>405</v>
      </c>
      <c r="B89" s="49">
        <v>0.1988</v>
      </c>
    </row>
    <row r="90" spans="1:3" ht="43.5" customHeight="1" x14ac:dyDescent="0.35">
      <c r="A90" s="47" t="s">
        <v>511</v>
      </c>
      <c r="B90" s="3" t="s">
        <v>134</v>
      </c>
    </row>
    <row r="91" spans="1:3" x14ac:dyDescent="0.35">
      <c r="B91" s="3"/>
    </row>
    <row r="92" spans="1:3" ht="29" customHeight="1" x14ac:dyDescent="0.35">
      <c r="A92" s="47" t="s">
        <v>512</v>
      </c>
      <c r="B92" s="3" t="s">
        <v>134</v>
      </c>
    </row>
    <row r="93" spans="1:3" ht="29" customHeight="1" x14ac:dyDescent="0.35">
      <c r="A93" s="47" t="s">
        <v>513</v>
      </c>
      <c r="B93" t="s">
        <v>134</v>
      </c>
    </row>
    <row r="94" spans="1:3" ht="29" customHeight="1" x14ac:dyDescent="0.35">
      <c r="A94" s="47" t="s">
        <v>514</v>
      </c>
      <c r="B94" s="3" t="s">
        <v>134</v>
      </c>
    </row>
    <row r="95" spans="1:3" ht="29" customHeight="1" x14ac:dyDescent="0.35">
      <c r="A95" s="47" t="s">
        <v>515</v>
      </c>
      <c r="B95" s="3" t="s">
        <v>134</v>
      </c>
    </row>
    <row r="97" spans="1:4" ht="70" customHeight="1" x14ac:dyDescent="0.35">
      <c r="A97" s="73" t="s">
        <v>189</v>
      </c>
      <c r="B97" s="73" t="s">
        <v>190</v>
      </c>
      <c r="C97" s="73" t="s">
        <v>5</v>
      </c>
      <c r="D97" s="73" t="s">
        <v>6</v>
      </c>
    </row>
    <row r="98" spans="1:4" ht="70" customHeight="1" x14ac:dyDescent="0.35">
      <c r="A98" s="73" t="s">
        <v>1575</v>
      </c>
      <c r="B98" s="73"/>
      <c r="C98" s="73" t="s">
        <v>55</v>
      </c>
      <c r="D9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1576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1577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1103</v>
      </c>
      <c r="B8" s="33"/>
      <c r="C8" s="33"/>
      <c r="D8" s="14"/>
      <c r="E8" s="15"/>
      <c r="F8" s="16"/>
      <c r="G8" s="16"/>
    </row>
    <row r="9" spans="1:7" x14ac:dyDescent="0.35">
      <c r="A9" s="13" t="s">
        <v>1578</v>
      </c>
      <c r="B9" s="33" t="s">
        <v>1579</v>
      </c>
      <c r="C9" s="33"/>
      <c r="D9" s="14">
        <v>18841979</v>
      </c>
      <c r="E9" s="15">
        <v>232992.38</v>
      </c>
      <c r="F9" s="16">
        <v>0.99629999999999996</v>
      </c>
      <c r="G9" s="16"/>
    </row>
    <row r="10" spans="1:7" x14ac:dyDescent="0.35">
      <c r="A10" s="17" t="s">
        <v>137</v>
      </c>
      <c r="B10" s="34"/>
      <c r="C10" s="34"/>
      <c r="D10" s="20"/>
      <c r="E10" s="21">
        <v>232992.38</v>
      </c>
      <c r="F10" s="22">
        <v>0.99629999999999996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232992.38</v>
      </c>
      <c r="F12" s="22">
        <v>0.99629999999999996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844.73</v>
      </c>
      <c r="F15" s="16">
        <v>3.5999999999999999E-3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844.73</v>
      </c>
      <c r="F16" s="22">
        <v>3.5999999999999999E-3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844.73</v>
      </c>
      <c r="F18" s="22">
        <v>3.5999999999999999E-3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0.1366745</v>
      </c>
      <c r="F19" s="16">
        <v>0</v>
      </c>
      <c r="G19" s="16"/>
    </row>
    <row r="20" spans="1:7" x14ac:dyDescent="0.35">
      <c r="A20" s="13" t="s">
        <v>157</v>
      </c>
      <c r="B20" s="33"/>
      <c r="C20" s="33"/>
      <c r="D20" s="14"/>
      <c r="E20" s="15">
        <v>10.983325499999999</v>
      </c>
      <c r="F20" s="16">
        <v>1E-4</v>
      </c>
      <c r="G20" s="16">
        <v>5.9055999999999997E-2</v>
      </c>
    </row>
    <row r="21" spans="1:7" x14ac:dyDescent="0.35">
      <c r="A21" s="28" t="s">
        <v>158</v>
      </c>
      <c r="B21" s="36"/>
      <c r="C21" s="36"/>
      <c r="D21" s="29"/>
      <c r="E21" s="30">
        <v>233848.23</v>
      </c>
      <c r="F21" s="31">
        <v>1</v>
      </c>
      <c r="G21" s="31"/>
    </row>
    <row r="23" spans="1:7" x14ac:dyDescent="0.35">
      <c r="A23" s="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166</v>
      </c>
      <c r="B31">
        <v>12.109400000000001</v>
      </c>
      <c r="C31">
        <v>12.388999999999999</v>
      </c>
    </row>
    <row r="32" spans="1:7" x14ac:dyDescent="0.35">
      <c r="A32" t="s">
        <v>167</v>
      </c>
      <c r="B32">
        <v>12.109400000000001</v>
      </c>
      <c r="C32">
        <v>12.388999999999999</v>
      </c>
    </row>
    <row r="33" spans="1:3" x14ac:dyDescent="0.35">
      <c r="A33" t="s">
        <v>168</v>
      </c>
      <c r="B33">
        <v>12.109400000000001</v>
      </c>
      <c r="C33">
        <v>12.388999999999999</v>
      </c>
    </row>
    <row r="34" spans="1:3" x14ac:dyDescent="0.35">
      <c r="A34" t="s">
        <v>169</v>
      </c>
      <c r="B34">
        <v>12.109400000000001</v>
      </c>
      <c r="C34">
        <v>12.388999999999999</v>
      </c>
    </row>
    <row r="36" spans="1:3" x14ac:dyDescent="0.35">
      <c r="A36" t="s">
        <v>170</v>
      </c>
      <c r="B36" s="3" t="s">
        <v>134</v>
      </c>
    </row>
    <row r="37" spans="1:3" x14ac:dyDescent="0.35">
      <c r="A37" t="s">
        <v>171</v>
      </c>
      <c r="B37" s="3" t="s">
        <v>134</v>
      </c>
    </row>
    <row r="38" spans="1:3" ht="29" customHeight="1" x14ac:dyDescent="0.35">
      <c r="A38" s="47" t="s">
        <v>172</v>
      </c>
      <c r="B38" s="3" t="s">
        <v>134</v>
      </c>
    </row>
    <row r="39" spans="1:3" ht="29" customHeight="1" x14ac:dyDescent="0.35">
      <c r="A39" s="47" t="s">
        <v>173</v>
      </c>
      <c r="B39" s="3" t="s">
        <v>134</v>
      </c>
    </row>
    <row r="40" spans="1:3" x14ac:dyDescent="0.35">
      <c r="A40" t="s">
        <v>174</v>
      </c>
      <c r="B40" s="49">
        <f>+B55</f>
        <v>7.6571518699685113</v>
      </c>
    </row>
    <row r="41" spans="1:3" ht="43.5" customHeight="1" x14ac:dyDescent="0.35">
      <c r="A41" s="47" t="s">
        <v>511</v>
      </c>
      <c r="B41" s="3" t="s">
        <v>134</v>
      </c>
    </row>
    <row r="42" spans="1:3" x14ac:dyDescent="0.35">
      <c r="B42" s="3"/>
    </row>
    <row r="43" spans="1:3" ht="29" customHeight="1" x14ac:dyDescent="0.35">
      <c r="A43" s="47" t="s">
        <v>512</v>
      </c>
      <c r="B43" s="3" t="s">
        <v>134</v>
      </c>
    </row>
    <row r="44" spans="1:3" ht="29" customHeight="1" x14ac:dyDescent="0.35">
      <c r="A44" s="47" t="s">
        <v>513</v>
      </c>
      <c r="B44" t="s">
        <v>134</v>
      </c>
    </row>
    <row r="45" spans="1:3" ht="29" customHeight="1" x14ac:dyDescent="0.35">
      <c r="A45" s="47" t="s">
        <v>514</v>
      </c>
      <c r="B45" s="3" t="s">
        <v>134</v>
      </c>
    </row>
    <row r="46" spans="1:3" ht="29" customHeight="1" x14ac:dyDescent="0.35">
      <c r="A46" s="47" t="s">
        <v>515</v>
      </c>
      <c r="B46" s="3" t="s">
        <v>134</v>
      </c>
    </row>
    <row r="48" spans="1:3" x14ac:dyDescent="0.35">
      <c r="A48" t="s">
        <v>180</v>
      </c>
    </row>
    <row r="49" spans="1:4" ht="29" customHeight="1" x14ac:dyDescent="0.35">
      <c r="A49" s="63" t="s">
        <v>181</v>
      </c>
      <c r="B49" s="67" t="s">
        <v>1580</v>
      </c>
    </row>
    <row r="50" spans="1:4" ht="43.5" customHeight="1" x14ac:dyDescent="0.35">
      <c r="A50" s="63" t="s">
        <v>183</v>
      </c>
      <c r="B50" s="67" t="s">
        <v>1581</v>
      </c>
    </row>
    <row r="51" spans="1:4" x14ac:dyDescent="0.35">
      <c r="A51" s="63"/>
      <c r="B51" s="63"/>
    </row>
    <row r="52" spans="1:4" x14ac:dyDescent="0.35">
      <c r="A52" s="63" t="s">
        <v>185</v>
      </c>
      <c r="B52" s="64">
        <v>6.8167732696746599</v>
      </c>
    </row>
    <row r="53" spans="1:4" x14ac:dyDescent="0.35">
      <c r="A53" s="63"/>
      <c r="B53" s="63"/>
    </row>
    <row r="54" spans="1:4" x14ac:dyDescent="0.35">
      <c r="A54" s="63" t="s">
        <v>186</v>
      </c>
      <c r="B54" s="65">
        <v>5.9842000000000004</v>
      </c>
    </row>
    <row r="55" spans="1:4" x14ac:dyDescent="0.35">
      <c r="A55" s="63" t="s">
        <v>187</v>
      </c>
      <c r="B55" s="65">
        <v>7.6571518699685113</v>
      </c>
    </row>
    <row r="56" spans="1:4" x14ac:dyDescent="0.35">
      <c r="A56" s="63"/>
      <c r="B56" s="63"/>
    </row>
    <row r="57" spans="1:4" x14ac:dyDescent="0.35">
      <c r="A57" s="63" t="s">
        <v>188</v>
      </c>
      <c r="B57" s="66">
        <v>45777</v>
      </c>
    </row>
    <row r="59" spans="1:4" ht="70" customHeight="1" x14ac:dyDescent="0.35">
      <c r="A59" s="73" t="s">
        <v>189</v>
      </c>
      <c r="B59" s="73" t="s">
        <v>190</v>
      </c>
      <c r="C59" s="73" t="s">
        <v>5</v>
      </c>
      <c r="D59" s="73" t="s">
        <v>6</v>
      </c>
    </row>
    <row r="60" spans="1:4" ht="70" customHeight="1" x14ac:dyDescent="0.35">
      <c r="A60" s="73" t="s">
        <v>1582</v>
      </c>
      <c r="B60" s="73"/>
      <c r="C60" s="73" t="s">
        <v>57</v>
      </c>
      <c r="D6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9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1583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1584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7" t="s">
        <v>135</v>
      </c>
      <c r="B8" s="33"/>
      <c r="C8" s="33"/>
      <c r="D8" s="14"/>
      <c r="E8" s="15"/>
      <c r="F8" s="16"/>
      <c r="G8" s="16"/>
    </row>
    <row r="9" spans="1:7" x14ac:dyDescent="0.35">
      <c r="A9" s="17" t="s">
        <v>136</v>
      </c>
      <c r="B9" s="33"/>
      <c r="C9" s="33"/>
      <c r="D9" s="14"/>
      <c r="E9" s="15"/>
      <c r="F9" s="16"/>
      <c r="G9" s="16"/>
    </row>
    <row r="10" spans="1:7" x14ac:dyDescent="0.35">
      <c r="A10" s="17" t="s">
        <v>137</v>
      </c>
      <c r="B10" s="33"/>
      <c r="C10" s="33"/>
      <c r="D10" s="14"/>
      <c r="E10" s="18" t="s">
        <v>134</v>
      </c>
      <c r="F10" s="19" t="s">
        <v>134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138</v>
      </c>
      <c r="B12" s="33"/>
      <c r="C12" s="33"/>
      <c r="D12" s="14"/>
      <c r="E12" s="15"/>
      <c r="F12" s="16"/>
      <c r="G12" s="16"/>
    </row>
    <row r="13" spans="1:7" x14ac:dyDescent="0.35">
      <c r="A13" s="13" t="s">
        <v>1264</v>
      </c>
      <c r="B13" s="33" t="s">
        <v>1265</v>
      </c>
      <c r="C13" s="33" t="s">
        <v>141</v>
      </c>
      <c r="D13" s="14">
        <v>7500000</v>
      </c>
      <c r="E13" s="15">
        <v>8040.02</v>
      </c>
      <c r="F13" s="16">
        <v>0.4516</v>
      </c>
      <c r="G13" s="16">
        <v>6.9264999999999993E-2</v>
      </c>
    </row>
    <row r="14" spans="1:7" x14ac:dyDescent="0.35">
      <c r="A14" s="13" t="s">
        <v>1585</v>
      </c>
      <c r="B14" s="33" t="s">
        <v>1586</v>
      </c>
      <c r="C14" s="33" t="s">
        <v>141</v>
      </c>
      <c r="D14" s="14">
        <v>3500000</v>
      </c>
      <c r="E14" s="15">
        <v>3726.56</v>
      </c>
      <c r="F14" s="16">
        <v>0.20930000000000001</v>
      </c>
      <c r="G14" s="16">
        <v>6.8956000000000003E-2</v>
      </c>
    </row>
    <row r="15" spans="1:7" x14ac:dyDescent="0.35">
      <c r="A15" s="13" t="s">
        <v>1587</v>
      </c>
      <c r="B15" s="33" t="s">
        <v>1588</v>
      </c>
      <c r="C15" s="33" t="s">
        <v>141</v>
      </c>
      <c r="D15" s="14">
        <v>2000000</v>
      </c>
      <c r="E15" s="15">
        <v>2121.62</v>
      </c>
      <c r="F15" s="16">
        <v>0.1192</v>
      </c>
      <c r="G15" s="16">
        <v>6.5559000000000006E-2</v>
      </c>
    </row>
    <row r="16" spans="1:7" x14ac:dyDescent="0.35">
      <c r="A16" s="13" t="s">
        <v>1589</v>
      </c>
      <c r="B16" s="33" t="s">
        <v>1590</v>
      </c>
      <c r="C16" s="33" t="s">
        <v>141</v>
      </c>
      <c r="D16" s="14">
        <v>2000000</v>
      </c>
      <c r="E16" s="15">
        <v>2060.4</v>
      </c>
      <c r="F16" s="16">
        <v>0.1157</v>
      </c>
      <c r="G16" s="16">
        <v>6.4596000000000001E-2</v>
      </c>
    </row>
    <row r="17" spans="1:7" x14ac:dyDescent="0.35">
      <c r="A17" s="13" t="s">
        <v>1591</v>
      </c>
      <c r="B17" s="33" t="s">
        <v>1592</v>
      </c>
      <c r="C17" s="33" t="s">
        <v>141</v>
      </c>
      <c r="D17" s="14">
        <v>1000000</v>
      </c>
      <c r="E17" s="15">
        <v>1070.4100000000001</v>
      </c>
      <c r="F17" s="16">
        <v>6.0100000000000001E-2</v>
      </c>
      <c r="G17" s="16">
        <v>6.5605999999999998E-2</v>
      </c>
    </row>
    <row r="18" spans="1:7" x14ac:dyDescent="0.35">
      <c r="A18" s="17" t="s">
        <v>137</v>
      </c>
      <c r="B18" s="34"/>
      <c r="C18" s="34"/>
      <c r="D18" s="20"/>
      <c r="E18" s="21">
        <v>17019.009999999998</v>
      </c>
      <c r="F18" s="22">
        <v>0.95589999999999997</v>
      </c>
      <c r="G18" s="23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144</v>
      </c>
      <c r="B20" s="33"/>
      <c r="C20" s="33"/>
      <c r="D20" s="14"/>
      <c r="E20" s="15"/>
      <c r="F20" s="16"/>
      <c r="G20" s="16"/>
    </row>
    <row r="21" spans="1:7" x14ac:dyDescent="0.35">
      <c r="A21" s="13" t="s">
        <v>1593</v>
      </c>
      <c r="B21" s="33" t="s">
        <v>1594</v>
      </c>
      <c r="C21" s="33" t="s">
        <v>141</v>
      </c>
      <c r="D21" s="14">
        <v>9100</v>
      </c>
      <c r="E21" s="15">
        <v>9.68</v>
      </c>
      <c r="F21" s="16">
        <v>5.0000000000000001E-4</v>
      </c>
      <c r="G21" s="16">
        <v>6.5628000000000006E-2</v>
      </c>
    </row>
    <row r="22" spans="1:7" x14ac:dyDescent="0.35">
      <c r="A22" s="17" t="s">
        <v>137</v>
      </c>
      <c r="B22" s="34"/>
      <c r="C22" s="34"/>
      <c r="D22" s="20"/>
      <c r="E22" s="21">
        <v>9.68</v>
      </c>
      <c r="F22" s="22">
        <v>5.0000000000000001E-4</v>
      </c>
      <c r="G22" s="23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7" t="s">
        <v>151</v>
      </c>
      <c r="B25" s="33"/>
      <c r="C25" s="33"/>
      <c r="D25" s="14"/>
      <c r="E25" s="15"/>
      <c r="F25" s="16"/>
      <c r="G25" s="16"/>
    </row>
    <row r="26" spans="1:7" x14ac:dyDescent="0.35">
      <c r="A26" s="17" t="s">
        <v>137</v>
      </c>
      <c r="B26" s="33"/>
      <c r="C26" s="33"/>
      <c r="D26" s="14"/>
      <c r="E26" s="18" t="s">
        <v>134</v>
      </c>
      <c r="F26" s="19" t="s">
        <v>134</v>
      </c>
      <c r="G26" s="16"/>
    </row>
    <row r="27" spans="1:7" x14ac:dyDescent="0.35">
      <c r="A27" s="13"/>
      <c r="B27" s="33"/>
      <c r="C27" s="33"/>
      <c r="D27" s="14"/>
      <c r="E27" s="15"/>
      <c r="F27" s="16"/>
      <c r="G27" s="16"/>
    </row>
    <row r="28" spans="1:7" x14ac:dyDescent="0.35">
      <c r="A28" s="17" t="s">
        <v>152</v>
      </c>
      <c r="B28" s="33"/>
      <c r="C28" s="33"/>
      <c r="D28" s="14"/>
      <c r="E28" s="15"/>
      <c r="F28" s="16"/>
      <c r="G28" s="16"/>
    </row>
    <row r="29" spans="1:7" x14ac:dyDescent="0.35">
      <c r="A29" s="17" t="s">
        <v>137</v>
      </c>
      <c r="B29" s="33"/>
      <c r="C29" s="33"/>
      <c r="D29" s="14"/>
      <c r="E29" s="18" t="s">
        <v>134</v>
      </c>
      <c r="F29" s="19" t="s">
        <v>134</v>
      </c>
      <c r="G29" s="16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24" t="s">
        <v>153</v>
      </c>
      <c r="B31" s="35"/>
      <c r="C31" s="35"/>
      <c r="D31" s="25"/>
      <c r="E31" s="21">
        <v>17028.689999999999</v>
      </c>
      <c r="F31" s="22">
        <v>0.95640000000000003</v>
      </c>
      <c r="G31" s="23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7" t="s">
        <v>154</v>
      </c>
      <c r="B34" s="33"/>
      <c r="C34" s="33"/>
      <c r="D34" s="14"/>
      <c r="E34" s="15"/>
      <c r="F34" s="16"/>
      <c r="G34" s="16"/>
    </row>
    <row r="35" spans="1:7" x14ac:dyDescent="0.35">
      <c r="A35" s="13" t="s">
        <v>155</v>
      </c>
      <c r="B35" s="33"/>
      <c r="C35" s="33"/>
      <c r="D35" s="14"/>
      <c r="E35" s="15">
        <v>660.79</v>
      </c>
      <c r="F35" s="16">
        <v>3.7100000000000001E-2</v>
      </c>
      <c r="G35" s="16">
        <v>5.9055999999999997E-2</v>
      </c>
    </row>
    <row r="36" spans="1:7" x14ac:dyDescent="0.35">
      <c r="A36" s="17" t="s">
        <v>137</v>
      </c>
      <c r="B36" s="34"/>
      <c r="C36" s="34"/>
      <c r="D36" s="20"/>
      <c r="E36" s="21">
        <v>660.79</v>
      </c>
      <c r="F36" s="22">
        <v>3.7100000000000001E-2</v>
      </c>
      <c r="G36" s="23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24" t="s">
        <v>153</v>
      </c>
      <c r="B38" s="35"/>
      <c r="C38" s="35"/>
      <c r="D38" s="25"/>
      <c r="E38" s="21">
        <v>660.79</v>
      </c>
      <c r="F38" s="22">
        <v>3.7100000000000001E-2</v>
      </c>
      <c r="G38" s="23"/>
    </row>
    <row r="39" spans="1:7" x14ac:dyDescent="0.35">
      <c r="A39" s="13" t="s">
        <v>156</v>
      </c>
      <c r="B39" s="33"/>
      <c r="C39" s="33"/>
      <c r="D39" s="14"/>
      <c r="E39" s="15">
        <v>158.6472053</v>
      </c>
      <c r="F39" s="16">
        <v>8.9110000000000005E-3</v>
      </c>
      <c r="G39" s="16"/>
    </row>
    <row r="40" spans="1:7" x14ac:dyDescent="0.35">
      <c r="A40" s="13" t="s">
        <v>157</v>
      </c>
      <c r="B40" s="33"/>
      <c r="C40" s="33"/>
      <c r="D40" s="14"/>
      <c r="E40" s="26">
        <v>-44.767205300000001</v>
      </c>
      <c r="F40" s="27">
        <v>-2.4109999999999999E-3</v>
      </c>
      <c r="G40" s="16">
        <v>5.9055000000000003E-2</v>
      </c>
    </row>
    <row r="41" spans="1:7" x14ac:dyDescent="0.35">
      <c r="A41" s="28" t="s">
        <v>158</v>
      </c>
      <c r="B41" s="36"/>
      <c r="C41" s="36"/>
      <c r="D41" s="29"/>
      <c r="E41" s="30">
        <v>17803.36</v>
      </c>
      <c r="F41" s="31">
        <v>1</v>
      </c>
      <c r="G41" s="31"/>
    </row>
    <row r="43" spans="1:7" x14ac:dyDescent="0.35">
      <c r="A43" s="1" t="s">
        <v>159</v>
      </c>
    </row>
    <row r="46" spans="1:7" x14ac:dyDescent="0.35">
      <c r="A46" s="1" t="s">
        <v>161</v>
      </c>
    </row>
    <row r="47" spans="1:7" x14ac:dyDescent="0.35">
      <c r="A47" s="47" t="s">
        <v>162</v>
      </c>
      <c r="B47" s="3" t="s">
        <v>134</v>
      </c>
    </row>
    <row r="48" spans="1:7" x14ac:dyDescent="0.35">
      <c r="A48" t="s">
        <v>163</v>
      </c>
    </row>
    <row r="49" spans="1:3" x14ac:dyDescent="0.35">
      <c r="A49" t="s">
        <v>164</v>
      </c>
      <c r="B49" t="s">
        <v>165</v>
      </c>
      <c r="C49" t="s">
        <v>165</v>
      </c>
    </row>
    <row r="50" spans="1:3" x14ac:dyDescent="0.35">
      <c r="B50" s="48">
        <v>45747</v>
      </c>
      <c r="C50" s="48">
        <v>45777</v>
      </c>
    </row>
    <row r="51" spans="1:3" x14ac:dyDescent="0.35">
      <c r="A51" t="s">
        <v>1595</v>
      </c>
      <c r="B51">
        <v>25.854099999999999</v>
      </c>
      <c r="C51">
        <v>26.417899999999999</v>
      </c>
    </row>
    <row r="52" spans="1:3" x14ac:dyDescent="0.35">
      <c r="A52" t="s">
        <v>1269</v>
      </c>
      <c r="B52" t="s">
        <v>1270</v>
      </c>
      <c r="C52" t="s">
        <v>1271</v>
      </c>
    </row>
    <row r="53" spans="1:3" x14ac:dyDescent="0.35">
      <c r="A53" t="s">
        <v>1272</v>
      </c>
      <c r="B53">
        <v>24.560199999999998</v>
      </c>
      <c r="C53">
        <v>24.252400000000002</v>
      </c>
    </row>
    <row r="54" spans="1:3" x14ac:dyDescent="0.35">
      <c r="A54" t="s">
        <v>403</v>
      </c>
      <c r="B54">
        <v>25.849299999999999</v>
      </c>
      <c r="C54">
        <v>26.412700000000001</v>
      </c>
    </row>
    <row r="55" spans="1:3" x14ac:dyDescent="0.35">
      <c r="A55" t="s">
        <v>167</v>
      </c>
      <c r="B55">
        <v>25.746500000000001</v>
      </c>
      <c r="C55">
        <v>26.307700000000001</v>
      </c>
    </row>
    <row r="56" spans="1:3" x14ac:dyDescent="0.35">
      <c r="A56" t="s">
        <v>1273</v>
      </c>
      <c r="B56">
        <v>16.718399999999999</v>
      </c>
      <c r="C56">
        <v>16.703499999999998</v>
      </c>
    </row>
    <row r="57" spans="1:3" x14ac:dyDescent="0.35">
      <c r="A57" t="s">
        <v>1274</v>
      </c>
      <c r="B57">
        <v>15.2471</v>
      </c>
      <c r="C57">
        <v>15.1525</v>
      </c>
    </row>
    <row r="58" spans="1:3" x14ac:dyDescent="0.35">
      <c r="A58" t="s">
        <v>1596</v>
      </c>
      <c r="B58">
        <v>24.346399999999999</v>
      </c>
      <c r="C58">
        <v>24.864000000000001</v>
      </c>
    </row>
    <row r="59" spans="1:3" x14ac:dyDescent="0.35">
      <c r="A59" t="s">
        <v>1275</v>
      </c>
      <c r="B59" t="s">
        <v>1270</v>
      </c>
      <c r="C59" t="s">
        <v>1271</v>
      </c>
    </row>
    <row r="60" spans="1:3" x14ac:dyDescent="0.35">
      <c r="A60" t="s">
        <v>1276</v>
      </c>
      <c r="B60" t="s">
        <v>1270</v>
      </c>
      <c r="C60" t="s">
        <v>1271</v>
      </c>
    </row>
    <row r="61" spans="1:3" x14ac:dyDescent="0.35">
      <c r="A61" t="s">
        <v>404</v>
      </c>
      <c r="B61">
        <v>24.3354</v>
      </c>
      <c r="C61">
        <v>24.852699999999999</v>
      </c>
    </row>
    <row r="62" spans="1:3" x14ac:dyDescent="0.35">
      <c r="A62" t="s">
        <v>169</v>
      </c>
      <c r="B62">
        <v>24.351700000000001</v>
      </c>
      <c r="C62">
        <v>24.869399999999999</v>
      </c>
    </row>
    <row r="63" spans="1:3" x14ac:dyDescent="0.35">
      <c r="A63" t="s">
        <v>1277</v>
      </c>
      <c r="B63">
        <v>10.4619</v>
      </c>
      <c r="C63">
        <v>10.5631</v>
      </c>
    </row>
    <row r="64" spans="1:3" x14ac:dyDescent="0.35">
      <c r="A64" t="s">
        <v>1278</v>
      </c>
      <c r="B64">
        <v>10.3489</v>
      </c>
      <c r="C64">
        <v>10.4498</v>
      </c>
    </row>
    <row r="65" spans="1:4" x14ac:dyDescent="0.35">
      <c r="A65" t="s">
        <v>1279</v>
      </c>
    </row>
    <row r="67" spans="1:4" x14ac:dyDescent="0.35">
      <c r="A67" t="s">
        <v>1112</v>
      </c>
    </row>
    <row r="69" spans="1:4" x14ac:dyDescent="0.35">
      <c r="A69" s="50" t="s">
        <v>1113</v>
      </c>
      <c r="B69" s="50" t="s">
        <v>1114</v>
      </c>
      <c r="C69" s="50" t="s">
        <v>1115</v>
      </c>
      <c r="D69" s="50" t="s">
        <v>1116</v>
      </c>
    </row>
    <row r="70" spans="1:4" x14ac:dyDescent="0.35">
      <c r="A70" s="50" t="s">
        <v>1280</v>
      </c>
      <c r="B70" s="50"/>
      <c r="C70" s="50">
        <v>0.83737320000000004</v>
      </c>
      <c r="D70" s="50">
        <v>0.83737320000000004</v>
      </c>
    </row>
    <row r="71" spans="1:4" x14ac:dyDescent="0.35">
      <c r="A71" s="50" t="s">
        <v>1281</v>
      </c>
      <c r="B71" s="50"/>
      <c r="C71" s="50">
        <v>0.3779555</v>
      </c>
      <c r="D71" s="50">
        <v>0.3779555</v>
      </c>
    </row>
    <row r="72" spans="1:4" x14ac:dyDescent="0.35">
      <c r="A72" s="50" t="s">
        <v>1282</v>
      </c>
      <c r="B72" s="50"/>
      <c r="C72" s="50">
        <v>0.42380600000000002</v>
      </c>
      <c r="D72" s="50">
        <v>0.42380600000000002</v>
      </c>
    </row>
    <row r="73" spans="1:4" x14ac:dyDescent="0.35">
      <c r="A73" s="50" t="s">
        <v>1284</v>
      </c>
      <c r="B73" s="50"/>
      <c r="C73" s="50">
        <v>0.12084309999999999</v>
      </c>
      <c r="D73" s="50">
        <v>0.12084309999999999</v>
      </c>
    </row>
    <row r="74" spans="1:4" x14ac:dyDescent="0.35">
      <c r="A74" s="50" t="s">
        <v>1285</v>
      </c>
      <c r="B74" s="50"/>
      <c r="C74" s="50">
        <v>0.11783689999999999</v>
      </c>
      <c r="D74" s="50">
        <v>0.11783689999999999</v>
      </c>
    </row>
    <row r="76" spans="1:4" x14ac:dyDescent="0.35">
      <c r="A76" t="s">
        <v>171</v>
      </c>
      <c r="B76" s="3" t="s">
        <v>134</v>
      </c>
    </row>
    <row r="77" spans="1:4" ht="29" customHeight="1" x14ac:dyDescent="0.35">
      <c r="A77" s="47" t="s">
        <v>172</v>
      </c>
      <c r="B77" s="3" t="s">
        <v>134</v>
      </c>
    </row>
    <row r="78" spans="1:4" ht="29" customHeight="1" x14ac:dyDescent="0.35">
      <c r="A78" s="47" t="s">
        <v>173</v>
      </c>
      <c r="B78" s="3" t="s">
        <v>134</v>
      </c>
    </row>
    <row r="79" spans="1:4" x14ac:dyDescent="0.35">
      <c r="A79" t="s">
        <v>174</v>
      </c>
      <c r="B79" s="49">
        <f>+B94</f>
        <v>27.111786581870209</v>
      </c>
    </row>
    <row r="80" spans="1:4" ht="43.5" customHeight="1" x14ac:dyDescent="0.35">
      <c r="A80" s="47" t="s">
        <v>175</v>
      </c>
      <c r="B80" s="3" t="s">
        <v>134</v>
      </c>
    </row>
    <row r="81" spans="1:2" x14ac:dyDescent="0.35">
      <c r="B81" s="3"/>
    </row>
    <row r="82" spans="1:2" ht="29" customHeight="1" x14ac:dyDescent="0.35">
      <c r="A82" s="47" t="s">
        <v>176</v>
      </c>
      <c r="B82" s="3" t="s">
        <v>134</v>
      </c>
    </row>
    <row r="83" spans="1:2" ht="29" customHeight="1" x14ac:dyDescent="0.35">
      <c r="A83" s="47" t="s">
        <v>177</v>
      </c>
      <c r="B83" t="s">
        <v>134</v>
      </c>
    </row>
    <row r="84" spans="1:2" ht="29" customHeight="1" x14ac:dyDescent="0.35">
      <c r="A84" s="47" t="s">
        <v>178</v>
      </c>
      <c r="B84" s="3" t="s">
        <v>134</v>
      </c>
    </row>
    <row r="85" spans="1:2" ht="29" customHeight="1" x14ac:dyDescent="0.35">
      <c r="A85" s="47" t="s">
        <v>179</v>
      </c>
      <c r="B85" s="3" t="s">
        <v>134</v>
      </c>
    </row>
    <row r="87" spans="1:2" x14ac:dyDescent="0.35">
      <c r="A87" t="s">
        <v>180</v>
      </c>
    </row>
    <row r="88" spans="1:2" ht="43.5" customHeight="1" x14ac:dyDescent="0.35">
      <c r="A88" s="63" t="s">
        <v>181</v>
      </c>
      <c r="B88" s="67" t="s">
        <v>1597</v>
      </c>
    </row>
    <row r="89" spans="1:2" x14ac:dyDescent="0.35">
      <c r="A89" s="63" t="s">
        <v>183</v>
      </c>
      <c r="B89" s="67" t="s">
        <v>1598</v>
      </c>
    </row>
    <row r="90" spans="1:2" x14ac:dyDescent="0.35">
      <c r="A90" s="63"/>
      <c r="B90" s="63"/>
    </row>
    <row r="91" spans="1:2" x14ac:dyDescent="0.35">
      <c r="A91" s="63" t="s">
        <v>185</v>
      </c>
      <c r="B91" s="64">
        <v>6.76288555426237</v>
      </c>
    </row>
    <row r="92" spans="1:2" x14ac:dyDescent="0.35">
      <c r="A92" s="63"/>
      <c r="B92" s="63"/>
    </row>
    <row r="93" spans="1:2" x14ac:dyDescent="0.35">
      <c r="A93" s="63" t="s">
        <v>186</v>
      </c>
      <c r="B93" s="65">
        <v>11.353400000000001</v>
      </c>
    </row>
    <row r="94" spans="1:2" x14ac:dyDescent="0.35">
      <c r="A94" s="63" t="s">
        <v>187</v>
      </c>
      <c r="B94" s="39">
        <v>27.111786581870209</v>
      </c>
    </row>
    <row r="95" spans="1:2" x14ac:dyDescent="0.35">
      <c r="A95" s="63"/>
      <c r="B95" s="63"/>
    </row>
    <row r="96" spans="1:2" x14ac:dyDescent="0.35">
      <c r="A96" s="63" t="s">
        <v>188</v>
      </c>
      <c r="B96" s="66">
        <v>45777</v>
      </c>
    </row>
    <row r="98" spans="1:6" ht="70" customHeight="1" x14ac:dyDescent="0.35">
      <c r="A98" s="73" t="s">
        <v>189</v>
      </c>
      <c r="B98" s="73" t="s">
        <v>190</v>
      </c>
      <c r="C98" s="73" t="s">
        <v>5</v>
      </c>
      <c r="D98" s="73" t="s">
        <v>6</v>
      </c>
      <c r="E98" s="73" t="s">
        <v>5</v>
      </c>
      <c r="F98" s="73" t="s">
        <v>6</v>
      </c>
    </row>
    <row r="99" spans="1:6" ht="70" customHeight="1" x14ac:dyDescent="0.35">
      <c r="A99" s="73" t="s">
        <v>1597</v>
      </c>
      <c r="B99" s="73"/>
      <c r="C99" s="73" t="s">
        <v>59</v>
      </c>
      <c r="D99" s="73"/>
      <c r="E99" s="73" t="s">
        <v>60</v>
      </c>
      <c r="F9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7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1599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1600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3"/>
      <c r="B9" s="33"/>
      <c r="C9" s="33"/>
      <c r="D9" s="14"/>
      <c r="E9" s="15"/>
      <c r="F9" s="16"/>
      <c r="G9" s="16"/>
    </row>
    <row r="10" spans="1:7" x14ac:dyDescent="0.35">
      <c r="A10" s="17" t="s">
        <v>154</v>
      </c>
      <c r="B10" s="33"/>
      <c r="C10" s="33"/>
      <c r="D10" s="14"/>
      <c r="E10" s="15"/>
      <c r="F10" s="16"/>
      <c r="G10" s="16"/>
    </row>
    <row r="11" spans="1:7" x14ac:dyDescent="0.35">
      <c r="A11" s="13" t="s">
        <v>1601</v>
      </c>
      <c r="B11" s="33"/>
      <c r="C11" s="33"/>
      <c r="D11" s="14"/>
      <c r="E11" s="15">
        <v>12999.3</v>
      </c>
      <c r="F11" s="16">
        <v>0.68069999999999997</v>
      </c>
      <c r="G11" s="16">
        <v>6.0499999999999998E-2</v>
      </c>
    </row>
    <row r="12" spans="1:7" x14ac:dyDescent="0.35">
      <c r="A12" s="13" t="s">
        <v>155</v>
      </c>
      <c r="B12" s="33"/>
      <c r="C12" s="33"/>
      <c r="D12" s="14"/>
      <c r="E12" s="15">
        <v>6057.04</v>
      </c>
      <c r="F12" s="16">
        <v>0.31719999999999998</v>
      </c>
      <c r="G12" s="16">
        <v>5.9055999999999997E-2</v>
      </c>
    </row>
    <row r="13" spans="1:7" x14ac:dyDescent="0.35">
      <c r="A13" s="17" t="s">
        <v>137</v>
      </c>
      <c r="B13" s="34"/>
      <c r="C13" s="34"/>
      <c r="D13" s="20"/>
      <c r="E13" s="21">
        <v>19056.34</v>
      </c>
      <c r="F13" s="22">
        <v>0.99790000000000001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24" t="s">
        <v>153</v>
      </c>
      <c r="B15" s="35"/>
      <c r="C15" s="35"/>
      <c r="D15" s="25"/>
      <c r="E15" s="21">
        <v>19056.34</v>
      </c>
      <c r="F15" s="22">
        <v>0.99790000000000001</v>
      </c>
      <c r="G15" s="23"/>
    </row>
    <row r="16" spans="1:7" x14ac:dyDescent="0.35">
      <c r="A16" s="13" t="s">
        <v>156</v>
      </c>
      <c r="B16" s="33"/>
      <c r="C16" s="33"/>
      <c r="D16" s="14"/>
      <c r="E16" s="15">
        <v>3.1346907000000002</v>
      </c>
      <c r="F16" s="16">
        <v>1.64E-4</v>
      </c>
      <c r="G16" s="16"/>
    </row>
    <row r="17" spans="1:7" x14ac:dyDescent="0.35">
      <c r="A17" s="13" t="s">
        <v>157</v>
      </c>
      <c r="B17" s="33"/>
      <c r="C17" s="33"/>
      <c r="D17" s="14"/>
      <c r="E17" s="15">
        <v>36.1153093</v>
      </c>
      <c r="F17" s="16">
        <v>1.936E-3</v>
      </c>
      <c r="G17" s="16">
        <v>6.0040999999999997E-2</v>
      </c>
    </row>
    <row r="18" spans="1:7" x14ac:dyDescent="0.35">
      <c r="A18" s="28" t="s">
        <v>158</v>
      </c>
      <c r="B18" s="36"/>
      <c r="C18" s="36"/>
      <c r="D18" s="29"/>
      <c r="E18" s="30">
        <v>19095.59</v>
      </c>
      <c r="F18" s="31">
        <v>1</v>
      </c>
      <c r="G18" s="31"/>
    </row>
    <row r="23" spans="1:7" x14ac:dyDescent="0.35">
      <c r="A23" s="1" t="s">
        <v>161</v>
      </c>
    </row>
    <row r="24" spans="1:7" x14ac:dyDescent="0.35">
      <c r="A24" s="47" t="s">
        <v>162</v>
      </c>
      <c r="B24" s="3" t="s">
        <v>134</v>
      </c>
    </row>
    <row r="25" spans="1:7" x14ac:dyDescent="0.35">
      <c r="A25" t="s">
        <v>163</v>
      </c>
    </row>
    <row r="26" spans="1:7" x14ac:dyDescent="0.35">
      <c r="A26" t="s">
        <v>616</v>
      </c>
      <c r="B26" t="s">
        <v>165</v>
      </c>
      <c r="C26" t="s">
        <v>165</v>
      </c>
    </row>
    <row r="27" spans="1:7" x14ac:dyDescent="0.35">
      <c r="B27" s="48">
        <v>45747</v>
      </c>
      <c r="C27" s="48">
        <v>45777</v>
      </c>
    </row>
    <row r="28" spans="1:7" x14ac:dyDescent="0.35">
      <c r="A28" t="s">
        <v>1595</v>
      </c>
      <c r="B28">
        <v>1321.9448</v>
      </c>
      <c r="C28">
        <v>1328.3003000000001</v>
      </c>
    </row>
    <row r="29" spans="1:7" x14ac:dyDescent="0.35">
      <c r="A29" t="s">
        <v>1602</v>
      </c>
      <c r="B29">
        <v>1000.1093</v>
      </c>
      <c r="C29">
        <v>1000.1182</v>
      </c>
    </row>
    <row r="30" spans="1:7" x14ac:dyDescent="0.35">
      <c r="A30" t="s">
        <v>1272</v>
      </c>
      <c r="B30" t="s">
        <v>1270</v>
      </c>
      <c r="C30" t="s">
        <v>1271</v>
      </c>
    </row>
    <row r="31" spans="1:7" x14ac:dyDescent="0.35">
      <c r="A31" t="s">
        <v>403</v>
      </c>
      <c r="B31">
        <v>1321.4919</v>
      </c>
      <c r="C31">
        <v>1327.8457000000001</v>
      </c>
    </row>
    <row r="32" spans="1:7" x14ac:dyDescent="0.35">
      <c r="A32" t="s">
        <v>1273</v>
      </c>
      <c r="B32">
        <v>1058.6548</v>
      </c>
      <c r="C32">
        <v>1058.3397</v>
      </c>
    </row>
    <row r="33" spans="1:4" x14ac:dyDescent="0.35">
      <c r="A33" t="s">
        <v>1274</v>
      </c>
      <c r="B33" t="s">
        <v>1270</v>
      </c>
      <c r="C33" t="s">
        <v>1271</v>
      </c>
    </row>
    <row r="34" spans="1:4" x14ac:dyDescent="0.35">
      <c r="A34" t="s">
        <v>1603</v>
      </c>
      <c r="B34">
        <v>1317.3081999999999</v>
      </c>
      <c r="C34">
        <v>1323.5888</v>
      </c>
    </row>
    <row r="35" spans="1:4" x14ac:dyDescent="0.35">
      <c r="A35" t="s">
        <v>1604</v>
      </c>
      <c r="B35">
        <v>1008.3017</v>
      </c>
      <c r="C35">
        <v>1008.3059</v>
      </c>
    </row>
    <row r="36" spans="1:4" x14ac:dyDescent="0.35">
      <c r="A36" t="s">
        <v>1276</v>
      </c>
      <c r="B36">
        <v>1095.7103999999999</v>
      </c>
      <c r="C36">
        <v>1095.4554000000001</v>
      </c>
    </row>
    <row r="37" spans="1:4" x14ac:dyDescent="0.35">
      <c r="A37" t="s">
        <v>404</v>
      </c>
      <c r="B37">
        <v>1317.3055999999999</v>
      </c>
      <c r="C37">
        <v>1323.5849000000001</v>
      </c>
    </row>
    <row r="38" spans="1:4" x14ac:dyDescent="0.35">
      <c r="A38" t="s">
        <v>1277</v>
      </c>
      <c r="B38">
        <v>1005.4919</v>
      </c>
      <c r="C38">
        <v>1005.1943</v>
      </c>
    </row>
    <row r="39" spans="1:4" x14ac:dyDescent="0.35">
      <c r="A39" t="s">
        <v>1278</v>
      </c>
      <c r="B39">
        <v>1017.5746</v>
      </c>
      <c r="C39">
        <v>1016.6425</v>
      </c>
    </row>
    <row r="40" spans="1:4" x14ac:dyDescent="0.35">
      <c r="A40" t="s">
        <v>1605</v>
      </c>
      <c r="B40">
        <v>1209.0938000000001</v>
      </c>
      <c r="C40">
        <v>1214.9072000000001</v>
      </c>
    </row>
    <row r="41" spans="1:4" x14ac:dyDescent="0.35">
      <c r="A41" t="s">
        <v>1606</v>
      </c>
      <c r="B41">
        <v>1000</v>
      </c>
      <c r="C41">
        <v>1000</v>
      </c>
    </row>
    <row r="42" spans="1:4" x14ac:dyDescent="0.35">
      <c r="A42" t="s">
        <v>1607</v>
      </c>
      <c r="B42">
        <v>1209.0923</v>
      </c>
      <c r="C42">
        <v>1214.9057</v>
      </c>
    </row>
    <row r="43" spans="1:4" x14ac:dyDescent="0.35">
      <c r="A43" t="s">
        <v>1608</v>
      </c>
      <c r="B43">
        <v>1000</v>
      </c>
      <c r="C43">
        <v>1000</v>
      </c>
    </row>
    <row r="44" spans="1:4" x14ac:dyDescent="0.35">
      <c r="A44" t="s">
        <v>1279</v>
      </c>
    </row>
    <row r="46" spans="1:4" x14ac:dyDescent="0.35">
      <c r="A46" t="s">
        <v>1112</v>
      </c>
    </row>
    <row r="48" spans="1:4" x14ac:dyDescent="0.35">
      <c r="A48" s="50" t="s">
        <v>1113</v>
      </c>
      <c r="B48" s="50" t="s">
        <v>1114</v>
      </c>
      <c r="C48" s="50" t="s">
        <v>1115</v>
      </c>
      <c r="D48" s="50" t="s">
        <v>1116</v>
      </c>
    </row>
    <row r="49" spans="1:4" x14ac:dyDescent="0.35">
      <c r="A49" s="50" t="s">
        <v>1609</v>
      </c>
      <c r="B49" s="50"/>
      <c r="C49" s="50">
        <v>4.7890272999999999</v>
      </c>
      <c r="D49" s="50">
        <v>4.7890272999999999</v>
      </c>
    </row>
    <row r="50" spans="1:4" x14ac:dyDescent="0.35">
      <c r="A50" s="50" t="s">
        <v>1610</v>
      </c>
      <c r="B50" s="50"/>
      <c r="C50" s="50">
        <v>5.3995990999999997</v>
      </c>
      <c r="D50" s="50">
        <v>5.3995990999999997</v>
      </c>
    </row>
    <row r="51" spans="1:4" x14ac:dyDescent="0.35">
      <c r="A51" s="50" t="s">
        <v>1611</v>
      </c>
      <c r="B51" s="50"/>
      <c r="C51" s="50">
        <v>4.7960925999999997</v>
      </c>
      <c r="D51" s="50">
        <v>4.7960925999999997</v>
      </c>
    </row>
    <row r="52" spans="1:4" x14ac:dyDescent="0.35">
      <c r="A52" s="50" t="s">
        <v>1612</v>
      </c>
      <c r="B52" s="50"/>
      <c r="C52" s="50">
        <v>5.4988606000000004</v>
      </c>
      <c r="D52" s="50">
        <v>5.4988606000000004</v>
      </c>
    </row>
    <row r="53" spans="1:4" x14ac:dyDescent="0.35">
      <c r="A53" s="50" t="s">
        <v>1613</v>
      </c>
      <c r="B53" s="50"/>
      <c r="C53" s="50">
        <v>5.0840437999999999</v>
      </c>
      <c r="D53" s="50">
        <v>5.0840437999999999</v>
      </c>
    </row>
    <row r="54" spans="1:4" x14ac:dyDescent="0.35">
      <c r="A54" s="50" t="s">
        <v>1614</v>
      </c>
      <c r="B54" s="50"/>
      <c r="C54" s="50">
        <v>5.7654031000000003</v>
      </c>
      <c r="D54" s="50">
        <v>5.7654031000000003</v>
      </c>
    </row>
    <row r="56" spans="1:4" x14ac:dyDescent="0.35">
      <c r="A56" t="s">
        <v>171</v>
      </c>
      <c r="B56" s="3" t="s">
        <v>134</v>
      </c>
    </row>
    <row r="57" spans="1:4" ht="29" customHeight="1" x14ac:dyDescent="0.35">
      <c r="A57" s="47" t="s">
        <v>172</v>
      </c>
      <c r="B57" s="3" t="s">
        <v>134</v>
      </c>
    </row>
    <row r="58" spans="1:4" ht="29" customHeight="1" x14ac:dyDescent="0.35">
      <c r="A58" s="47" t="s">
        <v>173</v>
      </c>
      <c r="B58" s="3" t="s">
        <v>134</v>
      </c>
    </row>
    <row r="59" spans="1:4" x14ac:dyDescent="0.35">
      <c r="A59" t="s">
        <v>174</v>
      </c>
      <c r="B59" s="49">
        <f>+B74</f>
        <v>2.744908350665546E-3</v>
      </c>
    </row>
    <row r="60" spans="1:4" ht="43.5" customHeight="1" x14ac:dyDescent="0.35">
      <c r="A60" s="47" t="s">
        <v>175</v>
      </c>
      <c r="B60" s="3" t="s">
        <v>134</v>
      </c>
    </row>
    <row r="61" spans="1:4" x14ac:dyDescent="0.35">
      <c r="B61" s="3"/>
    </row>
    <row r="62" spans="1:4" ht="29" customHeight="1" x14ac:dyDescent="0.35">
      <c r="A62" s="47" t="s">
        <v>176</v>
      </c>
      <c r="B62" s="3" t="s">
        <v>134</v>
      </c>
    </row>
    <row r="63" spans="1:4" ht="29" customHeight="1" x14ac:dyDescent="0.35">
      <c r="A63" s="47" t="s">
        <v>177</v>
      </c>
      <c r="B63" t="s">
        <v>134</v>
      </c>
    </row>
    <row r="64" spans="1:4" ht="29" customHeight="1" x14ac:dyDescent="0.35">
      <c r="A64" s="47" t="s">
        <v>178</v>
      </c>
      <c r="B64" s="3" t="s">
        <v>134</v>
      </c>
    </row>
    <row r="65" spans="1:4" ht="29" customHeight="1" x14ac:dyDescent="0.35">
      <c r="A65" s="47" t="s">
        <v>179</v>
      </c>
      <c r="B65" s="3" t="s">
        <v>134</v>
      </c>
    </row>
    <row r="67" spans="1:4" x14ac:dyDescent="0.35">
      <c r="A67" t="s">
        <v>180</v>
      </c>
    </row>
    <row r="68" spans="1:4" ht="43.5" customHeight="1" x14ac:dyDescent="0.35">
      <c r="A68" s="63" t="s">
        <v>181</v>
      </c>
      <c r="B68" s="67" t="s">
        <v>1615</v>
      </c>
    </row>
    <row r="69" spans="1:4" x14ac:dyDescent="0.35">
      <c r="A69" s="63" t="s">
        <v>183</v>
      </c>
      <c r="B69" s="67" t="s">
        <v>1616</v>
      </c>
    </row>
    <row r="70" spans="1:4" x14ac:dyDescent="0.35">
      <c r="A70" s="63"/>
      <c r="B70" s="63"/>
    </row>
    <row r="71" spans="1:4" x14ac:dyDescent="0.35">
      <c r="A71" s="63" t="s">
        <v>185</v>
      </c>
      <c r="B71" s="64">
        <v>6.0056716723606307</v>
      </c>
    </row>
    <row r="72" spans="1:4" x14ac:dyDescent="0.35">
      <c r="A72" s="63"/>
      <c r="B72" s="63"/>
    </row>
    <row r="73" spans="1:4" x14ac:dyDescent="0.35">
      <c r="A73" s="63" t="s">
        <v>186</v>
      </c>
      <c r="B73" s="65">
        <v>5.4999999999999997E-3</v>
      </c>
    </row>
    <row r="74" spans="1:4" x14ac:dyDescent="0.35">
      <c r="A74" s="63" t="s">
        <v>187</v>
      </c>
      <c r="B74" s="39">
        <v>2.744908350665546E-3</v>
      </c>
    </row>
    <row r="75" spans="1:4" x14ac:dyDescent="0.35">
      <c r="A75" s="63"/>
      <c r="B75" s="63"/>
    </row>
    <row r="76" spans="1:4" x14ac:dyDescent="0.35">
      <c r="A76" s="63" t="s">
        <v>188</v>
      </c>
      <c r="B76" s="66">
        <v>45777</v>
      </c>
    </row>
    <row r="78" spans="1:4" ht="70" customHeight="1" x14ac:dyDescent="0.35">
      <c r="A78" s="73" t="s">
        <v>189</v>
      </c>
      <c r="B78" s="73" t="s">
        <v>190</v>
      </c>
      <c r="C78" s="73" t="s">
        <v>5</v>
      </c>
      <c r="D78" s="73" t="s">
        <v>6</v>
      </c>
    </row>
    <row r="79" spans="1:4" ht="70" customHeight="1" x14ac:dyDescent="0.35">
      <c r="A79" s="73" t="s">
        <v>1617</v>
      </c>
      <c r="B79" s="73"/>
      <c r="C79" s="73" t="s">
        <v>62</v>
      </c>
      <c r="D7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192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193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160598</v>
      </c>
      <c r="E8" s="15">
        <v>3091.51</v>
      </c>
      <c r="F8" s="16">
        <v>7.8200000000000006E-2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163216</v>
      </c>
      <c r="E9" s="15">
        <v>2329.09</v>
      </c>
      <c r="F9" s="16">
        <v>5.8900000000000001E-2</v>
      </c>
      <c r="G9" s="16"/>
    </row>
    <row r="10" spans="1:7" x14ac:dyDescent="0.35">
      <c r="A10" s="13" t="s">
        <v>200</v>
      </c>
      <c r="B10" s="33" t="s">
        <v>201</v>
      </c>
      <c r="C10" s="33" t="s">
        <v>202</v>
      </c>
      <c r="D10" s="14">
        <v>139249</v>
      </c>
      <c r="E10" s="15">
        <v>1956.45</v>
      </c>
      <c r="F10" s="16">
        <v>4.9500000000000002E-2</v>
      </c>
      <c r="G10" s="16"/>
    </row>
    <row r="11" spans="1:7" x14ac:dyDescent="0.35">
      <c r="A11" s="13" t="s">
        <v>203</v>
      </c>
      <c r="B11" s="33" t="s">
        <v>204</v>
      </c>
      <c r="C11" s="33" t="s">
        <v>205</v>
      </c>
      <c r="D11" s="14">
        <v>84003</v>
      </c>
      <c r="E11" s="15">
        <v>1566.24</v>
      </c>
      <c r="F11" s="16">
        <v>3.9600000000000003E-2</v>
      </c>
      <c r="G11" s="16"/>
    </row>
    <row r="12" spans="1:7" x14ac:dyDescent="0.35">
      <c r="A12" s="13" t="s">
        <v>206</v>
      </c>
      <c r="B12" s="33" t="s">
        <v>207</v>
      </c>
      <c r="C12" s="33" t="s">
        <v>197</v>
      </c>
      <c r="D12" s="14">
        <v>149214</v>
      </c>
      <c r="E12" s="15">
        <v>1176.78</v>
      </c>
      <c r="F12" s="16">
        <v>2.98E-2</v>
      </c>
      <c r="G12" s="16"/>
    </row>
    <row r="13" spans="1:7" x14ac:dyDescent="0.35">
      <c r="A13" s="13" t="s">
        <v>208</v>
      </c>
      <c r="B13" s="33" t="s">
        <v>209</v>
      </c>
      <c r="C13" s="33" t="s">
        <v>210</v>
      </c>
      <c r="D13" s="14">
        <v>33431</v>
      </c>
      <c r="E13" s="15">
        <v>1116.93</v>
      </c>
      <c r="F13" s="16">
        <v>2.8299999999999999E-2</v>
      </c>
      <c r="G13" s="16"/>
    </row>
    <row r="14" spans="1:7" x14ac:dyDescent="0.35">
      <c r="A14" s="13" t="s">
        <v>211</v>
      </c>
      <c r="B14" s="33" t="s">
        <v>212</v>
      </c>
      <c r="C14" s="33" t="s">
        <v>213</v>
      </c>
      <c r="D14" s="14">
        <v>59889</v>
      </c>
      <c r="E14" s="15">
        <v>898.39</v>
      </c>
      <c r="F14" s="16">
        <v>2.2700000000000001E-2</v>
      </c>
      <c r="G14" s="16"/>
    </row>
    <row r="15" spans="1:7" x14ac:dyDescent="0.35">
      <c r="A15" s="13" t="s">
        <v>214</v>
      </c>
      <c r="B15" s="33" t="s">
        <v>215</v>
      </c>
      <c r="C15" s="33" t="s">
        <v>216</v>
      </c>
      <c r="D15" s="14">
        <v>13617</v>
      </c>
      <c r="E15" s="15">
        <v>865.91</v>
      </c>
      <c r="F15" s="16">
        <v>2.1899999999999999E-2</v>
      </c>
      <c r="G15" s="16"/>
    </row>
    <row r="16" spans="1:7" x14ac:dyDescent="0.35">
      <c r="A16" s="13" t="s">
        <v>217</v>
      </c>
      <c r="B16" s="33" t="s">
        <v>218</v>
      </c>
      <c r="C16" s="33" t="s">
        <v>197</v>
      </c>
      <c r="D16" s="14">
        <v>38039</v>
      </c>
      <c r="E16" s="15">
        <v>839.94</v>
      </c>
      <c r="F16" s="16">
        <v>2.12E-2</v>
      </c>
      <c r="G16" s="16"/>
    </row>
    <row r="17" spans="1:7" x14ac:dyDescent="0.35">
      <c r="A17" s="13" t="s">
        <v>219</v>
      </c>
      <c r="B17" s="33" t="s">
        <v>220</v>
      </c>
      <c r="C17" s="33" t="s">
        <v>197</v>
      </c>
      <c r="D17" s="14">
        <v>69282</v>
      </c>
      <c r="E17" s="15">
        <v>820.99</v>
      </c>
      <c r="F17" s="16">
        <v>2.0799999999999999E-2</v>
      </c>
      <c r="G17" s="16"/>
    </row>
    <row r="18" spans="1:7" x14ac:dyDescent="0.35">
      <c r="A18" s="13" t="s">
        <v>221</v>
      </c>
      <c r="B18" s="33" t="s">
        <v>222</v>
      </c>
      <c r="C18" s="33" t="s">
        <v>223</v>
      </c>
      <c r="D18" s="14">
        <v>15256</v>
      </c>
      <c r="E18" s="15">
        <v>789.12</v>
      </c>
      <c r="F18" s="16">
        <v>0.02</v>
      </c>
      <c r="G18" s="16"/>
    </row>
    <row r="19" spans="1:7" x14ac:dyDescent="0.35">
      <c r="A19" s="13" t="s">
        <v>224</v>
      </c>
      <c r="B19" s="33" t="s">
        <v>225</v>
      </c>
      <c r="C19" s="33" t="s">
        <v>226</v>
      </c>
      <c r="D19" s="14">
        <v>6246</v>
      </c>
      <c r="E19" s="15">
        <v>727.1</v>
      </c>
      <c r="F19" s="16">
        <v>1.84E-2</v>
      </c>
      <c r="G19" s="16"/>
    </row>
    <row r="20" spans="1:7" x14ac:dyDescent="0.35">
      <c r="A20" s="13" t="s">
        <v>227</v>
      </c>
      <c r="B20" s="33" t="s">
        <v>228</v>
      </c>
      <c r="C20" s="33" t="s">
        <v>229</v>
      </c>
      <c r="D20" s="14">
        <v>39348</v>
      </c>
      <c r="E20" s="15">
        <v>720.97</v>
      </c>
      <c r="F20" s="16">
        <v>1.8200000000000001E-2</v>
      </c>
      <c r="G20" s="16"/>
    </row>
    <row r="21" spans="1:7" x14ac:dyDescent="0.35">
      <c r="A21" s="13" t="s">
        <v>230</v>
      </c>
      <c r="B21" s="33" t="s">
        <v>231</v>
      </c>
      <c r="C21" s="33" t="s">
        <v>232</v>
      </c>
      <c r="D21" s="14">
        <v>219943</v>
      </c>
      <c r="E21" s="15">
        <v>690.84</v>
      </c>
      <c r="F21" s="16">
        <v>1.7500000000000002E-2</v>
      </c>
      <c r="G21" s="16"/>
    </row>
    <row r="22" spans="1:7" x14ac:dyDescent="0.35">
      <c r="A22" s="13" t="s">
        <v>233</v>
      </c>
      <c r="B22" s="33" t="s">
        <v>234</v>
      </c>
      <c r="C22" s="33" t="s">
        <v>235</v>
      </c>
      <c r="D22" s="14">
        <v>183670</v>
      </c>
      <c r="E22" s="15">
        <v>651.20000000000005</v>
      </c>
      <c r="F22" s="16">
        <v>1.6500000000000001E-2</v>
      </c>
      <c r="G22" s="16"/>
    </row>
    <row r="23" spans="1:7" x14ac:dyDescent="0.35">
      <c r="A23" s="13" t="s">
        <v>236</v>
      </c>
      <c r="B23" s="33" t="s">
        <v>237</v>
      </c>
      <c r="C23" s="33" t="s">
        <v>238</v>
      </c>
      <c r="D23" s="14">
        <v>28474</v>
      </c>
      <c r="E23" s="15">
        <v>617.86</v>
      </c>
      <c r="F23" s="16">
        <v>1.5599999999999999E-2</v>
      </c>
      <c r="G23" s="16"/>
    </row>
    <row r="24" spans="1:7" x14ac:dyDescent="0.35">
      <c r="A24" s="13" t="s">
        <v>239</v>
      </c>
      <c r="B24" s="33" t="s">
        <v>240</v>
      </c>
      <c r="C24" s="33" t="s">
        <v>241</v>
      </c>
      <c r="D24" s="14">
        <v>24911</v>
      </c>
      <c r="E24" s="15">
        <v>583.44000000000005</v>
      </c>
      <c r="F24" s="16">
        <v>1.4800000000000001E-2</v>
      </c>
      <c r="G24" s="16"/>
    </row>
    <row r="25" spans="1:7" x14ac:dyDescent="0.35">
      <c r="A25" s="13" t="s">
        <v>242</v>
      </c>
      <c r="B25" s="33" t="s">
        <v>243</v>
      </c>
      <c r="C25" s="33" t="s">
        <v>213</v>
      </c>
      <c r="D25" s="14">
        <v>34446</v>
      </c>
      <c r="E25" s="15">
        <v>539.94000000000005</v>
      </c>
      <c r="F25" s="16">
        <v>1.37E-2</v>
      </c>
      <c r="G25" s="16"/>
    </row>
    <row r="26" spans="1:7" x14ac:dyDescent="0.35">
      <c r="A26" s="13" t="s">
        <v>244</v>
      </c>
      <c r="B26" s="33" t="s">
        <v>245</v>
      </c>
      <c r="C26" s="33" t="s">
        <v>241</v>
      </c>
      <c r="D26" s="14">
        <v>123968</v>
      </c>
      <c r="E26" s="15">
        <v>527.86</v>
      </c>
      <c r="F26" s="16">
        <v>1.34E-2</v>
      </c>
      <c r="G26" s="16"/>
    </row>
    <row r="27" spans="1:7" x14ac:dyDescent="0.35">
      <c r="A27" s="13" t="s">
        <v>246</v>
      </c>
      <c r="B27" s="33" t="s">
        <v>247</v>
      </c>
      <c r="C27" s="33" t="s">
        <v>248</v>
      </c>
      <c r="D27" s="14">
        <v>17931</v>
      </c>
      <c r="E27" s="15">
        <v>525.16</v>
      </c>
      <c r="F27" s="16">
        <v>1.3299999999999999E-2</v>
      </c>
      <c r="G27" s="16"/>
    </row>
    <row r="28" spans="1:7" x14ac:dyDescent="0.35">
      <c r="A28" s="13" t="s">
        <v>249</v>
      </c>
      <c r="B28" s="33" t="s">
        <v>250</v>
      </c>
      <c r="C28" s="33" t="s">
        <v>213</v>
      </c>
      <c r="D28" s="14">
        <v>15057</v>
      </c>
      <c r="E28" s="15">
        <v>520.02</v>
      </c>
      <c r="F28" s="16">
        <v>1.32E-2</v>
      </c>
      <c r="G28" s="16"/>
    </row>
    <row r="29" spans="1:7" x14ac:dyDescent="0.35">
      <c r="A29" s="13" t="s">
        <v>251</v>
      </c>
      <c r="B29" s="33" t="s">
        <v>252</v>
      </c>
      <c r="C29" s="33" t="s">
        <v>253</v>
      </c>
      <c r="D29" s="14">
        <v>74140</v>
      </c>
      <c r="E29" s="15">
        <v>519.13</v>
      </c>
      <c r="F29" s="16">
        <v>1.3100000000000001E-2</v>
      </c>
      <c r="G29" s="16"/>
    </row>
    <row r="30" spans="1:7" x14ac:dyDescent="0.35">
      <c r="A30" s="13" t="s">
        <v>254</v>
      </c>
      <c r="B30" s="33" t="s">
        <v>255</v>
      </c>
      <c r="C30" s="33" t="s">
        <v>213</v>
      </c>
      <c r="D30" s="14">
        <v>33651</v>
      </c>
      <c r="E30" s="15">
        <v>505.77</v>
      </c>
      <c r="F30" s="16">
        <v>1.2800000000000001E-2</v>
      </c>
      <c r="G30" s="16"/>
    </row>
    <row r="31" spans="1:7" x14ac:dyDescent="0.35">
      <c r="A31" s="13" t="s">
        <v>256</v>
      </c>
      <c r="B31" s="33" t="s">
        <v>257</v>
      </c>
      <c r="C31" s="33" t="s">
        <v>216</v>
      </c>
      <c r="D31" s="14">
        <v>7947</v>
      </c>
      <c r="E31" s="15">
        <v>486.99</v>
      </c>
      <c r="F31" s="16">
        <v>1.23E-2</v>
      </c>
      <c r="G31" s="16"/>
    </row>
    <row r="32" spans="1:7" x14ac:dyDescent="0.35">
      <c r="A32" s="13" t="s">
        <v>258</v>
      </c>
      <c r="B32" s="33" t="s">
        <v>259</v>
      </c>
      <c r="C32" s="33" t="s">
        <v>197</v>
      </c>
      <c r="D32" s="14">
        <v>218215</v>
      </c>
      <c r="E32" s="15">
        <v>476.08</v>
      </c>
      <c r="F32" s="16">
        <v>1.2E-2</v>
      </c>
      <c r="G32" s="16"/>
    </row>
    <row r="33" spans="1:7" x14ac:dyDescent="0.35">
      <c r="A33" s="13" t="s">
        <v>260</v>
      </c>
      <c r="B33" s="33" t="s">
        <v>261</v>
      </c>
      <c r="C33" s="33" t="s">
        <v>238</v>
      </c>
      <c r="D33" s="14">
        <v>113360</v>
      </c>
      <c r="E33" s="15">
        <v>461.83</v>
      </c>
      <c r="F33" s="16">
        <v>1.17E-2</v>
      </c>
      <c r="G33" s="16"/>
    </row>
    <row r="34" spans="1:7" x14ac:dyDescent="0.35">
      <c r="A34" s="13" t="s">
        <v>262</v>
      </c>
      <c r="B34" s="33" t="s">
        <v>263</v>
      </c>
      <c r="C34" s="33" t="s">
        <v>264</v>
      </c>
      <c r="D34" s="14">
        <v>25823</v>
      </c>
      <c r="E34" s="15">
        <v>455.98</v>
      </c>
      <c r="F34" s="16">
        <v>1.15E-2</v>
      </c>
      <c r="G34" s="16"/>
    </row>
    <row r="35" spans="1:7" x14ac:dyDescent="0.35">
      <c r="A35" s="13" t="s">
        <v>265</v>
      </c>
      <c r="B35" s="33" t="s">
        <v>266</v>
      </c>
      <c r="C35" s="33" t="s">
        <v>267</v>
      </c>
      <c r="D35" s="14">
        <v>40506</v>
      </c>
      <c r="E35" s="15">
        <v>444.84</v>
      </c>
      <c r="F35" s="16">
        <v>1.1299999999999999E-2</v>
      </c>
      <c r="G35" s="16"/>
    </row>
    <row r="36" spans="1:7" x14ac:dyDescent="0.35">
      <c r="A36" s="13" t="s">
        <v>268</v>
      </c>
      <c r="B36" s="33" t="s">
        <v>269</v>
      </c>
      <c r="C36" s="33" t="s">
        <v>238</v>
      </c>
      <c r="D36" s="14">
        <v>72095</v>
      </c>
      <c r="E36" s="15">
        <v>441.01</v>
      </c>
      <c r="F36" s="16">
        <v>1.12E-2</v>
      </c>
      <c r="G36" s="16"/>
    </row>
    <row r="37" spans="1:7" x14ac:dyDescent="0.35">
      <c r="A37" s="13" t="s">
        <v>270</v>
      </c>
      <c r="B37" s="33" t="s">
        <v>271</v>
      </c>
      <c r="C37" s="33" t="s">
        <v>238</v>
      </c>
      <c r="D37" s="14">
        <v>29328</v>
      </c>
      <c r="E37" s="15">
        <v>437.63</v>
      </c>
      <c r="F37" s="16">
        <v>1.11E-2</v>
      </c>
      <c r="G37" s="16"/>
    </row>
    <row r="38" spans="1:7" x14ac:dyDescent="0.35">
      <c r="A38" s="13" t="s">
        <v>272</v>
      </c>
      <c r="B38" s="33" t="s">
        <v>273</v>
      </c>
      <c r="C38" s="33" t="s">
        <v>213</v>
      </c>
      <c r="D38" s="14">
        <v>8130</v>
      </c>
      <c r="E38" s="15">
        <v>432.64</v>
      </c>
      <c r="F38" s="16">
        <v>1.09E-2</v>
      </c>
      <c r="G38" s="16"/>
    </row>
    <row r="39" spans="1:7" x14ac:dyDescent="0.35">
      <c r="A39" s="13" t="s">
        <v>274</v>
      </c>
      <c r="B39" s="33" t="s">
        <v>275</v>
      </c>
      <c r="C39" s="33" t="s">
        <v>276</v>
      </c>
      <c r="D39" s="14">
        <v>26469</v>
      </c>
      <c r="E39" s="15">
        <v>430.2</v>
      </c>
      <c r="F39" s="16">
        <v>1.09E-2</v>
      </c>
      <c r="G39" s="16"/>
    </row>
    <row r="40" spans="1:7" x14ac:dyDescent="0.35">
      <c r="A40" s="13" t="s">
        <v>277</v>
      </c>
      <c r="B40" s="33" t="s">
        <v>278</v>
      </c>
      <c r="C40" s="33" t="s">
        <v>279</v>
      </c>
      <c r="D40" s="14">
        <v>293142</v>
      </c>
      <c r="E40" s="15">
        <v>390.67</v>
      </c>
      <c r="F40" s="16">
        <v>9.9000000000000008E-3</v>
      </c>
      <c r="G40" s="16"/>
    </row>
    <row r="41" spans="1:7" x14ac:dyDescent="0.35">
      <c r="A41" s="13" t="s">
        <v>280</v>
      </c>
      <c r="B41" s="33" t="s">
        <v>281</v>
      </c>
      <c r="C41" s="33" t="s">
        <v>229</v>
      </c>
      <c r="D41" s="14">
        <v>11670</v>
      </c>
      <c r="E41" s="15">
        <v>387.68</v>
      </c>
      <c r="F41" s="16">
        <v>9.7999999999999997E-3</v>
      </c>
      <c r="G41" s="16"/>
    </row>
    <row r="42" spans="1:7" x14ac:dyDescent="0.35">
      <c r="A42" s="13" t="s">
        <v>282</v>
      </c>
      <c r="B42" s="33" t="s">
        <v>283</v>
      </c>
      <c r="C42" s="33" t="s">
        <v>229</v>
      </c>
      <c r="D42" s="14">
        <v>17554</v>
      </c>
      <c r="E42" s="15">
        <v>367.86</v>
      </c>
      <c r="F42" s="16">
        <v>9.2999999999999992E-3</v>
      </c>
      <c r="G42" s="16"/>
    </row>
    <row r="43" spans="1:7" x14ac:dyDescent="0.35">
      <c r="A43" s="13" t="s">
        <v>284</v>
      </c>
      <c r="B43" s="33" t="s">
        <v>285</v>
      </c>
      <c r="C43" s="33" t="s">
        <v>213</v>
      </c>
      <c r="D43" s="14">
        <v>48398</v>
      </c>
      <c r="E43" s="15">
        <v>348.2</v>
      </c>
      <c r="F43" s="16">
        <v>8.8000000000000005E-3</v>
      </c>
      <c r="G43" s="16"/>
    </row>
    <row r="44" spans="1:7" x14ac:dyDescent="0.35">
      <c r="A44" s="13" t="s">
        <v>286</v>
      </c>
      <c r="B44" s="33" t="s">
        <v>287</v>
      </c>
      <c r="C44" s="33" t="s">
        <v>197</v>
      </c>
      <c r="D44" s="14">
        <v>138501</v>
      </c>
      <c r="E44" s="15">
        <v>346.16</v>
      </c>
      <c r="F44" s="16">
        <v>8.8000000000000005E-3</v>
      </c>
      <c r="G44" s="16"/>
    </row>
    <row r="45" spans="1:7" x14ac:dyDescent="0.35">
      <c r="A45" s="13" t="s">
        <v>288</v>
      </c>
      <c r="B45" s="33" t="s">
        <v>289</v>
      </c>
      <c r="C45" s="33" t="s">
        <v>213</v>
      </c>
      <c r="D45" s="14">
        <v>4726</v>
      </c>
      <c r="E45" s="15">
        <v>345.23</v>
      </c>
      <c r="F45" s="16">
        <v>8.6999999999999994E-3</v>
      </c>
      <c r="G45" s="16"/>
    </row>
    <row r="46" spans="1:7" x14ac:dyDescent="0.35">
      <c r="A46" s="13" t="s">
        <v>290</v>
      </c>
      <c r="B46" s="33" t="s">
        <v>291</v>
      </c>
      <c r="C46" s="33" t="s">
        <v>238</v>
      </c>
      <c r="D46" s="14">
        <v>39480</v>
      </c>
      <c r="E46" s="15">
        <v>342.19</v>
      </c>
      <c r="F46" s="16">
        <v>8.6999999999999994E-3</v>
      </c>
      <c r="G46" s="16"/>
    </row>
    <row r="47" spans="1:7" x14ac:dyDescent="0.35">
      <c r="A47" s="13" t="s">
        <v>292</v>
      </c>
      <c r="B47" s="33" t="s">
        <v>293</v>
      </c>
      <c r="C47" s="33" t="s">
        <v>210</v>
      </c>
      <c r="D47" s="14">
        <v>12301</v>
      </c>
      <c r="E47" s="15">
        <v>322.20999999999998</v>
      </c>
      <c r="F47" s="16">
        <v>8.2000000000000007E-3</v>
      </c>
      <c r="G47" s="16"/>
    </row>
    <row r="48" spans="1:7" x14ac:dyDescent="0.35">
      <c r="A48" s="13" t="s">
        <v>294</v>
      </c>
      <c r="B48" s="33" t="s">
        <v>295</v>
      </c>
      <c r="C48" s="33" t="s">
        <v>197</v>
      </c>
      <c r="D48" s="14">
        <v>56714</v>
      </c>
      <c r="E48" s="15">
        <v>320.89</v>
      </c>
      <c r="F48" s="16">
        <v>8.0999999999999996E-3</v>
      </c>
      <c r="G48" s="16"/>
    </row>
    <row r="49" spans="1:7" x14ac:dyDescent="0.35">
      <c r="A49" s="13" t="s">
        <v>296</v>
      </c>
      <c r="B49" s="33" t="s">
        <v>297</v>
      </c>
      <c r="C49" s="33" t="s">
        <v>298</v>
      </c>
      <c r="D49" s="14">
        <v>9427</v>
      </c>
      <c r="E49" s="15">
        <v>318.60000000000002</v>
      </c>
      <c r="F49" s="16">
        <v>8.0999999999999996E-3</v>
      </c>
      <c r="G49" s="16"/>
    </row>
    <row r="50" spans="1:7" x14ac:dyDescent="0.35">
      <c r="A50" s="13" t="s">
        <v>299</v>
      </c>
      <c r="B50" s="33" t="s">
        <v>300</v>
      </c>
      <c r="C50" s="33" t="s">
        <v>301</v>
      </c>
      <c r="D50" s="14">
        <v>25751</v>
      </c>
      <c r="E50" s="15">
        <v>300.20999999999998</v>
      </c>
      <c r="F50" s="16">
        <v>7.6E-3</v>
      </c>
      <c r="G50" s="16"/>
    </row>
    <row r="51" spans="1:7" x14ac:dyDescent="0.35">
      <c r="A51" s="13" t="s">
        <v>302</v>
      </c>
      <c r="B51" s="33" t="s">
        <v>303</v>
      </c>
      <c r="C51" s="33" t="s">
        <v>213</v>
      </c>
      <c r="D51" s="14">
        <v>12086</v>
      </c>
      <c r="E51" s="15">
        <v>298.39999999999998</v>
      </c>
      <c r="F51" s="16">
        <v>7.4999999999999997E-3</v>
      </c>
      <c r="G51" s="16"/>
    </row>
    <row r="52" spans="1:7" x14ac:dyDescent="0.35">
      <c r="A52" s="13" t="s">
        <v>304</v>
      </c>
      <c r="B52" s="33" t="s">
        <v>305</v>
      </c>
      <c r="C52" s="33" t="s">
        <v>238</v>
      </c>
      <c r="D52" s="14">
        <v>23559</v>
      </c>
      <c r="E52" s="15">
        <v>289.61</v>
      </c>
      <c r="F52" s="16">
        <v>7.3000000000000001E-3</v>
      </c>
      <c r="G52" s="16"/>
    </row>
    <row r="53" spans="1:7" x14ac:dyDescent="0.35">
      <c r="A53" s="13" t="s">
        <v>306</v>
      </c>
      <c r="B53" s="33" t="s">
        <v>307</v>
      </c>
      <c r="C53" s="33" t="s">
        <v>308</v>
      </c>
      <c r="D53" s="14">
        <v>125626</v>
      </c>
      <c r="E53" s="15">
        <v>284.97000000000003</v>
      </c>
      <c r="F53" s="16">
        <v>7.1999999999999998E-3</v>
      </c>
      <c r="G53" s="16"/>
    </row>
    <row r="54" spans="1:7" x14ac:dyDescent="0.35">
      <c r="A54" s="13" t="s">
        <v>309</v>
      </c>
      <c r="B54" s="33" t="s">
        <v>310</v>
      </c>
      <c r="C54" s="33" t="s">
        <v>202</v>
      </c>
      <c r="D54" s="14">
        <v>74261</v>
      </c>
      <c r="E54" s="15">
        <v>281.23</v>
      </c>
      <c r="F54" s="16">
        <v>7.1000000000000004E-3</v>
      </c>
      <c r="G54" s="16"/>
    </row>
    <row r="55" spans="1:7" x14ac:dyDescent="0.35">
      <c r="A55" s="13" t="s">
        <v>311</v>
      </c>
      <c r="B55" s="33" t="s">
        <v>312</v>
      </c>
      <c r="C55" s="33" t="s">
        <v>238</v>
      </c>
      <c r="D55" s="14">
        <v>25570</v>
      </c>
      <c r="E55" s="15">
        <v>278.33999999999997</v>
      </c>
      <c r="F55" s="16">
        <v>7.0000000000000001E-3</v>
      </c>
      <c r="G55" s="16"/>
    </row>
    <row r="56" spans="1:7" x14ac:dyDescent="0.35">
      <c r="A56" s="13" t="s">
        <v>313</v>
      </c>
      <c r="B56" s="33" t="s">
        <v>314</v>
      </c>
      <c r="C56" s="33" t="s">
        <v>248</v>
      </c>
      <c r="D56" s="14">
        <v>10395</v>
      </c>
      <c r="E56" s="15">
        <v>277.75</v>
      </c>
      <c r="F56" s="16">
        <v>7.0000000000000001E-3</v>
      </c>
      <c r="G56" s="16"/>
    </row>
    <row r="57" spans="1:7" x14ac:dyDescent="0.35">
      <c r="A57" s="13" t="s">
        <v>315</v>
      </c>
      <c r="B57" s="33" t="s">
        <v>316</v>
      </c>
      <c r="C57" s="33" t="s">
        <v>229</v>
      </c>
      <c r="D57" s="14">
        <v>923</v>
      </c>
      <c r="E57" s="15">
        <v>276.76</v>
      </c>
      <c r="F57" s="16">
        <v>7.0000000000000001E-3</v>
      </c>
      <c r="G57" s="16"/>
    </row>
    <row r="58" spans="1:7" x14ac:dyDescent="0.35">
      <c r="A58" s="13" t="s">
        <v>317</v>
      </c>
      <c r="B58" s="33" t="s">
        <v>318</v>
      </c>
      <c r="C58" s="33" t="s">
        <v>238</v>
      </c>
      <c r="D58" s="14">
        <v>3123</v>
      </c>
      <c r="E58" s="15">
        <v>269.66000000000003</v>
      </c>
      <c r="F58" s="16">
        <v>6.7999999999999996E-3</v>
      </c>
      <c r="G58" s="16"/>
    </row>
    <row r="59" spans="1:7" x14ac:dyDescent="0.35">
      <c r="A59" s="13" t="s">
        <v>319</v>
      </c>
      <c r="B59" s="33" t="s">
        <v>320</v>
      </c>
      <c r="C59" s="33" t="s">
        <v>229</v>
      </c>
      <c r="D59" s="14">
        <v>17540</v>
      </c>
      <c r="E59" s="15">
        <v>266.36</v>
      </c>
      <c r="F59" s="16">
        <v>6.7000000000000002E-3</v>
      </c>
      <c r="G59" s="16"/>
    </row>
    <row r="60" spans="1:7" x14ac:dyDescent="0.35">
      <c r="A60" s="13" t="s">
        <v>321</v>
      </c>
      <c r="B60" s="33" t="s">
        <v>322</v>
      </c>
      <c r="C60" s="33" t="s">
        <v>229</v>
      </c>
      <c r="D60" s="14">
        <v>17754</v>
      </c>
      <c r="E60" s="15">
        <v>248.77</v>
      </c>
      <c r="F60" s="16">
        <v>6.3E-3</v>
      </c>
      <c r="G60" s="16"/>
    </row>
    <row r="61" spans="1:7" x14ac:dyDescent="0.35">
      <c r="A61" s="13" t="s">
        <v>323</v>
      </c>
      <c r="B61" s="33" t="s">
        <v>324</v>
      </c>
      <c r="C61" s="33" t="s">
        <v>279</v>
      </c>
      <c r="D61" s="14">
        <v>26809</v>
      </c>
      <c r="E61" s="15">
        <v>239.73</v>
      </c>
      <c r="F61" s="16">
        <v>6.1000000000000004E-3</v>
      </c>
      <c r="G61" s="16"/>
    </row>
    <row r="62" spans="1:7" x14ac:dyDescent="0.35">
      <c r="A62" s="13" t="s">
        <v>325</v>
      </c>
      <c r="B62" s="33" t="s">
        <v>326</v>
      </c>
      <c r="C62" s="33" t="s">
        <v>327</v>
      </c>
      <c r="D62" s="14">
        <v>23092</v>
      </c>
      <c r="E62" s="15">
        <v>237.52</v>
      </c>
      <c r="F62" s="16">
        <v>6.0000000000000001E-3</v>
      </c>
      <c r="G62" s="16"/>
    </row>
    <row r="63" spans="1:7" x14ac:dyDescent="0.35">
      <c r="A63" s="13" t="s">
        <v>328</v>
      </c>
      <c r="B63" s="33" t="s">
        <v>329</v>
      </c>
      <c r="C63" s="33" t="s">
        <v>229</v>
      </c>
      <c r="D63" s="14">
        <v>14890</v>
      </c>
      <c r="E63" s="15">
        <v>230.81</v>
      </c>
      <c r="F63" s="16">
        <v>5.7999999999999996E-3</v>
      </c>
      <c r="G63" s="16"/>
    </row>
    <row r="64" spans="1:7" x14ac:dyDescent="0.35">
      <c r="A64" s="13" t="s">
        <v>330</v>
      </c>
      <c r="B64" s="33" t="s">
        <v>331</v>
      </c>
      <c r="C64" s="33" t="s">
        <v>248</v>
      </c>
      <c r="D64" s="14">
        <v>1865</v>
      </c>
      <c r="E64" s="15">
        <v>228.59</v>
      </c>
      <c r="F64" s="16">
        <v>5.7999999999999996E-3</v>
      </c>
      <c r="G64" s="16"/>
    </row>
    <row r="65" spans="1:7" x14ac:dyDescent="0.35">
      <c r="A65" s="13" t="s">
        <v>332</v>
      </c>
      <c r="B65" s="33" t="s">
        <v>333</v>
      </c>
      <c r="C65" s="33" t="s">
        <v>334</v>
      </c>
      <c r="D65" s="14">
        <v>24651</v>
      </c>
      <c r="E65" s="15">
        <v>220.79</v>
      </c>
      <c r="F65" s="16">
        <v>5.5999999999999999E-3</v>
      </c>
      <c r="G65" s="16"/>
    </row>
    <row r="66" spans="1:7" x14ac:dyDescent="0.35">
      <c r="A66" s="13" t="s">
        <v>335</v>
      </c>
      <c r="B66" s="33" t="s">
        <v>336</v>
      </c>
      <c r="C66" s="33" t="s">
        <v>334</v>
      </c>
      <c r="D66" s="14">
        <v>20512</v>
      </c>
      <c r="E66" s="15">
        <v>211.23</v>
      </c>
      <c r="F66" s="16">
        <v>5.3E-3</v>
      </c>
      <c r="G66" s="16"/>
    </row>
    <row r="67" spans="1:7" x14ac:dyDescent="0.35">
      <c r="A67" s="13" t="s">
        <v>337</v>
      </c>
      <c r="B67" s="33" t="s">
        <v>338</v>
      </c>
      <c r="C67" s="33" t="s">
        <v>229</v>
      </c>
      <c r="D67" s="14">
        <v>13100</v>
      </c>
      <c r="E67" s="15">
        <v>211.22</v>
      </c>
      <c r="F67" s="16">
        <v>5.3E-3</v>
      </c>
      <c r="G67" s="16"/>
    </row>
    <row r="68" spans="1:7" x14ac:dyDescent="0.35">
      <c r="A68" s="13" t="s">
        <v>339</v>
      </c>
      <c r="B68" s="33" t="s">
        <v>340</v>
      </c>
      <c r="C68" s="33" t="s">
        <v>341</v>
      </c>
      <c r="D68" s="14">
        <v>6787</v>
      </c>
      <c r="E68" s="15">
        <v>207.93</v>
      </c>
      <c r="F68" s="16">
        <v>5.3E-3</v>
      </c>
      <c r="G68" s="16"/>
    </row>
    <row r="69" spans="1:7" x14ac:dyDescent="0.35">
      <c r="A69" s="13" t="s">
        <v>342</v>
      </c>
      <c r="B69" s="33" t="s">
        <v>343</v>
      </c>
      <c r="C69" s="33" t="s">
        <v>267</v>
      </c>
      <c r="D69" s="14">
        <v>30206</v>
      </c>
      <c r="E69" s="15">
        <v>198.41</v>
      </c>
      <c r="F69" s="16">
        <v>5.0000000000000001E-3</v>
      </c>
      <c r="G69" s="16"/>
    </row>
    <row r="70" spans="1:7" x14ac:dyDescent="0.35">
      <c r="A70" s="13" t="s">
        <v>344</v>
      </c>
      <c r="B70" s="33" t="s">
        <v>345</v>
      </c>
      <c r="C70" s="33" t="s">
        <v>264</v>
      </c>
      <c r="D70" s="14">
        <v>10040</v>
      </c>
      <c r="E70" s="15">
        <v>188.4</v>
      </c>
      <c r="F70" s="16">
        <v>4.7999999999999996E-3</v>
      </c>
      <c r="G70" s="16"/>
    </row>
    <row r="71" spans="1:7" x14ac:dyDescent="0.35">
      <c r="A71" s="13" t="s">
        <v>346</v>
      </c>
      <c r="B71" s="33" t="s">
        <v>347</v>
      </c>
      <c r="C71" s="33" t="s">
        <v>327</v>
      </c>
      <c r="D71" s="14">
        <v>8018</v>
      </c>
      <c r="E71" s="15">
        <v>173.31</v>
      </c>
      <c r="F71" s="16">
        <v>4.4000000000000003E-3</v>
      </c>
      <c r="G71" s="16"/>
    </row>
    <row r="72" spans="1:7" x14ac:dyDescent="0.35">
      <c r="A72" s="13" t="s">
        <v>348</v>
      </c>
      <c r="B72" s="33" t="s">
        <v>349</v>
      </c>
      <c r="C72" s="33" t="s">
        <v>350</v>
      </c>
      <c r="D72" s="14">
        <v>26719</v>
      </c>
      <c r="E72" s="15">
        <v>171.66</v>
      </c>
      <c r="F72" s="16">
        <v>4.3E-3</v>
      </c>
      <c r="G72" s="16"/>
    </row>
    <row r="73" spans="1:7" x14ac:dyDescent="0.35">
      <c r="A73" s="13" t="s">
        <v>351</v>
      </c>
      <c r="B73" s="33" t="s">
        <v>352</v>
      </c>
      <c r="C73" s="33" t="s">
        <v>279</v>
      </c>
      <c r="D73" s="14">
        <v>6413</v>
      </c>
      <c r="E73" s="15">
        <v>171.55</v>
      </c>
      <c r="F73" s="16">
        <v>4.3E-3</v>
      </c>
      <c r="G73" s="16"/>
    </row>
    <row r="74" spans="1:7" x14ac:dyDescent="0.35">
      <c r="A74" s="13" t="s">
        <v>353</v>
      </c>
      <c r="B74" s="33" t="s">
        <v>354</v>
      </c>
      <c r="C74" s="33" t="s">
        <v>298</v>
      </c>
      <c r="D74" s="14">
        <v>10255</v>
      </c>
      <c r="E74" s="15">
        <v>164.18</v>
      </c>
      <c r="F74" s="16">
        <v>4.1999999999999997E-3</v>
      </c>
      <c r="G74" s="16"/>
    </row>
    <row r="75" spans="1:7" x14ac:dyDescent="0.35">
      <c r="A75" s="13" t="s">
        <v>355</v>
      </c>
      <c r="B75" s="33" t="s">
        <v>356</v>
      </c>
      <c r="C75" s="33" t="s">
        <v>357</v>
      </c>
      <c r="D75" s="14">
        <v>15219</v>
      </c>
      <c r="E75" s="15">
        <v>163.85</v>
      </c>
      <c r="F75" s="16">
        <v>4.1000000000000003E-3</v>
      </c>
      <c r="G75" s="16"/>
    </row>
    <row r="76" spans="1:7" x14ac:dyDescent="0.35">
      <c r="A76" s="13" t="s">
        <v>358</v>
      </c>
      <c r="B76" s="33" t="s">
        <v>359</v>
      </c>
      <c r="C76" s="33" t="s">
        <v>235</v>
      </c>
      <c r="D76" s="14">
        <v>33097</v>
      </c>
      <c r="E76" s="15">
        <v>158.6</v>
      </c>
      <c r="F76" s="16">
        <v>4.0000000000000001E-3</v>
      </c>
      <c r="G76" s="16"/>
    </row>
    <row r="77" spans="1:7" x14ac:dyDescent="0.35">
      <c r="A77" s="13" t="s">
        <v>360</v>
      </c>
      <c r="B77" s="33" t="s">
        <v>361</v>
      </c>
      <c r="C77" s="33" t="s">
        <v>362</v>
      </c>
      <c r="D77" s="14">
        <v>6122</v>
      </c>
      <c r="E77" s="15">
        <v>150.34</v>
      </c>
      <c r="F77" s="16">
        <v>3.8E-3</v>
      </c>
      <c r="G77" s="16"/>
    </row>
    <row r="78" spans="1:7" x14ac:dyDescent="0.35">
      <c r="A78" s="13" t="s">
        <v>363</v>
      </c>
      <c r="B78" s="33" t="s">
        <v>364</v>
      </c>
      <c r="C78" s="33" t="s">
        <v>341</v>
      </c>
      <c r="D78" s="14">
        <v>9269</v>
      </c>
      <c r="E78" s="15">
        <v>150.13999999999999</v>
      </c>
      <c r="F78" s="16">
        <v>3.8E-3</v>
      </c>
      <c r="G78" s="16"/>
    </row>
    <row r="79" spans="1:7" x14ac:dyDescent="0.35">
      <c r="A79" s="13" t="s">
        <v>365</v>
      </c>
      <c r="B79" s="33" t="s">
        <v>366</v>
      </c>
      <c r="C79" s="33" t="s">
        <v>308</v>
      </c>
      <c r="D79" s="14">
        <v>23438</v>
      </c>
      <c r="E79" s="15">
        <v>146.91</v>
      </c>
      <c r="F79" s="16">
        <v>3.7000000000000002E-3</v>
      </c>
      <c r="G79" s="16"/>
    </row>
    <row r="80" spans="1:7" x14ac:dyDescent="0.35">
      <c r="A80" s="13" t="s">
        <v>367</v>
      </c>
      <c r="B80" s="33" t="s">
        <v>368</v>
      </c>
      <c r="C80" s="33" t="s">
        <v>229</v>
      </c>
      <c r="D80" s="14">
        <v>16529</v>
      </c>
      <c r="E80" s="15">
        <v>144.72</v>
      </c>
      <c r="F80" s="16">
        <v>3.7000000000000002E-3</v>
      </c>
      <c r="G80" s="16"/>
    </row>
    <row r="81" spans="1:7" x14ac:dyDescent="0.35">
      <c r="A81" s="13" t="s">
        <v>369</v>
      </c>
      <c r="B81" s="33" t="s">
        <v>370</v>
      </c>
      <c r="C81" s="33" t="s">
        <v>327</v>
      </c>
      <c r="D81" s="14">
        <v>8552</v>
      </c>
      <c r="E81" s="15">
        <v>142.35</v>
      </c>
      <c r="F81" s="16">
        <v>3.5999999999999999E-3</v>
      </c>
      <c r="G81" s="16"/>
    </row>
    <row r="82" spans="1:7" x14ac:dyDescent="0.35">
      <c r="A82" s="13" t="s">
        <v>371</v>
      </c>
      <c r="B82" s="33" t="s">
        <v>372</v>
      </c>
      <c r="C82" s="33" t="s">
        <v>373</v>
      </c>
      <c r="D82" s="14">
        <v>22760</v>
      </c>
      <c r="E82" s="15">
        <v>142.16999999999999</v>
      </c>
      <c r="F82" s="16">
        <v>3.5999999999999999E-3</v>
      </c>
      <c r="G82" s="16"/>
    </row>
    <row r="83" spans="1:7" x14ac:dyDescent="0.35">
      <c r="A83" s="13" t="s">
        <v>374</v>
      </c>
      <c r="B83" s="33" t="s">
        <v>375</v>
      </c>
      <c r="C83" s="33" t="s">
        <v>341</v>
      </c>
      <c r="D83" s="14">
        <v>10465</v>
      </c>
      <c r="E83" s="15">
        <v>140.76</v>
      </c>
      <c r="F83" s="16">
        <v>3.5999999999999999E-3</v>
      </c>
      <c r="G83" s="16"/>
    </row>
    <row r="84" spans="1:7" x14ac:dyDescent="0.35">
      <c r="A84" s="13" t="s">
        <v>376</v>
      </c>
      <c r="B84" s="33" t="s">
        <v>377</v>
      </c>
      <c r="C84" s="33" t="s">
        <v>235</v>
      </c>
      <c r="D84" s="14">
        <v>138828</v>
      </c>
      <c r="E84" s="15">
        <v>139.59</v>
      </c>
      <c r="F84" s="16">
        <v>3.5000000000000001E-3</v>
      </c>
      <c r="G84" s="16"/>
    </row>
    <row r="85" spans="1:7" x14ac:dyDescent="0.35">
      <c r="A85" s="13" t="s">
        <v>378</v>
      </c>
      <c r="B85" s="33" t="s">
        <v>379</v>
      </c>
      <c r="C85" s="33" t="s">
        <v>298</v>
      </c>
      <c r="D85" s="14">
        <v>829</v>
      </c>
      <c r="E85" s="15">
        <v>136.38999999999999</v>
      </c>
      <c r="F85" s="16">
        <v>3.5000000000000001E-3</v>
      </c>
      <c r="G85" s="16"/>
    </row>
    <row r="86" spans="1:7" x14ac:dyDescent="0.35">
      <c r="A86" s="13" t="s">
        <v>380</v>
      </c>
      <c r="B86" s="33" t="s">
        <v>381</v>
      </c>
      <c r="C86" s="33" t="s">
        <v>238</v>
      </c>
      <c r="D86" s="14">
        <v>49507</v>
      </c>
      <c r="E86" s="15">
        <v>128.93</v>
      </c>
      <c r="F86" s="16">
        <v>3.3E-3</v>
      </c>
      <c r="G86" s="16"/>
    </row>
    <row r="87" spans="1:7" x14ac:dyDescent="0.35">
      <c r="A87" s="13" t="s">
        <v>382</v>
      </c>
      <c r="B87" s="33" t="s">
        <v>383</v>
      </c>
      <c r="C87" s="33" t="s">
        <v>350</v>
      </c>
      <c r="D87" s="14">
        <v>3203</v>
      </c>
      <c r="E87" s="15">
        <v>96.38</v>
      </c>
      <c r="F87" s="16">
        <v>2.3999999999999998E-3</v>
      </c>
      <c r="G87" s="16"/>
    </row>
    <row r="88" spans="1:7" x14ac:dyDescent="0.35">
      <c r="A88" s="13" t="s">
        <v>384</v>
      </c>
      <c r="B88" s="33" t="s">
        <v>385</v>
      </c>
      <c r="C88" s="33" t="s">
        <v>386</v>
      </c>
      <c r="D88" s="14">
        <v>5915</v>
      </c>
      <c r="E88" s="15">
        <v>83.48</v>
      </c>
      <c r="F88" s="16">
        <v>2.0999999999999999E-3</v>
      </c>
      <c r="G88" s="16"/>
    </row>
    <row r="89" spans="1:7" x14ac:dyDescent="0.35">
      <c r="A89" s="13" t="s">
        <v>387</v>
      </c>
      <c r="B89" s="33" t="s">
        <v>388</v>
      </c>
      <c r="C89" s="33" t="s">
        <v>389</v>
      </c>
      <c r="D89" s="14">
        <v>19275</v>
      </c>
      <c r="E89" s="15">
        <v>79.17</v>
      </c>
      <c r="F89" s="16">
        <v>2E-3</v>
      </c>
      <c r="G89" s="16"/>
    </row>
    <row r="90" spans="1:7" x14ac:dyDescent="0.35">
      <c r="A90" s="13" t="s">
        <v>390</v>
      </c>
      <c r="B90" s="33" t="s">
        <v>391</v>
      </c>
      <c r="C90" s="33" t="s">
        <v>308</v>
      </c>
      <c r="D90" s="14">
        <v>2526</v>
      </c>
      <c r="E90" s="15">
        <v>73.290000000000006</v>
      </c>
      <c r="F90" s="16">
        <v>1.9E-3</v>
      </c>
      <c r="G90" s="16"/>
    </row>
    <row r="91" spans="1:7" x14ac:dyDescent="0.35">
      <c r="A91" s="13" t="s">
        <v>392</v>
      </c>
      <c r="B91" s="33" t="s">
        <v>393</v>
      </c>
      <c r="C91" s="33" t="s">
        <v>394</v>
      </c>
      <c r="D91" s="14">
        <v>1844</v>
      </c>
      <c r="E91" s="15">
        <v>67.13</v>
      </c>
      <c r="F91" s="16">
        <v>1.6999999999999999E-3</v>
      </c>
      <c r="G91" s="16"/>
    </row>
    <row r="92" spans="1:7" x14ac:dyDescent="0.35">
      <c r="A92" s="13" t="s">
        <v>395</v>
      </c>
      <c r="B92" s="33" t="s">
        <v>396</v>
      </c>
      <c r="C92" s="33" t="s">
        <v>397</v>
      </c>
      <c r="D92" s="14">
        <v>15079</v>
      </c>
      <c r="E92" s="15">
        <v>29.32</v>
      </c>
      <c r="F92" s="16">
        <v>6.9999999999999999E-4</v>
      </c>
      <c r="G92" s="16"/>
    </row>
    <row r="93" spans="1:7" x14ac:dyDescent="0.35">
      <c r="A93" s="13" t="s">
        <v>398</v>
      </c>
      <c r="B93" s="33" t="s">
        <v>399</v>
      </c>
      <c r="C93" s="33" t="s">
        <v>223</v>
      </c>
      <c r="D93" s="14">
        <v>14358</v>
      </c>
      <c r="E93" s="15">
        <v>17.010000000000002</v>
      </c>
      <c r="F93" s="16">
        <v>4.0000000000000002E-4</v>
      </c>
      <c r="G93" s="16"/>
    </row>
    <row r="94" spans="1:7" x14ac:dyDescent="0.35">
      <c r="A94" s="17" t="s">
        <v>137</v>
      </c>
      <c r="B94" s="34"/>
      <c r="C94" s="34"/>
      <c r="D94" s="20"/>
      <c r="E94" s="37">
        <v>38255.449999999997</v>
      </c>
      <c r="F94" s="38">
        <v>0.96779999999999999</v>
      </c>
      <c r="G94" s="23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400</v>
      </c>
      <c r="B96" s="33"/>
      <c r="C96" s="33"/>
      <c r="D96" s="14"/>
      <c r="E96" s="15"/>
      <c r="F96" s="16"/>
      <c r="G96" s="16"/>
    </row>
    <row r="97" spans="1:7" x14ac:dyDescent="0.35">
      <c r="A97" s="13" t="s">
        <v>401</v>
      </c>
      <c r="B97" s="33" t="s">
        <v>402</v>
      </c>
      <c r="C97" s="33" t="s">
        <v>308</v>
      </c>
      <c r="D97" s="14">
        <v>2526</v>
      </c>
      <c r="E97" s="15">
        <v>62.6</v>
      </c>
      <c r="F97" s="16">
        <v>1.6000000000000001E-3</v>
      </c>
      <c r="G97" s="16"/>
    </row>
    <row r="98" spans="1:7" x14ac:dyDescent="0.35">
      <c r="A98" s="17" t="s">
        <v>137</v>
      </c>
      <c r="B98" s="34"/>
      <c r="C98" s="34"/>
      <c r="D98" s="20"/>
      <c r="E98" s="37">
        <v>62.6</v>
      </c>
      <c r="F98" s="38">
        <v>1.6000000000000001E-3</v>
      </c>
      <c r="G98" s="23"/>
    </row>
    <row r="99" spans="1:7" x14ac:dyDescent="0.35">
      <c r="A99" s="24" t="s">
        <v>153</v>
      </c>
      <c r="B99" s="35"/>
      <c r="C99" s="35"/>
      <c r="D99" s="25"/>
      <c r="E99" s="30">
        <v>38318.050000000003</v>
      </c>
      <c r="F99" s="31">
        <v>0.96940000000000004</v>
      </c>
      <c r="G99" s="23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17" t="s">
        <v>154</v>
      </c>
      <c r="B102" s="33"/>
      <c r="C102" s="33"/>
      <c r="D102" s="14"/>
      <c r="E102" s="15"/>
      <c r="F102" s="16"/>
      <c r="G102" s="16"/>
    </row>
    <row r="103" spans="1:7" x14ac:dyDescent="0.35">
      <c r="A103" s="13" t="s">
        <v>155</v>
      </c>
      <c r="B103" s="33"/>
      <c r="C103" s="33"/>
      <c r="D103" s="14"/>
      <c r="E103" s="15">
        <v>1410.54</v>
      </c>
      <c r="F103" s="16">
        <v>3.5700000000000003E-2</v>
      </c>
      <c r="G103" s="16">
        <v>5.9055999999999997E-2</v>
      </c>
    </row>
    <row r="104" spans="1:7" x14ac:dyDescent="0.35">
      <c r="A104" s="17" t="s">
        <v>137</v>
      </c>
      <c r="B104" s="34"/>
      <c r="C104" s="34"/>
      <c r="D104" s="20"/>
      <c r="E104" s="37">
        <v>1410.54</v>
      </c>
      <c r="F104" s="38">
        <v>3.5700000000000003E-2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24" t="s">
        <v>153</v>
      </c>
      <c r="B106" s="35"/>
      <c r="C106" s="35"/>
      <c r="D106" s="25"/>
      <c r="E106" s="21">
        <v>1410.54</v>
      </c>
      <c r="F106" s="22">
        <v>3.5700000000000003E-2</v>
      </c>
      <c r="G106" s="23"/>
    </row>
    <row r="107" spans="1:7" x14ac:dyDescent="0.35">
      <c r="A107" s="13" t="s">
        <v>156</v>
      </c>
      <c r="B107" s="33"/>
      <c r="C107" s="33"/>
      <c r="D107" s="14"/>
      <c r="E107" s="15">
        <v>0.22822210000000001</v>
      </c>
      <c r="F107" s="16">
        <v>5.0000000000000004E-6</v>
      </c>
      <c r="G107" s="16"/>
    </row>
    <row r="108" spans="1:7" x14ac:dyDescent="0.35">
      <c r="A108" s="13" t="s">
        <v>157</v>
      </c>
      <c r="B108" s="33"/>
      <c r="C108" s="33"/>
      <c r="D108" s="14"/>
      <c r="E108" s="26">
        <v>-201.7682221</v>
      </c>
      <c r="F108" s="27">
        <v>-5.1050000000000002E-3</v>
      </c>
      <c r="G108" s="16">
        <v>5.9055000000000003E-2</v>
      </c>
    </row>
    <row r="109" spans="1:7" x14ac:dyDescent="0.35">
      <c r="A109" s="28" t="s">
        <v>158</v>
      </c>
      <c r="B109" s="36"/>
      <c r="C109" s="36"/>
      <c r="D109" s="29"/>
      <c r="E109" s="30">
        <v>39527.050000000003</v>
      </c>
      <c r="F109" s="31">
        <v>1</v>
      </c>
      <c r="G109" s="31"/>
    </row>
    <row r="114" spans="1:3" x14ac:dyDescent="0.35">
      <c r="A114" s="1" t="s">
        <v>161</v>
      </c>
    </row>
    <row r="115" spans="1:3" x14ac:dyDescent="0.35">
      <c r="A115" s="47" t="s">
        <v>162</v>
      </c>
      <c r="B115" s="3" t="s">
        <v>134</v>
      </c>
    </row>
    <row r="116" spans="1:3" x14ac:dyDescent="0.35">
      <c r="A116" t="s">
        <v>163</v>
      </c>
    </row>
    <row r="117" spans="1:3" x14ac:dyDescent="0.35">
      <c r="A117" t="s">
        <v>164</v>
      </c>
      <c r="B117" t="s">
        <v>165</v>
      </c>
      <c r="C117" t="s">
        <v>165</v>
      </c>
    </row>
    <row r="118" spans="1:3" x14ac:dyDescent="0.35">
      <c r="B118" s="48">
        <v>45747</v>
      </c>
      <c r="C118" s="48">
        <v>45777</v>
      </c>
    </row>
    <row r="119" spans="1:3" x14ac:dyDescent="0.35">
      <c r="A119" t="s">
        <v>403</v>
      </c>
      <c r="B119">
        <v>119.6</v>
      </c>
      <c r="C119">
        <v>122.56</v>
      </c>
    </row>
    <row r="120" spans="1:3" x14ac:dyDescent="0.35">
      <c r="A120" t="s">
        <v>167</v>
      </c>
      <c r="B120">
        <v>40.44</v>
      </c>
      <c r="C120">
        <v>41.44</v>
      </c>
    </row>
    <row r="121" spans="1:3" x14ac:dyDescent="0.35">
      <c r="A121" t="s">
        <v>404</v>
      </c>
      <c r="B121">
        <v>101.63</v>
      </c>
      <c r="C121">
        <v>104.01</v>
      </c>
    </row>
    <row r="122" spans="1:3" x14ac:dyDescent="0.35">
      <c r="A122" t="s">
        <v>169</v>
      </c>
      <c r="B122">
        <v>27.2</v>
      </c>
      <c r="C122">
        <v>27.84</v>
      </c>
    </row>
    <row r="124" spans="1:3" x14ac:dyDescent="0.35">
      <c r="A124" t="s">
        <v>170</v>
      </c>
      <c r="B124" s="3" t="s">
        <v>134</v>
      </c>
    </row>
    <row r="125" spans="1:3" x14ac:dyDescent="0.35">
      <c r="A125" t="s">
        <v>171</v>
      </c>
      <c r="B125" s="3" t="s">
        <v>134</v>
      </c>
    </row>
    <row r="126" spans="1:3" ht="29" customHeight="1" x14ac:dyDescent="0.35">
      <c r="A126" s="47" t="s">
        <v>172</v>
      </c>
      <c r="B126" s="3" t="s">
        <v>134</v>
      </c>
    </row>
    <row r="127" spans="1:3" ht="29" customHeight="1" x14ac:dyDescent="0.35">
      <c r="A127" s="47" t="s">
        <v>173</v>
      </c>
      <c r="B127" s="3" t="s">
        <v>134</v>
      </c>
    </row>
    <row r="128" spans="1:3" x14ac:dyDescent="0.35">
      <c r="A128" t="s">
        <v>405</v>
      </c>
      <c r="B128" s="49">
        <v>0.29630000000000001</v>
      </c>
    </row>
    <row r="129" spans="1:4" ht="43.5" customHeight="1" x14ac:dyDescent="0.35">
      <c r="A129" s="47" t="s">
        <v>175</v>
      </c>
      <c r="B129" s="3" t="s">
        <v>134</v>
      </c>
    </row>
    <row r="130" spans="1:4" x14ac:dyDescent="0.35">
      <c r="B130" s="3"/>
    </row>
    <row r="131" spans="1:4" ht="29" customHeight="1" x14ac:dyDescent="0.35">
      <c r="A131" s="47" t="s">
        <v>176</v>
      </c>
      <c r="B131" s="3" t="s">
        <v>134</v>
      </c>
    </row>
    <row r="132" spans="1:4" ht="29" customHeight="1" x14ac:dyDescent="0.35">
      <c r="A132" s="47" t="s">
        <v>177</v>
      </c>
      <c r="B132" t="s">
        <v>134</v>
      </c>
    </row>
    <row r="133" spans="1:4" ht="29" customHeight="1" x14ac:dyDescent="0.35">
      <c r="A133" s="47" t="s">
        <v>178</v>
      </c>
      <c r="B133" s="3" t="s">
        <v>134</v>
      </c>
    </row>
    <row r="134" spans="1:4" ht="29" customHeight="1" x14ac:dyDescent="0.35">
      <c r="A134" s="47" t="s">
        <v>179</v>
      </c>
      <c r="B134" s="3" t="s">
        <v>134</v>
      </c>
    </row>
    <row r="136" spans="1:4" ht="70" customHeight="1" x14ac:dyDescent="0.35">
      <c r="A136" s="73" t="s">
        <v>189</v>
      </c>
      <c r="B136" s="73" t="s">
        <v>190</v>
      </c>
      <c r="C136" s="73" t="s">
        <v>5</v>
      </c>
      <c r="D136" s="73" t="s">
        <v>6</v>
      </c>
    </row>
    <row r="137" spans="1:4" ht="70" customHeight="1" x14ac:dyDescent="0.35">
      <c r="A137" s="73" t="s">
        <v>406</v>
      </c>
      <c r="B137" s="73"/>
      <c r="C137" s="73" t="s">
        <v>11</v>
      </c>
      <c r="D13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1618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1619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246</v>
      </c>
      <c r="B8" s="33" t="s">
        <v>247</v>
      </c>
      <c r="C8" s="33" t="s">
        <v>248</v>
      </c>
      <c r="D8" s="14">
        <v>94818</v>
      </c>
      <c r="E8" s="15">
        <v>2777.03</v>
      </c>
      <c r="F8" s="16">
        <v>7.9799999999999996E-2</v>
      </c>
      <c r="G8" s="16"/>
    </row>
    <row r="9" spans="1:7" x14ac:dyDescent="0.35">
      <c r="A9" s="13" t="s">
        <v>203</v>
      </c>
      <c r="B9" s="33" t="s">
        <v>204</v>
      </c>
      <c r="C9" s="33" t="s">
        <v>205</v>
      </c>
      <c r="D9" s="14">
        <v>141130</v>
      </c>
      <c r="E9" s="15">
        <v>2631.37</v>
      </c>
      <c r="F9" s="16">
        <v>7.5600000000000001E-2</v>
      </c>
      <c r="G9" s="16"/>
    </row>
    <row r="10" spans="1:7" x14ac:dyDescent="0.35">
      <c r="A10" s="13" t="s">
        <v>244</v>
      </c>
      <c r="B10" s="33" t="s">
        <v>245</v>
      </c>
      <c r="C10" s="33" t="s">
        <v>241</v>
      </c>
      <c r="D10" s="14">
        <v>613164</v>
      </c>
      <c r="E10" s="15">
        <v>2610.85</v>
      </c>
      <c r="F10" s="16">
        <v>7.4999999999999997E-2</v>
      </c>
      <c r="G10" s="16"/>
    </row>
    <row r="11" spans="1:7" x14ac:dyDescent="0.35">
      <c r="A11" s="13" t="s">
        <v>239</v>
      </c>
      <c r="B11" s="33" t="s">
        <v>240</v>
      </c>
      <c r="C11" s="33" t="s">
        <v>241</v>
      </c>
      <c r="D11" s="14">
        <v>66566</v>
      </c>
      <c r="E11" s="15">
        <v>1559.04</v>
      </c>
      <c r="F11" s="16">
        <v>4.48E-2</v>
      </c>
      <c r="G11" s="16"/>
    </row>
    <row r="12" spans="1:7" x14ac:dyDescent="0.35">
      <c r="A12" s="13" t="s">
        <v>330</v>
      </c>
      <c r="B12" s="33" t="s">
        <v>331</v>
      </c>
      <c r="C12" s="33" t="s">
        <v>248</v>
      </c>
      <c r="D12" s="14">
        <v>12077</v>
      </c>
      <c r="E12" s="15">
        <v>1480.28</v>
      </c>
      <c r="F12" s="16">
        <v>4.2500000000000003E-2</v>
      </c>
      <c r="G12" s="16"/>
    </row>
    <row r="13" spans="1:7" x14ac:dyDescent="0.35">
      <c r="A13" s="13" t="s">
        <v>296</v>
      </c>
      <c r="B13" s="33" t="s">
        <v>297</v>
      </c>
      <c r="C13" s="33" t="s">
        <v>298</v>
      </c>
      <c r="D13" s="14">
        <v>37686</v>
      </c>
      <c r="E13" s="15">
        <v>1273.67</v>
      </c>
      <c r="F13" s="16">
        <v>3.6600000000000001E-2</v>
      </c>
      <c r="G13" s="16"/>
    </row>
    <row r="14" spans="1:7" x14ac:dyDescent="0.35">
      <c r="A14" s="13" t="s">
        <v>431</v>
      </c>
      <c r="B14" s="33" t="s">
        <v>432</v>
      </c>
      <c r="C14" s="33" t="s">
        <v>433</v>
      </c>
      <c r="D14" s="14">
        <v>2699</v>
      </c>
      <c r="E14" s="15">
        <v>1231.1500000000001</v>
      </c>
      <c r="F14" s="16">
        <v>3.5400000000000001E-2</v>
      </c>
      <c r="G14" s="16"/>
    </row>
    <row r="15" spans="1:7" x14ac:dyDescent="0.35">
      <c r="A15" s="13" t="s">
        <v>317</v>
      </c>
      <c r="B15" s="33" t="s">
        <v>318</v>
      </c>
      <c r="C15" s="33" t="s">
        <v>238</v>
      </c>
      <c r="D15" s="14">
        <v>13458</v>
      </c>
      <c r="E15" s="15">
        <v>1162.03</v>
      </c>
      <c r="F15" s="16">
        <v>3.3399999999999999E-2</v>
      </c>
      <c r="G15" s="16"/>
    </row>
    <row r="16" spans="1:7" x14ac:dyDescent="0.35">
      <c r="A16" s="13" t="s">
        <v>759</v>
      </c>
      <c r="B16" s="33" t="s">
        <v>760</v>
      </c>
      <c r="C16" s="33" t="s">
        <v>248</v>
      </c>
      <c r="D16" s="14">
        <v>20387</v>
      </c>
      <c r="E16" s="15">
        <v>1134.94</v>
      </c>
      <c r="F16" s="16">
        <v>3.2599999999999997E-2</v>
      </c>
      <c r="G16" s="16"/>
    </row>
    <row r="17" spans="1:7" x14ac:dyDescent="0.35">
      <c r="A17" s="13" t="s">
        <v>1008</v>
      </c>
      <c r="B17" s="33" t="s">
        <v>1009</v>
      </c>
      <c r="C17" s="33" t="s">
        <v>223</v>
      </c>
      <c r="D17" s="14">
        <v>452384</v>
      </c>
      <c r="E17" s="15">
        <v>1051.8800000000001</v>
      </c>
      <c r="F17" s="16">
        <v>3.0200000000000001E-2</v>
      </c>
      <c r="G17" s="16"/>
    </row>
    <row r="18" spans="1:7" x14ac:dyDescent="0.35">
      <c r="A18" s="13" t="s">
        <v>807</v>
      </c>
      <c r="B18" s="33" t="s">
        <v>808</v>
      </c>
      <c r="C18" s="33" t="s">
        <v>253</v>
      </c>
      <c r="D18" s="14">
        <v>18479</v>
      </c>
      <c r="E18" s="15">
        <v>1005.05</v>
      </c>
      <c r="F18" s="16">
        <v>2.8899999999999999E-2</v>
      </c>
      <c r="G18" s="16"/>
    </row>
    <row r="19" spans="1:7" x14ac:dyDescent="0.35">
      <c r="A19" s="13" t="s">
        <v>221</v>
      </c>
      <c r="B19" s="33" t="s">
        <v>222</v>
      </c>
      <c r="C19" s="33" t="s">
        <v>223</v>
      </c>
      <c r="D19" s="14">
        <v>17691</v>
      </c>
      <c r="E19" s="15">
        <v>915.07</v>
      </c>
      <c r="F19" s="16">
        <v>2.63E-2</v>
      </c>
      <c r="G19" s="16"/>
    </row>
    <row r="20" spans="1:7" x14ac:dyDescent="0.35">
      <c r="A20" s="13" t="s">
        <v>299</v>
      </c>
      <c r="B20" s="33" t="s">
        <v>300</v>
      </c>
      <c r="C20" s="33" t="s">
        <v>301</v>
      </c>
      <c r="D20" s="14">
        <v>76239</v>
      </c>
      <c r="E20" s="15">
        <v>888.79</v>
      </c>
      <c r="F20" s="16">
        <v>2.5499999999999998E-2</v>
      </c>
      <c r="G20" s="16"/>
    </row>
    <row r="21" spans="1:7" x14ac:dyDescent="0.35">
      <c r="A21" s="13" t="s">
        <v>824</v>
      </c>
      <c r="B21" s="33" t="s">
        <v>825</v>
      </c>
      <c r="C21" s="33" t="s">
        <v>248</v>
      </c>
      <c r="D21" s="14">
        <v>23168</v>
      </c>
      <c r="E21" s="15">
        <v>886.73</v>
      </c>
      <c r="F21" s="16">
        <v>2.5499999999999998E-2</v>
      </c>
      <c r="G21" s="16"/>
    </row>
    <row r="22" spans="1:7" x14ac:dyDescent="0.35">
      <c r="A22" s="13" t="s">
        <v>803</v>
      </c>
      <c r="B22" s="33" t="s">
        <v>804</v>
      </c>
      <c r="C22" s="33" t="s">
        <v>350</v>
      </c>
      <c r="D22" s="14">
        <v>27725</v>
      </c>
      <c r="E22" s="15">
        <v>841.15</v>
      </c>
      <c r="F22" s="16">
        <v>2.4199999999999999E-2</v>
      </c>
      <c r="G22" s="16"/>
    </row>
    <row r="23" spans="1:7" x14ac:dyDescent="0.35">
      <c r="A23" s="13" t="s">
        <v>409</v>
      </c>
      <c r="B23" s="33" t="s">
        <v>410</v>
      </c>
      <c r="C23" s="33" t="s">
        <v>301</v>
      </c>
      <c r="D23" s="14">
        <v>115542</v>
      </c>
      <c r="E23" s="15">
        <v>820.87</v>
      </c>
      <c r="F23" s="16">
        <v>2.3599999999999999E-2</v>
      </c>
      <c r="G23" s="16"/>
    </row>
    <row r="24" spans="1:7" x14ac:dyDescent="0.35">
      <c r="A24" s="13" t="s">
        <v>1410</v>
      </c>
      <c r="B24" s="33" t="s">
        <v>1411</v>
      </c>
      <c r="C24" s="33" t="s">
        <v>253</v>
      </c>
      <c r="D24" s="14">
        <v>33917</v>
      </c>
      <c r="E24" s="15">
        <v>810.01</v>
      </c>
      <c r="F24" s="16">
        <v>2.3300000000000001E-2</v>
      </c>
      <c r="G24" s="16"/>
    </row>
    <row r="25" spans="1:7" x14ac:dyDescent="0.35">
      <c r="A25" s="13" t="s">
        <v>799</v>
      </c>
      <c r="B25" s="33" t="s">
        <v>800</v>
      </c>
      <c r="C25" s="33" t="s">
        <v>362</v>
      </c>
      <c r="D25" s="14">
        <v>49889</v>
      </c>
      <c r="E25" s="15">
        <v>780.21</v>
      </c>
      <c r="F25" s="16">
        <v>2.24E-2</v>
      </c>
      <c r="G25" s="16"/>
    </row>
    <row r="26" spans="1:7" x14ac:dyDescent="0.35">
      <c r="A26" s="13" t="s">
        <v>422</v>
      </c>
      <c r="B26" s="33" t="s">
        <v>423</v>
      </c>
      <c r="C26" s="33" t="s">
        <v>362</v>
      </c>
      <c r="D26" s="14">
        <v>140214</v>
      </c>
      <c r="E26" s="15">
        <v>732.41</v>
      </c>
      <c r="F26" s="16">
        <v>2.1100000000000001E-2</v>
      </c>
      <c r="G26" s="16"/>
    </row>
    <row r="27" spans="1:7" x14ac:dyDescent="0.35">
      <c r="A27" s="13" t="s">
        <v>754</v>
      </c>
      <c r="B27" s="33" t="s">
        <v>755</v>
      </c>
      <c r="C27" s="33" t="s">
        <v>397</v>
      </c>
      <c r="D27" s="14">
        <v>88477</v>
      </c>
      <c r="E27" s="15">
        <v>696.93</v>
      </c>
      <c r="F27" s="16">
        <v>0.02</v>
      </c>
      <c r="G27" s="16"/>
    </row>
    <row r="28" spans="1:7" x14ac:dyDescent="0.35">
      <c r="A28" s="13" t="s">
        <v>741</v>
      </c>
      <c r="B28" s="33" t="s">
        <v>742</v>
      </c>
      <c r="C28" s="33" t="s">
        <v>397</v>
      </c>
      <c r="D28" s="14">
        <v>85965</v>
      </c>
      <c r="E28" s="15">
        <v>614.99</v>
      </c>
      <c r="F28" s="16">
        <v>1.77E-2</v>
      </c>
      <c r="G28" s="16"/>
    </row>
    <row r="29" spans="1:7" x14ac:dyDescent="0.35">
      <c r="A29" s="13" t="s">
        <v>761</v>
      </c>
      <c r="B29" s="33" t="s">
        <v>762</v>
      </c>
      <c r="C29" s="33" t="s">
        <v>298</v>
      </c>
      <c r="D29" s="14">
        <v>35730</v>
      </c>
      <c r="E29" s="15">
        <v>609.66</v>
      </c>
      <c r="F29" s="16">
        <v>1.7500000000000002E-2</v>
      </c>
      <c r="G29" s="16"/>
    </row>
    <row r="30" spans="1:7" x14ac:dyDescent="0.35">
      <c r="A30" s="13" t="s">
        <v>1026</v>
      </c>
      <c r="B30" s="33" t="s">
        <v>1027</v>
      </c>
      <c r="C30" s="33" t="s">
        <v>205</v>
      </c>
      <c r="D30" s="14">
        <v>33871</v>
      </c>
      <c r="E30" s="15">
        <v>572.12</v>
      </c>
      <c r="F30" s="16">
        <v>1.6400000000000001E-2</v>
      </c>
      <c r="G30" s="16"/>
    </row>
    <row r="31" spans="1:7" x14ac:dyDescent="0.35">
      <c r="A31" s="13" t="s">
        <v>398</v>
      </c>
      <c r="B31" s="33" t="s">
        <v>399</v>
      </c>
      <c r="C31" s="33" t="s">
        <v>223</v>
      </c>
      <c r="D31" s="14">
        <v>454499</v>
      </c>
      <c r="E31" s="15">
        <v>538.49</v>
      </c>
      <c r="F31" s="16">
        <v>1.55E-2</v>
      </c>
      <c r="G31" s="16"/>
    </row>
    <row r="32" spans="1:7" x14ac:dyDescent="0.35">
      <c r="A32" s="13" t="s">
        <v>1412</v>
      </c>
      <c r="B32" s="33" t="s">
        <v>1413</v>
      </c>
      <c r="C32" s="33" t="s">
        <v>298</v>
      </c>
      <c r="D32" s="14">
        <v>20321</v>
      </c>
      <c r="E32" s="15">
        <v>492.93</v>
      </c>
      <c r="F32" s="16">
        <v>1.4200000000000001E-2</v>
      </c>
      <c r="G32" s="16"/>
    </row>
    <row r="33" spans="1:7" x14ac:dyDescent="0.35">
      <c r="A33" s="13" t="s">
        <v>282</v>
      </c>
      <c r="B33" s="33" t="s">
        <v>283</v>
      </c>
      <c r="C33" s="33" t="s">
        <v>229</v>
      </c>
      <c r="D33" s="14">
        <v>23417</v>
      </c>
      <c r="E33" s="15">
        <v>490.73</v>
      </c>
      <c r="F33" s="16">
        <v>1.41E-2</v>
      </c>
      <c r="G33" s="16"/>
    </row>
    <row r="34" spans="1:7" x14ac:dyDescent="0.35">
      <c r="A34" s="13" t="s">
        <v>265</v>
      </c>
      <c r="B34" s="33" t="s">
        <v>266</v>
      </c>
      <c r="C34" s="33" t="s">
        <v>267</v>
      </c>
      <c r="D34" s="14">
        <v>44200</v>
      </c>
      <c r="E34" s="15">
        <v>485.4</v>
      </c>
      <c r="F34" s="16">
        <v>1.4E-2</v>
      </c>
      <c r="G34" s="16"/>
    </row>
    <row r="35" spans="1:7" x14ac:dyDescent="0.35">
      <c r="A35" s="13" t="s">
        <v>369</v>
      </c>
      <c r="B35" s="33" t="s">
        <v>370</v>
      </c>
      <c r="C35" s="33" t="s">
        <v>327</v>
      </c>
      <c r="D35" s="14">
        <v>28095</v>
      </c>
      <c r="E35" s="15">
        <v>467.64</v>
      </c>
      <c r="F35" s="16">
        <v>1.34E-2</v>
      </c>
      <c r="G35" s="16"/>
    </row>
    <row r="36" spans="1:7" x14ac:dyDescent="0.35">
      <c r="A36" s="13" t="s">
        <v>1620</v>
      </c>
      <c r="B36" s="33" t="s">
        <v>1621</v>
      </c>
      <c r="C36" s="33" t="s">
        <v>235</v>
      </c>
      <c r="D36" s="14">
        <v>119398</v>
      </c>
      <c r="E36" s="15">
        <v>458.97</v>
      </c>
      <c r="F36" s="16">
        <v>1.32E-2</v>
      </c>
      <c r="G36" s="16"/>
    </row>
    <row r="37" spans="1:7" x14ac:dyDescent="0.35">
      <c r="A37" s="13" t="s">
        <v>360</v>
      </c>
      <c r="B37" s="33" t="s">
        <v>361</v>
      </c>
      <c r="C37" s="33" t="s">
        <v>362</v>
      </c>
      <c r="D37" s="14">
        <v>17720</v>
      </c>
      <c r="E37" s="15">
        <v>435.15</v>
      </c>
      <c r="F37" s="16">
        <v>1.2500000000000001E-2</v>
      </c>
      <c r="G37" s="16"/>
    </row>
    <row r="38" spans="1:7" x14ac:dyDescent="0.35">
      <c r="A38" s="13" t="s">
        <v>1622</v>
      </c>
      <c r="B38" s="33" t="s">
        <v>1623</v>
      </c>
      <c r="C38" s="33" t="s">
        <v>327</v>
      </c>
      <c r="D38" s="14">
        <v>23532</v>
      </c>
      <c r="E38" s="15">
        <v>386.3</v>
      </c>
      <c r="F38" s="16">
        <v>1.11E-2</v>
      </c>
      <c r="G38" s="16"/>
    </row>
    <row r="39" spans="1:7" x14ac:dyDescent="0.35">
      <c r="A39" s="13" t="s">
        <v>1624</v>
      </c>
      <c r="B39" s="33" t="s">
        <v>1625</v>
      </c>
      <c r="C39" s="33" t="s">
        <v>433</v>
      </c>
      <c r="D39" s="14">
        <v>36725</v>
      </c>
      <c r="E39" s="15">
        <v>366.24</v>
      </c>
      <c r="F39" s="16">
        <v>1.0500000000000001E-2</v>
      </c>
      <c r="G39" s="16"/>
    </row>
    <row r="40" spans="1:7" x14ac:dyDescent="0.35">
      <c r="A40" s="13" t="s">
        <v>374</v>
      </c>
      <c r="B40" s="33" t="s">
        <v>375</v>
      </c>
      <c r="C40" s="33" t="s">
        <v>341</v>
      </c>
      <c r="D40" s="14">
        <v>26805</v>
      </c>
      <c r="E40" s="15">
        <v>360.55</v>
      </c>
      <c r="F40" s="16">
        <v>1.04E-2</v>
      </c>
      <c r="G40" s="16"/>
    </row>
    <row r="41" spans="1:7" x14ac:dyDescent="0.35">
      <c r="A41" s="13" t="s">
        <v>1024</v>
      </c>
      <c r="B41" s="33" t="s">
        <v>1025</v>
      </c>
      <c r="C41" s="33" t="s">
        <v>298</v>
      </c>
      <c r="D41" s="14">
        <v>32760</v>
      </c>
      <c r="E41" s="15">
        <v>350.53</v>
      </c>
      <c r="F41" s="16">
        <v>1.01E-2</v>
      </c>
      <c r="G41" s="16"/>
    </row>
    <row r="42" spans="1:7" x14ac:dyDescent="0.35">
      <c r="A42" s="13" t="s">
        <v>1626</v>
      </c>
      <c r="B42" s="33" t="s">
        <v>1627</v>
      </c>
      <c r="C42" s="33" t="s">
        <v>223</v>
      </c>
      <c r="D42" s="14">
        <v>20242</v>
      </c>
      <c r="E42" s="15">
        <v>344.98</v>
      </c>
      <c r="F42" s="16">
        <v>9.9000000000000008E-3</v>
      </c>
      <c r="G42" s="16"/>
    </row>
    <row r="43" spans="1:7" x14ac:dyDescent="0.35">
      <c r="A43" s="13" t="s">
        <v>1018</v>
      </c>
      <c r="B43" s="33" t="s">
        <v>1019</v>
      </c>
      <c r="C43" s="33" t="s">
        <v>298</v>
      </c>
      <c r="D43" s="14">
        <v>48279</v>
      </c>
      <c r="E43" s="15">
        <v>337.01</v>
      </c>
      <c r="F43" s="16">
        <v>9.7000000000000003E-3</v>
      </c>
      <c r="G43" s="16"/>
    </row>
    <row r="44" spans="1:7" x14ac:dyDescent="0.35">
      <c r="A44" s="13" t="s">
        <v>1628</v>
      </c>
      <c r="B44" s="33" t="s">
        <v>1629</v>
      </c>
      <c r="C44" s="33" t="s">
        <v>397</v>
      </c>
      <c r="D44" s="14">
        <v>41434</v>
      </c>
      <c r="E44" s="15">
        <v>327.97</v>
      </c>
      <c r="F44" s="16">
        <v>9.4000000000000004E-3</v>
      </c>
      <c r="G44" s="16"/>
    </row>
    <row r="45" spans="1:7" x14ac:dyDescent="0.35">
      <c r="A45" s="13" t="s">
        <v>315</v>
      </c>
      <c r="B45" s="33" t="s">
        <v>316</v>
      </c>
      <c r="C45" s="33" t="s">
        <v>229</v>
      </c>
      <c r="D45" s="14">
        <v>1025</v>
      </c>
      <c r="E45" s="15">
        <v>307.35000000000002</v>
      </c>
      <c r="F45" s="16">
        <v>8.8000000000000005E-3</v>
      </c>
      <c r="G45" s="16"/>
    </row>
    <row r="46" spans="1:7" x14ac:dyDescent="0.35">
      <c r="A46" s="13" t="s">
        <v>353</v>
      </c>
      <c r="B46" s="33" t="s">
        <v>354</v>
      </c>
      <c r="C46" s="33" t="s">
        <v>298</v>
      </c>
      <c r="D46" s="14">
        <v>16955</v>
      </c>
      <c r="E46" s="15">
        <v>271.45</v>
      </c>
      <c r="F46" s="16">
        <v>7.7999999999999996E-3</v>
      </c>
      <c r="G46" s="16"/>
    </row>
    <row r="47" spans="1:7" x14ac:dyDescent="0.35">
      <c r="A47" s="13" t="s">
        <v>339</v>
      </c>
      <c r="B47" s="33" t="s">
        <v>340</v>
      </c>
      <c r="C47" s="33" t="s">
        <v>341</v>
      </c>
      <c r="D47" s="14">
        <v>7493</v>
      </c>
      <c r="E47" s="15">
        <v>229.56</v>
      </c>
      <c r="F47" s="16">
        <v>6.6E-3</v>
      </c>
      <c r="G47" s="16"/>
    </row>
    <row r="48" spans="1:7" x14ac:dyDescent="0.35">
      <c r="A48" s="17" t="s">
        <v>137</v>
      </c>
      <c r="B48" s="34"/>
      <c r="C48" s="34"/>
      <c r="D48" s="20"/>
      <c r="E48" s="37">
        <v>33737.480000000003</v>
      </c>
      <c r="F48" s="38">
        <v>0.96950000000000003</v>
      </c>
      <c r="G48" s="23"/>
    </row>
    <row r="49" spans="1:7" x14ac:dyDescent="0.35">
      <c r="A49" s="17" t="s">
        <v>400</v>
      </c>
      <c r="B49" s="33"/>
      <c r="C49" s="33"/>
      <c r="D49" s="14"/>
      <c r="E49" s="15"/>
      <c r="F49" s="16"/>
      <c r="G49" s="16"/>
    </row>
    <row r="50" spans="1:7" x14ac:dyDescent="0.35">
      <c r="A50" s="17" t="s">
        <v>137</v>
      </c>
      <c r="B50" s="33"/>
      <c r="C50" s="33"/>
      <c r="D50" s="14"/>
      <c r="E50" s="39" t="s">
        <v>134</v>
      </c>
      <c r="F50" s="40" t="s">
        <v>134</v>
      </c>
      <c r="G50" s="16"/>
    </row>
    <row r="51" spans="1:7" x14ac:dyDescent="0.35">
      <c r="A51" s="24" t="s">
        <v>153</v>
      </c>
      <c r="B51" s="35"/>
      <c r="C51" s="35"/>
      <c r="D51" s="25"/>
      <c r="E51" s="30">
        <v>33737.480000000003</v>
      </c>
      <c r="F51" s="31">
        <v>0.96950000000000003</v>
      </c>
      <c r="G51" s="23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17" t="s">
        <v>154</v>
      </c>
      <c r="B54" s="33"/>
      <c r="C54" s="33"/>
      <c r="D54" s="14"/>
      <c r="E54" s="15"/>
      <c r="F54" s="16"/>
      <c r="G54" s="16"/>
    </row>
    <row r="55" spans="1:7" x14ac:dyDescent="0.35">
      <c r="A55" s="13" t="s">
        <v>155</v>
      </c>
      <c r="B55" s="33"/>
      <c r="C55" s="33"/>
      <c r="D55" s="14"/>
      <c r="E55" s="15">
        <v>1128.6300000000001</v>
      </c>
      <c r="F55" s="16">
        <v>3.2399999999999998E-2</v>
      </c>
      <c r="G55" s="16">
        <v>5.9055999999999997E-2</v>
      </c>
    </row>
    <row r="56" spans="1:7" x14ac:dyDescent="0.35">
      <c r="A56" s="17" t="s">
        <v>137</v>
      </c>
      <c r="B56" s="34"/>
      <c r="C56" s="34"/>
      <c r="D56" s="20"/>
      <c r="E56" s="37">
        <v>1128.6300000000001</v>
      </c>
      <c r="F56" s="38">
        <v>3.2399999999999998E-2</v>
      </c>
      <c r="G56" s="23"/>
    </row>
    <row r="57" spans="1:7" x14ac:dyDescent="0.35">
      <c r="A57" s="13"/>
      <c r="B57" s="33"/>
      <c r="C57" s="33"/>
      <c r="D57" s="14"/>
      <c r="E57" s="15"/>
      <c r="F57" s="16"/>
      <c r="G57" s="16"/>
    </row>
    <row r="58" spans="1:7" x14ac:dyDescent="0.35">
      <c r="A58" s="24" t="s">
        <v>153</v>
      </c>
      <c r="B58" s="35"/>
      <c r="C58" s="35"/>
      <c r="D58" s="25"/>
      <c r="E58" s="21">
        <v>1128.6300000000001</v>
      </c>
      <c r="F58" s="22">
        <v>3.2399999999999998E-2</v>
      </c>
      <c r="G58" s="23"/>
    </row>
    <row r="59" spans="1:7" x14ac:dyDescent="0.35">
      <c r="A59" s="13" t="s">
        <v>156</v>
      </c>
      <c r="B59" s="33"/>
      <c r="C59" s="33"/>
      <c r="D59" s="14"/>
      <c r="E59" s="15">
        <v>0.18260999999999999</v>
      </c>
      <c r="F59" s="16">
        <v>5.0000000000000004E-6</v>
      </c>
      <c r="G59" s="16"/>
    </row>
    <row r="60" spans="1:7" x14ac:dyDescent="0.35">
      <c r="A60" s="13" t="s">
        <v>157</v>
      </c>
      <c r="B60" s="33"/>
      <c r="C60" s="33"/>
      <c r="D60" s="14"/>
      <c r="E60" s="26">
        <v>-74.252610000000004</v>
      </c>
      <c r="F60" s="27">
        <v>-1.905E-3</v>
      </c>
      <c r="G60" s="16">
        <v>5.9055000000000003E-2</v>
      </c>
    </row>
    <row r="61" spans="1:7" x14ac:dyDescent="0.35">
      <c r="A61" s="28" t="s">
        <v>158</v>
      </c>
      <c r="B61" s="36"/>
      <c r="C61" s="36"/>
      <c r="D61" s="29"/>
      <c r="E61" s="30">
        <v>34792.04</v>
      </c>
      <c r="F61" s="31">
        <v>1</v>
      </c>
      <c r="G61" s="31"/>
    </row>
    <row r="66" spans="1:3" x14ac:dyDescent="0.35">
      <c r="A66" s="1" t="s">
        <v>161</v>
      </c>
    </row>
    <row r="67" spans="1:3" x14ac:dyDescent="0.35">
      <c r="A67" s="47" t="s">
        <v>162</v>
      </c>
      <c r="B67" s="3" t="s">
        <v>134</v>
      </c>
    </row>
    <row r="68" spans="1:3" x14ac:dyDescent="0.35">
      <c r="A68" t="s">
        <v>163</v>
      </c>
    </row>
    <row r="69" spans="1:3" x14ac:dyDescent="0.35">
      <c r="A69" t="s">
        <v>164</v>
      </c>
      <c r="B69" t="s">
        <v>165</v>
      </c>
      <c r="C69" t="s">
        <v>165</v>
      </c>
    </row>
    <row r="70" spans="1:3" x14ac:dyDescent="0.35">
      <c r="B70" s="48">
        <v>45747</v>
      </c>
      <c r="C70" s="48">
        <v>45777</v>
      </c>
    </row>
    <row r="71" spans="1:3" x14ac:dyDescent="0.35">
      <c r="A71" t="s">
        <v>166</v>
      </c>
      <c r="B71">
        <v>10.198700000000001</v>
      </c>
      <c r="C71">
        <v>10.703799999999999</v>
      </c>
    </row>
    <row r="72" spans="1:3" x14ac:dyDescent="0.35">
      <c r="A72" t="s">
        <v>167</v>
      </c>
      <c r="B72">
        <v>10.198700000000001</v>
      </c>
      <c r="C72">
        <v>10.703799999999999</v>
      </c>
    </row>
    <row r="73" spans="1:3" x14ac:dyDescent="0.35">
      <c r="A73" t="s">
        <v>168</v>
      </c>
      <c r="B73">
        <v>10.179500000000001</v>
      </c>
      <c r="C73">
        <v>10.6685</v>
      </c>
    </row>
    <row r="74" spans="1:3" x14ac:dyDescent="0.35">
      <c r="A74" t="s">
        <v>169</v>
      </c>
      <c r="B74">
        <v>10.179500000000001</v>
      </c>
      <c r="C74">
        <v>10.6685</v>
      </c>
    </row>
    <row r="76" spans="1:3" x14ac:dyDescent="0.35">
      <c r="A76" t="s">
        <v>170</v>
      </c>
      <c r="B76" s="3" t="s">
        <v>134</v>
      </c>
    </row>
    <row r="77" spans="1:3" x14ac:dyDescent="0.35">
      <c r="A77" t="s">
        <v>171</v>
      </c>
      <c r="B77" s="3" t="s">
        <v>134</v>
      </c>
    </row>
    <row r="78" spans="1:3" ht="29" customHeight="1" x14ac:dyDescent="0.35">
      <c r="A78" s="47" t="s">
        <v>172</v>
      </c>
      <c r="B78" s="3" t="s">
        <v>134</v>
      </c>
    </row>
    <row r="79" spans="1:3" ht="29" customHeight="1" x14ac:dyDescent="0.35">
      <c r="A79" s="47" t="s">
        <v>173</v>
      </c>
      <c r="B79" s="3" t="s">
        <v>134</v>
      </c>
    </row>
    <row r="80" spans="1:3" x14ac:dyDescent="0.35">
      <c r="A80" t="s">
        <v>405</v>
      </c>
      <c r="B80" s="49">
        <v>1.6400000000000001E-2</v>
      </c>
    </row>
    <row r="81" spans="1:4" ht="43.5" customHeight="1" x14ac:dyDescent="0.35">
      <c r="A81" s="47" t="s">
        <v>175</v>
      </c>
      <c r="B81" s="3" t="s">
        <v>134</v>
      </c>
    </row>
    <row r="82" spans="1:4" x14ac:dyDescent="0.35">
      <c r="B82" s="3"/>
    </row>
    <row r="83" spans="1:4" ht="29" customHeight="1" x14ac:dyDescent="0.35">
      <c r="A83" s="47" t="s">
        <v>176</v>
      </c>
      <c r="B83" s="3" t="s">
        <v>134</v>
      </c>
    </row>
    <row r="84" spans="1:4" ht="29" customHeight="1" x14ac:dyDescent="0.35">
      <c r="A84" s="47" t="s">
        <v>177</v>
      </c>
      <c r="B84" t="s">
        <v>134</v>
      </c>
    </row>
    <row r="85" spans="1:4" ht="29" customHeight="1" x14ac:dyDescent="0.35">
      <c r="A85" s="47" t="s">
        <v>178</v>
      </c>
      <c r="B85" s="3" t="s">
        <v>134</v>
      </c>
    </row>
    <row r="86" spans="1:4" ht="29" customHeight="1" x14ac:dyDescent="0.35">
      <c r="A86" s="47" t="s">
        <v>179</v>
      </c>
      <c r="B86" s="3" t="s">
        <v>134</v>
      </c>
    </row>
    <row r="88" spans="1:4" ht="70" customHeight="1" x14ac:dyDescent="0.35">
      <c r="A88" s="73" t="s">
        <v>189</v>
      </c>
      <c r="B88" s="73" t="s">
        <v>190</v>
      </c>
      <c r="C88" s="73" t="s">
        <v>5</v>
      </c>
      <c r="D88" s="73" t="s">
        <v>6</v>
      </c>
    </row>
    <row r="89" spans="1:4" ht="70" customHeight="1" x14ac:dyDescent="0.35">
      <c r="A89" s="73" t="s">
        <v>1630</v>
      </c>
      <c r="B89" s="73"/>
      <c r="C89" s="73" t="s">
        <v>64</v>
      </c>
      <c r="D8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27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1631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1632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360</v>
      </c>
      <c r="B8" s="33" t="s">
        <v>361</v>
      </c>
      <c r="C8" s="33" t="s">
        <v>362</v>
      </c>
      <c r="D8" s="14">
        <v>457718</v>
      </c>
      <c r="E8" s="15">
        <v>11240.18</v>
      </c>
      <c r="F8" s="16">
        <v>2.6499999999999999E-2</v>
      </c>
      <c r="G8" s="16"/>
    </row>
    <row r="9" spans="1:7" x14ac:dyDescent="0.35">
      <c r="A9" s="13" t="s">
        <v>1633</v>
      </c>
      <c r="B9" s="33" t="s">
        <v>1634</v>
      </c>
      <c r="C9" s="33" t="s">
        <v>197</v>
      </c>
      <c r="D9" s="14">
        <v>6359666</v>
      </c>
      <c r="E9" s="15">
        <v>11228.63</v>
      </c>
      <c r="F9" s="16">
        <v>2.6499999999999999E-2</v>
      </c>
      <c r="G9" s="16"/>
    </row>
    <row r="10" spans="1:7" x14ac:dyDescent="0.35">
      <c r="A10" s="13" t="s">
        <v>342</v>
      </c>
      <c r="B10" s="33" t="s">
        <v>343</v>
      </c>
      <c r="C10" s="33" t="s">
        <v>267</v>
      </c>
      <c r="D10" s="14">
        <v>1611780</v>
      </c>
      <c r="E10" s="15">
        <v>10586.98</v>
      </c>
      <c r="F10" s="16">
        <v>2.5000000000000001E-2</v>
      </c>
      <c r="G10" s="16"/>
    </row>
    <row r="11" spans="1:7" x14ac:dyDescent="0.35">
      <c r="A11" s="13" t="s">
        <v>258</v>
      </c>
      <c r="B11" s="33" t="s">
        <v>259</v>
      </c>
      <c r="C11" s="33" t="s">
        <v>197</v>
      </c>
      <c r="D11" s="14">
        <v>4590803</v>
      </c>
      <c r="E11" s="15">
        <v>10015.75</v>
      </c>
      <c r="F11" s="16">
        <v>2.3599999999999999E-2</v>
      </c>
      <c r="G11" s="16"/>
    </row>
    <row r="12" spans="1:7" x14ac:dyDescent="0.35">
      <c r="A12" s="13" t="s">
        <v>256</v>
      </c>
      <c r="B12" s="33" t="s">
        <v>257</v>
      </c>
      <c r="C12" s="33" t="s">
        <v>216</v>
      </c>
      <c r="D12" s="14">
        <v>156530</v>
      </c>
      <c r="E12" s="15">
        <v>9592.16</v>
      </c>
      <c r="F12" s="16">
        <v>2.2599999999999999E-2</v>
      </c>
      <c r="G12" s="16"/>
    </row>
    <row r="13" spans="1:7" x14ac:dyDescent="0.35">
      <c r="A13" s="13" t="s">
        <v>323</v>
      </c>
      <c r="B13" s="33" t="s">
        <v>324</v>
      </c>
      <c r="C13" s="33" t="s">
        <v>279</v>
      </c>
      <c r="D13" s="14">
        <v>1071929</v>
      </c>
      <c r="E13" s="15">
        <v>9585.19</v>
      </c>
      <c r="F13" s="16">
        <v>2.2599999999999999E-2</v>
      </c>
      <c r="G13" s="16"/>
    </row>
    <row r="14" spans="1:7" x14ac:dyDescent="0.35">
      <c r="A14" s="13" t="s">
        <v>1635</v>
      </c>
      <c r="B14" s="33" t="s">
        <v>1636</v>
      </c>
      <c r="C14" s="33" t="s">
        <v>350</v>
      </c>
      <c r="D14" s="14">
        <v>210627</v>
      </c>
      <c r="E14" s="15">
        <v>9523.7099999999991</v>
      </c>
      <c r="F14" s="16">
        <v>2.2499999999999999E-2</v>
      </c>
      <c r="G14" s="16"/>
    </row>
    <row r="15" spans="1:7" x14ac:dyDescent="0.35">
      <c r="A15" s="13" t="s">
        <v>348</v>
      </c>
      <c r="B15" s="33" t="s">
        <v>349</v>
      </c>
      <c r="C15" s="33" t="s">
        <v>350</v>
      </c>
      <c r="D15" s="14">
        <v>1424301</v>
      </c>
      <c r="E15" s="15">
        <v>9150.42</v>
      </c>
      <c r="F15" s="16">
        <v>2.1600000000000001E-2</v>
      </c>
      <c r="G15" s="16"/>
    </row>
    <row r="16" spans="1:7" x14ac:dyDescent="0.35">
      <c r="A16" s="13" t="s">
        <v>214</v>
      </c>
      <c r="B16" s="33" t="s">
        <v>215</v>
      </c>
      <c r="C16" s="33" t="s">
        <v>216</v>
      </c>
      <c r="D16" s="14">
        <v>142012</v>
      </c>
      <c r="E16" s="15">
        <v>9030.5400000000009</v>
      </c>
      <c r="F16" s="16">
        <v>2.1299999999999999E-2</v>
      </c>
      <c r="G16" s="16"/>
    </row>
    <row r="17" spans="1:7" x14ac:dyDescent="0.35">
      <c r="A17" s="13" t="s">
        <v>468</v>
      </c>
      <c r="B17" s="33" t="s">
        <v>469</v>
      </c>
      <c r="C17" s="33" t="s">
        <v>229</v>
      </c>
      <c r="D17" s="14">
        <v>321961</v>
      </c>
      <c r="E17" s="15">
        <v>8712.59</v>
      </c>
      <c r="F17" s="16">
        <v>2.06E-2</v>
      </c>
      <c r="G17" s="16"/>
    </row>
    <row r="18" spans="1:7" x14ac:dyDescent="0.35">
      <c r="A18" s="13" t="s">
        <v>339</v>
      </c>
      <c r="B18" s="33" t="s">
        <v>340</v>
      </c>
      <c r="C18" s="33" t="s">
        <v>341</v>
      </c>
      <c r="D18" s="14">
        <v>278087</v>
      </c>
      <c r="E18" s="15">
        <v>8519.4699999999993</v>
      </c>
      <c r="F18" s="16">
        <v>2.01E-2</v>
      </c>
      <c r="G18" s="16"/>
    </row>
    <row r="19" spans="1:7" x14ac:dyDescent="0.35">
      <c r="A19" s="13" t="s">
        <v>378</v>
      </c>
      <c r="B19" s="33" t="s">
        <v>379</v>
      </c>
      <c r="C19" s="33" t="s">
        <v>298</v>
      </c>
      <c r="D19" s="14">
        <v>48265</v>
      </c>
      <c r="E19" s="15">
        <v>7940.56</v>
      </c>
      <c r="F19" s="16">
        <v>1.8700000000000001E-2</v>
      </c>
      <c r="G19" s="16"/>
    </row>
    <row r="20" spans="1:7" x14ac:dyDescent="0.35">
      <c r="A20" s="13" t="s">
        <v>363</v>
      </c>
      <c r="B20" s="33" t="s">
        <v>364</v>
      </c>
      <c r="C20" s="33" t="s">
        <v>341</v>
      </c>
      <c r="D20" s="14">
        <v>490208</v>
      </c>
      <c r="E20" s="15">
        <v>7940.39</v>
      </c>
      <c r="F20" s="16">
        <v>1.8700000000000001E-2</v>
      </c>
      <c r="G20" s="16"/>
    </row>
    <row r="21" spans="1:7" x14ac:dyDescent="0.35">
      <c r="A21" s="13" t="s">
        <v>752</v>
      </c>
      <c r="B21" s="33" t="s">
        <v>753</v>
      </c>
      <c r="C21" s="33" t="s">
        <v>238</v>
      </c>
      <c r="D21" s="14">
        <v>412600</v>
      </c>
      <c r="E21" s="15">
        <v>7691.28</v>
      </c>
      <c r="F21" s="16">
        <v>1.8200000000000001E-2</v>
      </c>
      <c r="G21" s="16"/>
    </row>
    <row r="22" spans="1:7" x14ac:dyDescent="0.35">
      <c r="A22" s="13" t="s">
        <v>337</v>
      </c>
      <c r="B22" s="33" t="s">
        <v>338</v>
      </c>
      <c r="C22" s="33" t="s">
        <v>229</v>
      </c>
      <c r="D22" s="14">
        <v>471131</v>
      </c>
      <c r="E22" s="15">
        <v>7596.52</v>
      </c>
      <c r="F22" s="16">
        <v>1.7899999999999999E-2</v>
      </c>
      <c r="G22" s="16"/>
    </row>
    <row r="23" spans="1:7" x14ac:dyDescent="0.35">
      <c r="A23" s="13" t="s">
        <v>1637</v>
      </c>
      <c r="B23" s="33" t="s">
        <v>1638</v>
      </c>
      <c r="C23" s="33" t="s">
        <v>341</v>
      </c>
      <c r="D23" s="14">
        <v>634027</v>
      </c>
      <c r="E23" s="15">
        <v>7174.65</v>
      </c>
      <c r="F23" s="16">
        <v>1.6899999999999998E-2</v>
      </c>
      <c r="G23" s="16"/>
    </row>
    <row r="24" spans="1:7" x14ac:dyDescent="0.35">
      <c r="A24" s="13" t="s">
        <v>294</v>
      </c>
      <c r="B24" s="33" t="s">
        <v>295</v>
      </c>
      <c r="C24" s="33" t="s">
        <v>197</v>
      </c>
      <c r="D24" s="14">
        <v>1235969</v>
      </c>
      <c r="E24" s="15">
        <v>6993.11</v>
      </c>
      <c r="F24" s="16">
        <v>1.6500000000000001E-2</v>
      </c>
      <c r="G24" s="16"/>
    </row>
    <row r="25" spans="1:7" x14ac:dyDescent="0.35">
      <c r="A25" s="13" t="s">
        <v>1639</v>
      </c>
      <c r="B25" s="33" t="s">
        <v>1640</v>
      </c>
      <c r="C25" s="33" t="s">
        <v>480</v>
      </c>
      <c r="D25" s="14">
        <v>2034438</v>
      </c>
      <c r="E25" s="15">
        <v>6931.33</v>
      </c>
      <c r="F25" s="16">
        <v>1.6400000000000001E-2</v>
      </c>
      <c r="G25" s="16"/>
    </row>
    <row r="26" spans="1:7" x14ac:dyDescent="0.35">
      <c r="A26" s="13" t="s">
        <v>1018</v>
      </c>
      <c r="B26" s="33" t="s">
        <v>1019</v>
      </c>
      <c r="C26" s="33" t="s">
        <v>298</v>
      </c>
      <c r="D26" s="14">
        <v>957452</v>
      </c>
      <c r="E26" s="15">
        <v>6683.49</v>
      </c>
      <c r="F26" s="16">
        <v>1.5800000000000002E-2</v>
      </c>
      <c r="G26" s="16"/>
    </row>
    <row r="27" spans="1:7" x14ac:dyDescent="0.35">
      <c r="A27" s="13" t="s">
        <v>1624</v>
      </c>
      <c r="B27" s="33" t="s">
        <v>1625</v>
      </c>
      <c r="C27" s="33" t="s">
        <v>433</v>
      </c>
      <c r="D27" s="14">
        <v>662547</v>
      </c>
      <c r="E27" s="15">
        <v>6607.25</v>
      </c>
      <c r="F27" s="16">
        <v>1.5599999999999999E-2</v>
      </c>
      <c r="G27" s="16"/>
    </row>
    <row r="28" spans="1:7" x14ac:dyDescent="0.35">
      <c r="A28" s="13" t="s">
        <v>1641</v>
      </c>
      <c r="B28" s="33" t="s">
        <v>1642</v>
      </c>
      <c r="C28" s="33" t="s">
        <v>253</v>
      </c>
      <c r="D28" s="14">
        <v>626953</v>
      </c>
      <c r="E28" s="15">
        <v>6514.04</v>
      </c>
      <c r="F28" s="16">
        <v>1.54E-2</v>
      </c>
      <c r="G28" s="16"/>
    </row>
    <row r="29" spans="1:7" x14ac:dyDescent="0.35">
      <c r="A29" s="13" t="s">
        <v>369</v>
      </c>
      <c r="B29" s="33" t="s">
        <v>370</v>
      </c>
      <c r="C29" s="33" t="s">
        <v>327</v>
      </c>
      <c r="D29" s="14">
        <v>388490</v>
      </c>
      <c r="E29" s="15">
        <v>6466.42</v>
      </c>
      <c r="F29" s="16">
        <v>1.5299999999999999E-2</v>
      </c>
      <c r="G29" s="16"/>
    </row>
    <row r="30" spans="1:7" x14ac:dyDescent="0.35">
      <c r="A30" s="13" t="s">
        <v>1643</v>
      </c>
      <c r="B30" s="33" t="s">
        <v>1644</v>
      </c>
      <c r="C30" s="33" t="s">
        <v>223</v>
      </c>
      <c r="D30" s="14">
        <v>197947</v>
      </c>
      <c r="E30" s="15">
        <v>6465.34</v>
      </c>
      <c r="F30" s="16">
        <v>1.5299999999999999E-2</v>
      </c>
      <c r="G30" s="16"/>
    </row>
    <row r="31" spans="1:7" x14ac:dyDescent="0.35">
      <c r="A31" s="13" t="s">
        <v>1645</v>
      </c>
      <c r="B31" s="33" t="s">
        <v>1646</v>
      </c>
      <c r="C31" s="33" t="s">
        <v>238</v>
      </c>
      <c r="D31" s="14">
        <v>638831</v>
      </c>
      <c r="E31" s="15">
        <v>6453.47</v>
      </c>
      <c r="F31" s="16">
        <v>1.52E-2</v>
      </c>
      <c r="G31" s="16"/>
    </row>
    <row r="32" spans="1:7" x14ac:dyDescent="0.35">
      <c r="A32" s="13" t="s">
        <v>304</v>
      </c>
      <c r="B32" s="33" t="s">
        <v>305</v>
      </c>
      <c r="C32" s="33" t="s">
        <v>238</v>
      </c>
      <c r="D32" s="14">
        <v>523371</v>
      </c>
      <c r="E32" s="15">
        <v>6433.8</v>
      </c>
      <c r="F32" s="16">
        <v>1.52E-2</v>
      </c>
      <c r="G32" s="16"/>
    </row>
    <row r="33" spans="1:7" x14ac:dyDescent="0.35">
      <c r="A33" s="13" t="s">
        <v>1051</v>
      </c>
      <c r="B33" s="33" t="s">
        <v>1052</v>
      </c>
      <c r="C33" s="33" t="s">
        <v>226</v>
      </c>
      <c r="D33" s="14">
        <v>21615</v>
      </c>
      <c r="E33" s="15">
        <v>6421.82</v>
      </c>
      <c r="F33" s="16">
        <v>1.52E-2</v>
      </c>
      <c r="G33" s="16"/>
    </row>
    <row r="34" spans="1:7" x14ac:dyDescent="0.35">
      <c r="A34" s="13" t="s">
        <v>1647</v>
      </c>
      <c r="B34" s="33" t="s">
        <v>1648</v>
      </c>
      <c r="C34" s="33" t="s">
        <v>350</v>
      </c>
      <c r="D34" s="14">
        <v>539129</v>
      </c>
      <c r="E34" s="15">
        <v>6333.69</v>
      </c>
      <c r="F34" s="16">
        <v>1.49E-2</v>
      </c>
      <c r="G34" s="16"/>
    </row>
    <row r="35" spans="1:7" x14ac:dyDescent="0.35">
      <c r="A35" s="13" t="s">
        <v>325</v>
      </c>
      <c r="B35" s="33" t="s">
        <v>326</v>
      </c>
      <c r="C35" s="33" t="s">
        <v>327</v>
      </c>
      <c r="D35" s="14">
        <v>600138</v>
      </c>
      <c r="E35" s="15">
        <v>6173.02</v>
      </c>
      <c r="F35" s="16">
        <v>1.46E-2</v>
      </c>
      <c r="G35" s="16"/>
    </row>
    <row r="36" spans="1:7" x14ac:dyDescent="0.35">
      <c r="A36" s="13" t="s">
        <v>1004</v>
      </c>
      <c r="B36" s="33" t="s">
        <v>1005</v>
      </c>
      <c r="C36" s="33" t="s">
        <v>264</v>
      </c>
      <c r="D36" s="14">
        <v>454839</v>
      </c>
      <c r="E36" s="15">
        <v>5935.65</v>
      </c>
      <c r="F36" s="16">
        <v>1.4E-2</v>
      </c>
      <c r="G36" s="16"/>
    </row>
    <row r="37" spans="1:7" x14ac:dyDescent="0.35">
      <c r="A37" s="13" t="s">
        <v>284</v>
      </c>
      <c r="B37" s="33" t="s">
        <v>285</v>
      </c>
      <c r="C37" s="33" t="s">
        <v>213</v>
      </c>
      <c r="D37" s="14">
        <v>811960</v>
      </c>
      <c r="E37" s="15">
        <v>5841.65</v>
      </c>
      <c r="F37" s="16">
        <v>1.38E-2</v>
      </c>
      <c r="G37" s="16"/>
    </row>
    <row r="38" spans="1:7" x14ac:dyDescent="0.35">
      <c r="A38" s="13" t="s">
        <v>1649</v>
      </c>
      <c r="B38" s="33" t="s">
        <v>1650</v>
      </c>
      <c r="C38" s="33" t="s">
        <v>397</v>
      </c>
      <c r="D38" s="14">
        <v>853394</v>
      </c>
      <c r="E38" s="15">
        <v>5723.71</v>
      </c>
      <c r="F38" s="16">
        <v>1.35E-2</v>
      </c>
      <c r="G38" s="16"/>
    </row>
    <row r="39" spans="1:7" x14ac:dyDescent="0.35">
      <c r="A39" s="13" t="s">
        <v>1651</v>
      </c>
      <c r="B39" s="33" t="s">
        <v>1652</v>
      </c>
      <c r="C39" s="33" t="s">
        <v>267</v>
      </c>
      <c r="D39" s="14">
        <v>565691</v>
      </c>
      <c r="E39" s="15">
        <v>5659.74</v>
      </c>
      <c r="F39" s="16">
        <v>1.34E-2</v>
      </c>
      <c r="G39" s="16"/>
    </row>
    <row r="40" spans="1:7" x14ac:dyDescent="0.35">
      <c r="A40" s="13" t="s">
        <v>730</v>
      </c>
      <c r="B40" s="33" t="s">
        <v>731</v>
      </c>
      <c r="C40" s="33" t="s">
        <v>267</v>
      </c>
      <c r="D40" s="14">
        <v>797685</v>
      </c>
      <c r="E40" s="15">
        <v>5468.53</v>
      </c>
      <c r="F40" s="16">
        <v>1.29E-2</v>
      </c>
      <c r="G40" s="16"/>
    </row>
    <row r="41" spans="1:7" x14ac:dyDescent="0.35">
      <c r="A41" s="13" t="s">
        <v>1000</v>
      </c>
      <c r="B41" s="33" t="s">
        <v>1001</v>
      </c>
      <c r="C41" s="33" t="s">
        <v>197</v>
      </c>
      <c r="D41" s="14">
        <v>2775890</v>
      </c>
      <c r="E41" s="15">
        <v>5459.62</v>
      </c>
      <c r="F41" s="16">
        <v>1.29E-2</v>
      </c>
      <c r="G41" s="16"/>
    </row>
    <row r="42" spans="1:7" x14ac:dyDescent="0.35">
      <c r="A42" s="13" t="s">
        <v>1006</v>
      </c>
      <c r="B42" s="33" t="s">
        <v>1007</v>
      </c>
      <c r="C42" s="33" t="s">
        <v>232</v>
      </c>
      <c r="D42" s="14">
        <v>347346</v>
      </c>
      <c r="E42" s="15">
        <v>5313</v>
      </c>
      <c r="F42" s="16">
        <v>1.2500000000000001E-2</v>
      </c>
      <c r="G42" s="16"/>
    </row>
    <row r="43" spans="1:7" x14ac:dyDescent="0.35">
      <c r="A43" s="13" t="s">
        <v>1653</v>
      </c>
      <c r="B43" s="33" t="s">
        <v>1654</v>
      </c>
      <c r="C43" s="33" t="s">
        <v>308</v>
      </c>
      <c r="D43" s="14">
        <v>594306</v>
      </c>
      <c r="E43" s="15">
        <v>5117.57</v>
      </c>
      <c r="F43" s="16">
        <v>1.21E-2</v>
      </c>
      <c r="G43" s="16"/>
    </row>
    <row r="44" spans="1:7" x14ac:dyDescent="0.35">
      <c r="A44" s="13" t="s">
        <v>1655</v>
      </c>
      <c r="B44" s="33" t="s">
        <v>1656</v>
      </c>
      <c r="C44" s="33" t="s">
        <v>394</v>
      </c>
      <c r="D44" s="14">
        <v>997057</v>
      </c>
      <c r="E44" s="15">
        <v>5071.03</v>
      </c>
      <c r="F44" s="16">
        <v>1.2E-2</v>
      </c>
      <c r="G44" s="16"/>
    </row>
    <row r="45" spans="1:7" x14ac:dyDescent="0.35">
      <c r="A45" s="13" t="s">
        <v>321</v>
      </c>
      <c r="B45" s="33" t="s">
        <v>322</v>
      </c>
      <c r="C45" s="33" t="s">
        <v>229</v>
      </c>
      <c r="D45" s="14">
        <v>340148</v>
      </c>
      <c r="E45" s="15">
        <v>4766.1499999999996</v>
      </c>
      <c r="F45" s="16">
        <v>1.12E-2</v>
      </c>
      <c r="G45" s="16"/>
    </row>
    <row r="46" spans="1:7" x14ac:dyDescent="0.35">
      <c r="A46" s="13" t="s">
        <v>272</v>
      </c>
      <c r="B46" s="33" t="s">
        <v>273</v>
      </c>
      <c r="C46" s="33" t="s">
        <v>213</v>
      </c>
      <c r="D46" s="14">
        <v>88032</v>
      </c>
      <c r="E46" s="15">
        <v>4684.62</v>
      </c>
      <c r="F46" s="16">
        <v>1.11E-2</v>
      </c>
      <c r="G46" s="16"/>
    </row>
    <row r="47" spans="1:7" x14ac:dyDescent="0.35">
      <c r="A47" s="13" t="s">
        <v>1053</v>
      </c>
      <c r="B47" s="33" t="s">
        <v>1054</v>
      </c>
      <c r="C47" s="33" t="s">
        <v>298</v>
      </c>
      <c r="D47" s="14">
        <v>378955</v>
      </c>
      <c r="E47" s="15">
        <v>4684.26</v>
      </c>
      <c r="F47" s="16">
        <v>1.11E-2</v>
      </c>
      <c r="G47" s="16"/>
    </row>
    <row r="48" spans="1:7" x14ac:dyDescent="0.35">
      <c r="A48" s="13" t="s">
        <v>1657</v>
      </c>
      <c r="B48" s="33" t="s">
        <v>1658</v>
      </c>
      <c r="C48" s="33" t="s">
        <v>426</v>
      </c>
      <c r="D48" s="14">
        <v>749259</v>
      </c>
      <c r="E48" s="15">
        <v>4680.62</v>
      </c>
      <c r="F48" s="16">
        <v>1.0999999999999999E-2</v>
      </c>
      <c r="G48" s="16"/>
    </row>
    <row r="49" spans="1:7" x14ac:dyDescent="0.35">
      <c r="A49" s="13" t="s">
        <v>251</v>
      </c>
      <c r="B49" s="33" t="s">
        <v>252</v>
      </c>
      <c r="C49" s="33" t="s">
        <v>253</v>
      </c>
      <c r="D49" s="14">
        <v>662782</v>
      </c>
      <c r="E49" s="15">
        <v>4640.8</v>
      </c>
      <c r="F49" s="16">
        <v>1.0999999999999999E-2</v>
      </c>
      <c r="G49" s="16"/>
    </row>
    <row r="50" spans="1:7" x14ac:dyDescent="0.35">
      <c r="A50" s="13" t="s">
        <v>398</v>
      </c>
      <c r="B50" s="33" t="s">
        <v>399</v>
      </c>
      <c r="C50" s="33" t="s">
        <v>223</v>
      </c>
      <c r="D50" s="14">
        <v>3912121</v>
      </c>
      <c r="E50" s="15">
        <v>4635.08</v>
      </c>
      <c r="F50" s="16">
        <v>1.09E-2</v>
      </c>
      <c r="G50" s="16"/>
    </row>
    <row r="51" spans="1:7" x14ac:dyDescent="0.35">
      <c r="A51" s="13" t="s">
        <v>1659</v>
      </c>
      <c r="B51" s="33" t="s">
        <v>1660</v>
      </c>
      <c r="C51" s="33" t="s">
        <v>210</v>
      </c>
      <c r="D51" s="14">
        <v>540851</v>
      </c>
      <c r="E51" s="15">
        <v>4588.58</v>
      </c>
      <c r="F51" s="16">
        <v>1.0800000000000001E-2</v>
      </c>
      <c r="G51" s="16"/>
    </row>
    <row r="52" spans="1:7" x14ac:dyDescent="0.35">
      <c r="A52" s="13" t="s">
        <v>1661</v>
      </c>
      <c r="B52" s="33" t="s">
        <v>1662</v>
      </c>
      <c r="C52" s="33" t="s">
        <v>226</v>
      </c>
      <c r="D52" s="14">
        <v>579319</v>
      </c>
      <c r="E52" s="15">
        <v>4501.0200000000004</v>
      </c>
      <c r="F52" s="16">
        <v>1.06E-2</v>
      </c>
      <c r="G52" s="16"/>
    </row>
    <row r="53" spans="1:7" x14ac:dyDescent="0.35">
      <c r="A53" s="13" t="s">
        <v>485</v>
      </c>
      <c r="B53" s="33" t="s">
        <v>486</v>
      </c>
      <c r="C53" s="33" t="s">
        <v>308</v>
      </c>
      <c r="D53" s="14">
        <v>862690</v>
      </c>
      <c r="E53" s="15">
        <v>4487.28</v>
      </c>
      <c r="F53" s="16">
        <v>1.06E-2</v>
      </c>
      <c r="G53" s="16"/>
    </row>
    <row r="54" spans="1:7" x14ac:dyDescent="0.35">
      <c r="A54" s="13" t="s">
        <v>1626</v>
      </c>
      <c r="B54" s="33" t="s">
        <v>1627</v>
      </c>
      <c r="C54" s="33" t="s">
        <v>223</v>
      </c>
      <c r="D54" s="14">
        <v>262530</v>
      </c>
      <c r="E54" s="15">
        <v>4474.3</v>
      </c>
      <c r="F54" s="16">
        <v>1.06E-2</v>
      </c>
      <c r="G54" s="16"/>
    </row>
    <row r="55" spans="1:7" x14ac:dyDescent="0.35">
      <c r="A55" s="13" t="s">
        <v>1010</v>
      </c>
      <c r="B55" s="33" t="s">
        <v>1011</v>
      </c>
      <c r="C55" s="33" t="s">
        <v>238</v>
      </c>
      <c r="D55" s="14">
        <v>605021</v>
      </c>
      <c r="E55" s="15">
        <v>4326.8100000000004</v>
      </c>
      <c r="F55" s="16">
        <v>1.0200000000000001E-2</v>
      </c>
      <c r="G55" s="16"/>
    </row>
    <row r="56" spans="1:7" x14ac:dyDescent="0.35">
      <c r="A56" s="13" t="s">
        <v>1016</v>
      </c>
      <c r="B56" s="33" t="s">
        <v>1017</v>
      </c>
      <c r="C56" s="33" t="s">
        <v>213</v>
      </c>
      <c r="D56" s="14">
        <v>1070903</v>
      </c>
      <c r="E56" s="15">
        <v>4178.66</v>
      </c>
      <c r="F56" s="16">
        <v>9.9000000000000008E-3</v>
      </c>
      <c r="G56" s="16"/>
    </row>
    <row r="57" spans="1:7" x14ac:dyDescent="0.35">
      <c r="A57" s="13" t="s">
        <v>1663</v>
      </c>
      <c r="B57" s="33" t="s">
        <v>1664</v>
      </c>
      <c r="C57" s="33" t="s">
        <v>223</v>
      </c>
      <c r="D57" s="14">
        <v>1032542</v>
      </c>
      <c r="E57" s="15">
        <v>4092.48</v>
      </c>
      <c r="F57" s="16">
        <v>9.7000000000000003E-3</v>
      </c>
      <c r="G57" s="16"/>
    </row>
    <row r="58" spans="1:7" x14ac:dyDescent="0.35">
      <c r="A58" s="13" t="s">
        <v>1122</v>
      </c>
      <c r="B58" s="33" t="s">
        <v>1123</v>
      </c>
      <c r="C58" s="33" t="s">
        <v>480</v>
      </c>
      <c r="D58" s="14">
        <v>216190</v>
      </c>
      <c r="E58" s="15">
        <v>4087.5</v>
      </c>
      <c r="F58" s="16">
        <v>9.5999999999999992E-3</v>
      </c>
      <c r="G58" s="16"/>
    </row>
    <row r="59" spans="1:7" x14ac:dyDescent="0.35">
      <c r="A59" s="13" t="s">
        <v>319</v>
      </c>
      <c r="B59" s="33" t="s">
        <v>320</v>
      </c>
      <c r="C59" s="33" t="s">
        <v>229</v>
      </c>
      <c r="D59" s="14">
        <v>264705</v>
      </c>
      <c r="E59" s="15">
        <v>4019.81</v>
      </c>
      <c r="F59" s="16">
        <v>9.4999999999999998E-3</v>
      </c>
      <c r="G59" s="16"/>
    </row>
    <row r="60" spans="1:7" x14ac:dyDescent="0.35">
      <c r="A60" s="13" t="s">
        <v>1665</v>
      </c>
      <c r="B60" s="33" t="s">
        <v>1666</v>
      </c>
      <c r="C60" s="33" t="s">
        <v>433</v>
      </c>
      <c r="D60" s="14">
        <v>431515</v>
      </c>
      <c r="E60" s="15">
        <v>3718.8</v>
      </c>
      <c r="F60" s="16">
        <v>8.8000000000000005E-3</v>
      </c>
      <c r="G60" s="16"/>
    </row>
    <row r="61" spans="1:7" x14ac:dyDescent="0.35">
      <c r="A61" s="13" t="s">
        <v>292</v>
      </c>
      <c r="B61" s="33" t="s">
        <v>293</v>
      </c>
      <c r="C61" s="33" t="s">
        <v>210</v>
      </c>
      <c r="D61" s="14">
        <v>141064</v>
      </c>
      <c r="E61" s="15">
        <v>3695.03</v>
      </c>
      <c r="F61" s="16">
        <v>8.6999999999999994E-3</v>
      </c>
      <c r="G61" s="16"/>
    </row>
    <row r="62" spans="1:7" x14ac:dyDescent="0.35">
      <c r="A62" s="13" t="s">
        <v>309</v>
      </c>
      <c r="B62" s="33" t="s">
        <v>310</v>
      </c>
      <c r="C62" s="33" t="s">
        <v>202</v>
      </c>
      <c r="D62" s="14">
        <v>975453</v>
      </c>
      <c r="E62" s="15">
        <v>3694.04</v>
      </c>
      <c r="F62" s="16">
        <v>8.6999999999999994E-3</v>
      </c>
      <c r="G62" s="16"/>
    </row>
    <row r="63" spans="1:7" x14ac:dyDescent="0.35">
      <c r="A63" s="13" t="s">
        <v>1024</v>
      </c>
      <c r="B63" s="33" t="s">
        <v>1025</v>
      </c>
      <c r="C63" s="33" t="s">
        <v>298</v>
      </c>
      <c r="D63" s="14">
        <v>342287</v>
      </c>
      <c r="E63" s="15">
        <v>3662.47</v>
      </c>
      <c r="F63" s="16">
        <v>8.6E-3</v>
      </c>
      <c r="G63" s="16"/>
    </row>
    <row r="64" spans="1:7" x14ac:dyDescent="0.35">
      <c r="A64" s="13" t="s">
        <v>1667</v>
      </c>
      <c r="B64" s="33" t="s">
        <v>1668</v>
      </c>
      <c r="C64" s="33" t="s">
        <v>279</v>
      </c>
      <c r="D64" s="14">
        <v>648983</v>
      </c>
      <c r="E64" s="15">
        <v>3514.24</v>
      </c>
      <c r="F64" s="16">
        <v>8.3000000000000001E-3</v>
      </c>
      <c r="G64" s="16"/>
    </row>
    <row r="65" spans="1:7" x14ac:dyDescent="0.35">
      <c r="A65" s="13" t="s">
        <v>1669</v>
      </c>
      <c r="B65" s="33" t="s">
        <v>1670</v>
      </c>
      <c r="C65" s="33" t="s">
        <v>210</v>
      </c>
      <c r="D65" s="14">
        <v>1600125</v>
      </c>
      <c r="E65" s="15">
        <v>3499.63</v>
      </c>
      <c r="F65" s="16">
        <v>8.3000000000000001E-3</v>
      </c>
      <c r="G65" s="16"/>
    </row>
    <row r="66" spans="1:7" x14ac:dyDescent="0.35">
      <c r="A66" s="13" t="s">
        <v>1671</v>
      </c>
      <c r="B66" s="33" t="s">
        <v>1672</v>
      </c>
      <c r="C66" s="33" t="s">
        <v>341</v>
      </c>
      <c r="D66" s="14">
        <v>127658</v>
      </c>
      <c r="E66" s="15">
        <v>3426.85</v>
      </c>
      <c r="F66" s="16">
        <v>8.0999999999999996E-3</v>
      </c>
      <c r="G66" s="16"/>
    </row>
    <row r="67" spans="1:7" x14ac:dyDescent="0.35">
      <c r="A67" s="13" t="s">
        <v>1673</v>
      </c>
      <c r="B67" s="33" t="s">
        <v>1674</v>
      </c>
      <c r="C67" s="33" t="s">
        <v>308</v>
      </c>
      <c r="D67" s="14">
        <v>45611</v>
      </c>
      <c r="E67" s="15">
        <v>3330.29</v>
      </c>
      <c r="F67" s="16">
        <v>7.9000000000000008E-3</v>
      </c>
      <c r="G67" s="16"/>
    </row>
    <row r="68" spans="1:7" x14ac:dyDescent="0.35">
      <c r="A68" s="13" t="s">
        <v>761</v>
      </c>
      <c r="B68" s="33" t="s">
        <v>762</v>
      </c>
      <c r="C68" s="33" t="s">
        <v>298</v>
      </c>
      <c r="D68" s="14">
        <v>179641</v>
      </c>
      <c r="E68" s="15">
        <v>3065.21</v>
      </c>
      <c r="F68" s="16">
        <v>7.1999999999999998E-3</v>
      </c>
      <c r="G68" s="16"/>
    </row>
    <row r="69" spans="1:7" x14ac:dyDescent="0.35">
      <c r="A69" s="13" t="s">
        <v>1134</v>
      </c>
      <c r="B69" s="33" t="s">
        <v>1135</v>
      </c>
      <c r="C69" s="33" t="s">
        <v>1136</v>
      </c>
      <c r="D69" s="14">
        <v>421488</v>
      </c>
      <c r="E69" s="15">
        <v>2960.11</v>
      </c>
      <c r="F69" s="16">
        <v>7.0000000000000001E-3</v>
      </c>
      <c r="G69" s="16"/>
    </row>
    <row r="70" spans="1:7" x14ac:dyDescent="0.35">
      <c r="A70" s="13" t="s">
        <v>236</v>
      </c>
      <c r="B70" s="33" t="s">
        <v>237</v>
      </c>
      <c r="C70" s="33" t="s">
        <v>238</v>
      </c>
      <c r="D70" s="14">
        <v>133473</v>
      </c>
      <c r="E70" s="15">
        <v>2896.23</v>
      </c>
      <c r="F70" s="16">
        <v>6.7999999999999996E-3</v>
      </c>
      <c r="G70" s="16"/>
    </row>
    <row r="71" spans="1:7" x14ac:dyDescent="0.35">
      <c r="A71" s="13" t="s">
        <v>489</v>
      </c>
      <c r="B71" s="33" t="s">
        <v>490</v>
      </c>
      <c r="C71" s="33" t="s">
        <v>491</v>
      </c>
      <c r="D71" s="14">
        <v>238746</v>
      </c>
      <c r="E71" s="15">
        <v>2789.75</v>
      </c>
      <c r="F71" s="16">
        <v>6.6E-3</v>
      </c>
      <c r="G71" s="16"/>
    </row>
    <row r="72" spans="1:7" x14ac:dyDescent="0.35">
      <c r="A72" s="13" t="s">
        <v>1030</v>
      </c>
      <c r="B72" s="33" t="s">
        <v>1031</v>
      </c>
      <c r="C72" s="33" t="s">
        <v>357</v>
      </c>
      <c r="D72" s="14">
        <v>369396</v>
      </c>
      <c r="E72" s="15">
        <v>2759.76</v>
      </c>
      <c r="F72" s="16">
        <v>6.4999999999999997E-3</v>
      </c>
      <c r="G72" s="16"/>
    </row>
    <row r="73" spans="1:7" x14ac:dyDescent="0.35">
      <c r="A73" s="13" t="s">
        <v>1675</v>
      </c>
      <c r="B73" s="33" t="s">
        <v>1676</v>
      </c>
      <c r="C73" s="33" t="s">
        <v>223</v>
      </c>
      <c r="D73" s="14">
        <v>346090</v>
      </c>
      <c r="E73" s="15">
        <v>2706.25</v>
      </c>
      <c r="F73" s="16">
        <v>6.4000000000000003E-3</v>
      </c>
      <c r="G73" s="16"/>
    </row>
    <row r="74" spans="1:7" x14ac:dyDescent="0.35">
      <c r="A74" s="13" t="s">
        <v>1677</v>
      </c>
      <c r="B74" s="33" t="s">
        <v>1678</v>
      </c>
      <c r="C74" s="33" t="s">
        <v>341</v>
      </c>
      <c r="D74" s="14">
        <v>554685</v>
      </c>
      <c r="E74" s="15">
        <v>2447.27</v>
      </c>
      <c r="F74" s="16">
        <v>5.7999999999999996E-3</v>
      </c>
      <c r="G74" s="16"/>
    </row>
    <row r="75" spans="1:7" x14ac:dyDescent="0.35">
      <c r="A75" s="13" t="s">
        <v>1679</v>
      </c>
      <c r="B75" s="33" t="s">
        <v>1680</v>
      </c>
      <c r="C75" s="33" t="s">
        <v>341</v>
      </c>
      <c r="D75" s="14">
        <v>436998</v>
      </c>
      <c r="E75" s="15">
        <v>2213.61</v>
      </c>
      <c r="F75" s="16">
        <v>5.1999999999999998E-3</v>
      </c>
      <c r="G75" s="16"/>
    </row>
    <row r="76" spans="1:7" x14ac:dyDescent="0.35">
      <c r="A76" s="13" t="s">
        <v>496</v>
      </c>
      <c r="B76" s="33" t="s">
        <v>497</v>
      </c>
      <c r="C76" s="33" t="s">
        <v>357</v>
      </c>
      <c r="D76" s="14">
        <v>466382</v>
      </c>
      <c r="E76" s="15">
        <v>2151.42</v>
      </c>
      <c r="F76" s="16">
        <v>5.1000000000000004E-3</v>
      </c>
      <c r="G76" s="16"/>
    </row>
    <row r="77" spans="1:7" x14ac:dyDescent="0.35">
      <c r="A77" s="13" t="s">
        <v>1032</v>
      </c>
      <c r="B77" s="33" t="s">
        <v>1033</v>
      </c>
      <c r="C77" s="33" t="s">
        <v>357</v>
      </c>
      <c r="D77" s="14">
        <v>208735</v>
      </c>
      <c r="E77" s="15">
        <v>2141.1999999999998</v>
      </c>
      <c r="F77" s="16">
        <v>5.1000000000000004E-3</v>
      </c>
      <c r="G77" s="16"/>
    </row>
    <row r="78" spans="1:7" x14ac:dyDescent="0.35">
      <c r="A78" s="13" t="s">
        <v>1059</v>
      </c>
      <c r="B78" s="33" t="s">
        <v>1060</v>
      </c>
      <c r="C78" s="33" t="s">
        <v>279</v>
      </c>
      <c r="D78" s="14">
        <v>412560</v>
      </c>
      <c r="E78" s="15">
        <v>2006.9</v>
      </c>
      <c r="F78" s="16">
        <v>4.7000000000000002E-3</v>
      </c>
      <c r="G78" s="16"/>
    </row>
    <row r="79" spans="1:7" x14ac:dyDescent="0.35">
      <c r="A79" s="13" t="s">
        <v>1681</v>
      </c>
      <c r="B79" s="33" t="s">
        <v>1682</v>
      </c>
      <c r="C79" s="33" t="s">
        <v>279</v>
      </c>
      <c r="D79" s="14">
        <v>2463529</v>
      </c>
      <c r="E79" s="15">
        <v>1973.29</v>
      </c>
      <c r="F79" s="16">
        <v>4.7000000000000002E-3</v>
      </c>
      <c r="G79" s="16"/>
    </row>
    <row r="80" spans="1:7" x14ac:dyDescent="0.35">
      <c r="A80" s="13" t="s">
        <v>1683</v>
      </c>
      <c r="B80" s="33" t="s">
        <v>1684</v>
      </c>
      <c r="C80" s="33" t="s">
        <v>298</v>
      </c>
      <c r="D80" s="14">
        <v>36835</v>
      </c>
      <c r="E80" s="15">
        <v>1973.25</v>
      </c>
      <c r="F80" s="16">
        <v>4.7000000000000002E-3</v>
      </c>
      <c r="G80" s="16"/>
    </row>
    <row r="81" spans="1:7" x14ac:dyDescent="0.35">
      <c r="A81" s="13" t="s">
        <v>1481</v>
      </c>
      <c r="B81" s="33" t="s">
        <v>1482</v>
      </c>
      <c r="C81" s="33" t="s">
        <v>279</v>
      </c>
      <c r="D81" s="14">
        <v>496827</v>
      </c>
      <c r="E81" s="15">
        <v>1859.87</v>
      </c>
      <c r="F81" s="16">
        <v>4.4000000000000003E-3</v>
      </c>
      <c r="G81" s="16"/>
    </row>
    <row r="82" spans="1:7" x14ac:dyDescent="0.35">
      <c r="A82" s="13" t="s">
        <v>1685</v>
      </c>
      <c r="B82" s="33" t="s">
        <v>1686</v>
      </c>
      <c r="C82" s="33" t="s">
        <v>298</v>
      </c>
      <c r="D82" s="14">
        <v>143113</v>
      </c>
      <c r="E82" s="15">
        <v>1802.29</v>
      </c>
      <c r="F82" s="16">
        <v>4.3E-3</v>
      </c>
      <c r="G82" s="16"/>
    </row>
    <row r="83" spans="1:7" x14ac:dyDescent="0.35">
      <c r="A83" s="13" t="s">
        <v>1687</v>
      </c>
      <c r="B83" s="33" t="s">
        <v>1688</v>
      </c>
      <c r="C83" s="33" t="s">
        <v>279</v>
      </c>
      <c r="D83" s="14">
        <v>131427</v>
      </c>
      <c r="E83" s="15">
        <v>1690.94</v>
      </c>
      <c r="F83" s="16">
        <v>4.0000000000000001E-3</v>
      </c>
      <c r="G83" s="16"/>
    </row>
    <row r="84" spans="1:7" x14ac:dyDescent="0.35">
      <c r="A84" s="13" t="s">
        <v>1689</v>
      </c>
      <c r="B84" s="33" t="s">
        <v>1690</v>
      </c>
      <c r="C84" s="33" t="s">
        <v>350</v>
      </c>
      <c r="D84" s="14">
        <v>757671</v>
      </c>
      <c r="E84" s="15">
        <v>1333.65</v>
      </c>
      <c r="F84" s="16">
        <v>3.0999999999999999E-3</v>
      </c>
      <c r="G84" s="16"/>
    </row>
    <row r="85" spans="1:7" x14ac:dyDescent="0.35">
      <c r="A85" s="13" t="s">
        <v>1691</v>
      </c>
      <c r="B85" s="33" t="s">
        <v>1692</v>
      </c>
      <c r="C85" s="33" t="s">
        <v>279</v>
      </c>
      <c r="D85" s="14">
        <v>170516</v>
      </c>
      <c r="E85" s="15">
        <v>701.25</v>
      </c>
      <c r="F85" s="16">
        <v>1.6999999999999999E-3</v>
      </c>
      <c r="G85" s="16"/>
    </row>
    <row r="86" spans="1:7" x14ac:dyDescent="0.35">
      <c r="A86" s="17" t="s">
        <v>137</v>
      </c>
      <c r="B86" s="34"/>
      <c r="C86" s="34"/>
      <c r="D86" s="20"/>
      <c r="E86" s="37">
        <v>408457.87</v>
      </c>
      <c r="F86" s="38">
        <v>0.96430000000000005</v>
      </c>
      <c r="G86" s="23"/>
    </row>
    <row r="87" spans="1:7" x14ac:dyDescent="0.35">
      <c r="A87" s="17" t="s">
        <v>400</v>
      </c>
      <c r="B87" s="33"/>
      <c r="C87" s="33"/>
      <c r="D87" s="14"/>
      <c r="E87" s="15"/>
      <c r="F87" s="16"/>
      <c r="G87" s="16"/>
    </row>
    <row r="88" spans="1:7" x14ac:dyDescent="0.35">
      <c r="A88" s="17" t="s">
        <v>137</v>
      </c>
      <c r="B88" s="33"/>
      <c r="C88" s="33"/>
      <c r="D88" s="14"/>
      <c r="E88" s="39" t="s">
        <v>134</v>
      </c>
      <c r="F88" s="40" t="s">
        <v>134</v>
      </c>
      <c r="G88" s="16"/>
    </row>
    <row r="89" spans="1:7" x14ac:dyDescent="0.35">
      <c r="A89" s="24" t="s">
        <v>153</v>
      </c>
      <c r="B89" s="35"/>
      <c r="C89" s="35"/>
      <c r="D89" s="25"/>
      <c r="E89" s="30">
        <v>408457.87</v>
      </c>
      <c r="F89" s="31">
        <v>0.96430000000000005</v>
      </c>
      <c r="G89" s="23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17" t="s">
        <v>154</v>
      </c>
      <c r="B92" s="33"/>
      <c r="C92" s="33"/>
      <c r="D92" s="14"/>
      <c r="E92" s="15"/>
      <c r="F92" s="16"/>
      <c r="G92" s="16"/>
    </row>
    <row r="93" spans="1:7" x14ac:dyDescent="0.35">
      <c r="A93" s="13" t="s">
        <v>155</v>
      </c>
      <c r="B93" s="33"/>
      <c r="C93" s="33"/>
      <c r="D93" s="14"/>
      <c r="E93" s="15">
        <v>14604.27</v>
      </c>
      <c r="F93" s="16">
        <v>3.4500000000000003E-2</v>
      </c>
      <c r="G93" s="16">
        <v>5.9055999999999997E-2</v>
      </c>
    </row>
    <row r="94" spans="1:7" x14ac:dyDescent="0.35">
      <c r="A94" s="17" t="s">
        <v>137</v>
      </c>
      <c r="B94" s="34"/>
      <c r="C94" s="34"/>
      <c r="D94" s="20"/>
      <c r="E94" s="37">
        <v>14604.27</v>
      </c>
      <c r="F94" s="38">
        <v>3.4500000000000003E-2</v>
      </c>
      <c r="G94" s="23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24" t="s">
        <v>153</v>
      </c>
      <c r="B96" s="35"/>
      <c r="C96" s="35"/>
      <c r="D96" s="25"/>
      <c r="E96" s="21">
        <v>14604.27</v>
      </c>
      <c r="F96" s="22">
        <v>3.4500000000000003E-2</v>
      </c>
      <c r="G96" s="23"/>
    </row>
    <row r="97" spans="1:7" x14ac:dyDescent="0.35">
      <c r="A97" s="13" t="s">
        <v>156</v>
      </c>
      <c r="B97" s="33"/>
      <c r="C97" s="33"/>
      <c r="D97" s="14"/>
      <c r="E97" s="15">
        <v>2.3629315000000002</v>
      </c>
      <c r="F97" s="16">
        <v>5.0000000000000004E-6</v>
      </c>
      <c r="G97" s="16"/>
    </row>
    <row r="98" spans="1:7" x14ac:dyDescent="0.35">
      <c r="A98" s="13" t="s">
        <v>157</v>
      </c>
      <c r="B98" s="33"/>
      <c r="C98" s="33"/>
      <c r="D98" s="14"/>
      <c r="E98" s="15">
        <v>654.68706850000001</v>
      </c>
      <c r="F98" s="16">
        <v>1.1950000000000001E-3</v>
      </c>
      <c r="G98" s="16">
        <v>5.9055000000000003E-2</v>
      </c>
    </row>
    <row r="99" spans="1:7" x14ac:dyDescent="0.35">
      <c r="A99" s="28" t="s">
        <v>158</v>
      </c>
      <c r="B99" s="36"/>
      <c r="C99" s="36"/>
      <c r="D99" s="29"/>
      <c r="E99" s="30">
        <v>423719.19</v>
      </c>
      <c r="F99" s="31">
        <v>1</v>
      </c>
      <c r="G99" s="31"/>
    </row>
    <row r="104" spans="1:7" x14ac:dyDescent="0.35">
      <c r="A104" s="1" t="s">
        <v>161</v>
      </c>
    </row>
    <row r="105" spans="1:7" x14ac:dyDescent="0.35">
      <c r="A105" s="47" t="s">
        <v>162</v>
      </c>
      <c r="B105" s="3" t="s">
        <v>134</v>
      </c>
    </row>
    <row r="106" spans="1:7" x14ac:dyDescent="0.35">
      <c r="A106" t="s">
        <v>163</v>
      </c>
    </row>
    <row r="107" spans="1:7" x14ac:dyDescent="0.35">
      <c r="A107" t="s">
        <v>164</v>
      </c>
      <c r="B107" t="s">
        <v>165</v>
      </c>
      <c r="C107" t="s">
        <v>165</v>
      </c>
    </row>
    <row r="108" spans="1:7" x14ac:dyDescent="0.35">
      <c r="B108" s="48">
        <v>45747</v>
      </c>
      <c r="C108" s="48">
        <v>45777</v>
      </c>
    </row>
    <row r="109" spans="1:7" x14ac:dyDescent="0.35">
      <c r="A109" t="s">
        <v>403</v>
      </c>
      <c r="B109">
        <v>42.765999999999998</v>
      </c>
      <c r="C109">
        <v>43.804000000000002</v>
      </c>
    </row>
    <row r="110" spans="1:7" x14ac:dyDescent="0.35">
      <c r="A110" t="s">
        <v>167</v>
      </c>
      <c r="B110">
        <v>37.412999999999997</v>
      </c>
      <c r="C110">
        <v>38.320999999999998</v>
      </c>
    </row>
    <row r="111" spans="1:7" x14ac:dyDescent="0.35">
      <c r="A111" t="s">
        <v>404</v>
      </c>
      <c r="B111">
        <v>38.845999999999997</v>
      </c>
      <c r="C111">
        <v>39.744</v>
      </c>
    </row>
    <row r="112" spans="1:7" x14ac:dyDescent="0.35">
      <c r="A112" t="s">
        <v>169</v>
      </c>
      <c r="B112">
        <v>33.756</v>
      </c>
      <c r="C112">
        <v>34.536000000000001</v>
      </c>
    </row>
    <row r="114" spans="1:4" x14ac:dyDescent="0.35">
      <c r="A114" t="s">
        <v>170</v>
      </c>
      <c r="B114" s="3" t="s">
        <v>134</v>
      </c>
    </row>
    <row r="115" spans="1:4" x14ac:dyDescent="0.35">
      <c r="A115" t="s">
        <v>171</v>
      </c>
      <c r="B115" s="3" t="s">
        <v>134</v>
      </c>
    </row>
    <row r="116" spans="1:4" ht="29" customHeight="1" x14ac:dyDescent="0.35">
      <c r="A116" s="47" t="s">
        <v>172</v>
      </c>
      <c r="B116" s="3" t="s">
        <v>134</v>
      </c>
    </row>
    <row r="117" spans="1:4" ht="29" customHeight="1" x14ac:dyDescent="0.35">
      <c r="A117" s="47" t="s">
        <v>173</v>
      </c>
      <c r="B117" s="3" t="s">
        <v>134</v>
      </c>
    </row>
    <row r="118" spans="1:4" x14ac:dyDescent="0.35">
      <c r="A118" t="s">
        <v>405</v>
      </c>
      <c r="B118" s="49">
        <v>0.1646</v>
      </c>
    </row>
    <row r="119" spans="1:4" ht="43.5" customHeight="1" x14ac:dyDescent="0.35">
      <c r="A119" s="47" t="s">
        <v>175</v>
      </c>
      <c r="B119" s="3" t="s">
        <v>134</v>
      </c>
    </row>
    <row r="120" spans="1:4" x14ac:dyDescent="0.35">
      <c r="B120" s="3"/>
    </row>
    <row r="121" spans="1:4" ht="29" customHeight="1" x14ac:dyDescent="0.35">
      <c r="A121" s="47" t="s">
        <v>176</v>
      </c>
      <c r="B121" s="3" t="s">
        <v>134</v>
      </c>
    </row>
    <row r="122" spans="1:4" ht="29" customHeight="1" x14ac:dyDescent="0.35">
      <c r="A122" s="47" t="s">
        <v>177</v>
      </c>
      <c r="B122" t="s">
        <v>134</v>
      </c>
    </row>
    <row r="123" spans="1:4" ht="29" customHeight="1" x14ac:dyDescent="0.35">
      <c r="A123" s="47" t="s">
        <v>178</v>
      </c>
      <c r="B123" s="3" t="s">
        <v>134</v>
      </c>
    </row>
    <row r="124" spans="1:4" ht="29" customHeight="1" x14ac:dyDescent="0.35">
      <c r="A124" s="47" t="s">
        <v>179</v>
      </c>
      <c r="B124" s="3" t="s">
        <v>134</v>
      </c>
    </row>
    <row r="126" spans="1:4" ht="70" customHeight="1" x14ac:dyDescent="0.35">
      <c r="A126" s="73" t="s">
        <v>189</v>
      </c>
      <c r="B126" s="73" t="s">
        <v>190</v>
      </c>
      <c r="C126" s="73" t="s">
        <v>5</v>
      </c>
      <c r="D126" s="73" t="s">
        <v>6</v>
      </c>
    </row>
    <row r="127" spans="1:4" ht="70" customHeight="1" x14ac:dyDescent="0.35">
      <c r="A127" s="73" t="s">
        <v>1693</v>
      </c>
      <c r="B127" s="73"/>
      <c r="C127" s="73" t="s">
        <v>66</v>
      </c>
      <c r="D127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0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1694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1695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74299</v>
      </c>
      <c r="E8" s="15">
        <v>1430.26</v>
      </c>
      <c r="F8" s="16">
        <v>5.5E-2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68936</v>
      </c>
      <c r="E9" s="15">
        <v>983.72</v>
      </c>
      <c r="F9" s="16">
        <v>3.78E-2</v>
      </c>
      <c r="G9" s="16"/>
    </row>
    <row r="10" spans="1:7" x14ac:dyDescent="0.35">
      <c r="A10" s="13" t="s">
        <v>200</v>
      </c>
      <c r="B10" s="33" t="s">
        <v>201</v>
      </c>
      <c r="C10" s="33" t="s">
        <v>202</v>
      </c>
      <c r="D10" s="14">
        <v>66164</v>
      </c>
      <c r="E10" s="15">
        <v>929.6</v>
      </c>
      <c r="F10" s="16">
        <v>3.5700000000000003E-2</v>
      </c>
      <c r="G10" s="16"/>
    </row>
    <row r="11" spans="1:7" x14ac:dyDescent="0.35">
      <c r="A11" s="13" t="s">
        <v>211</v>
      </c>
      <c r="B11" s="33" t="s">
        <v>212</v>
      </c>
      <c r="C11" s="33" t="s">
        <v>213</v>
      </c>
      <c r="D11" s="14">
        <v>35157</v>
      </c>
      <c r="E11" s="15">
        <v>527.39</v>
      </c>
      <c r="F11" s="16">
        <v>2.0299999999999999E-2</v>
      </c>
      <c r="G11" s="16"/>
    </row>
    <row r="12" spans="1:7" x14ac:dyDescent="0.35">
      <c r="A12" s="13" t="s">
        <v>203</v>
      </c>
      <c r="B12" s="33" t="s">
        <v>204</v>
      </c>
      <c r="C12" s="33" t="s">
        <v>205</v>
      </c>
      <c r="D12" s="14">
        <v>26201</v>
      </c>
      <c r="E12" s="15">
        <v>488.52</v>
      </c>
      <c r="F12" s="16">
        <v>1.8800000000000001E-2</v>
      </c>
      <c r="G12" s="16"/>
    </row>
    <row r="13" spans="1:7" x14ac:dyDescent="0.35">
      <c r="A13" s="13" t="s">
        <v>244</v>
      </c>
      <c r="B13" s="33" t="s">
        <v>245</v>
      </c>
      <c r="C13" s="33" t="s">
        <v>241</v>
      </c>
      <c r="D13" s="14">
        <v>90916</v>
      </c>
      <c r="E13" s="15">
        <v>387.12</v>
      </c>
      <c r="F13" s="16">
        <v>1.49E-2</v>
      </c>
      <c r="G13" s="16"/>
    </row>
    <row r="14" spans="1:7" x14ac:dyDescent="0.35">
      <c r="A14" s="13" t="s">
        <v>208</v>
      </c>
      <c r="B14" s="33" t="s">
        <v>209</v>
      </c>
      <c r="C14" s="33" t="s">
        <v>210</v>
      </c>
      <c r="D14" s="14">
        <v>11465</v>
      </c>
      <c r="E14" s="15">
        <v>383.05</v>
      </c>
      <c r="F14" s="16">
        <v>1.47E-2</v>
      </c>
      <c r="G14" s="16"/>
    </row>
    <row r="15" spans="1:7" x14ac:dyDescent="0.35">
      <c r="A15" s="13" t="s">
        <v>249</v>
      </c>
      <c r="B15" s="33" t="s">
        <v>250</v>
      </c>
      <c r="C15" s="33" t="s">
        <v>213</v>
      </c>
      <c r="D15" s="14">
        <v>9974</v>
      </c>
      <c r="E15" s="15">
        <v>344.47</v>
      </c>
      <c r="F15" s="16">
        <v>1.32E-2</v>
      </c>
      <c r="G15" s="16"/>
    </row>
    <row r="16" spans="1:7" x14ac:dyDescent="0.35">
      <c r="A16" s="13" t="s">
        <v>214</v>
      </c>
      <c r="B16" s="33" t="s">
        <v>215</v>
      </c>
      <c r="C16" s="33" t="s">
        <v>216</v>
      </c>
      <c r="D16" s="14">
        <v>5406</v>
      </c>
      <c r="E16" s="15">
        <v>343.77</v>
      </c>
      <c r="F16" s="16">
        <v>1.32E-2</v>
      </c>
      <c r="G16" s="16"/>
    </row>
    <row r="17" spans="1:7" x14ac:dyDescent="0.35">
      <c r="A17" s="13" t="s">
        <v>219</v>
      </c>
      <c r="B17" s="33" t="s">
        <v>220</v>
      </c>
      <c r="C17" s="33" t="s">
        <v>197</v>
      </c>
      <c r="D17" s="14">
        <v>27908</v>
      </c>
      <c r="E17" s="15">
        <v>330.71</v>
      </c>
      <c r="F17" s="16">
        <v>1.2699999999999999E-2</v>
      </c>
      <c r="G17" s="16"/>
    </row>
    <row r="18" spans="1:7" x14ac:dyDescent="0.35">
      <c r="A18" s="13" t="s">
        <v>265</v>
      </c>
      <c r="B18" s="33" t="s">
        <v>266</v>
      </c>
      <c r="C18" s="33" t="s">
        <v>267</v>
      </c>
      <c r="D18" s="14">
        <v>29597</v>
      </c>
      <c r="E18" s="15">
        <v>325.02999999999997</v>
      </c>
      <c r="F18" s="16">
        <v>1.2500000000000001E-2</v>
      </c>
      <c r="G18" s="16"/>
    </row>
    <row r="19" spans="1:7" x14ac:dyDescent="0.35">
      <c r="A19" s="13" t="s">
        <v>217</v>
      </c>
      <c r="B19" s="33" t="s">
        <v>218</v>
      </c>
      <c r="C19" s="33" t="s">
        <v>197</v>
      </c>
      <c r="D19" s="14">
        <v>14361</v>
      </c>
      <c r="E19" s="15">
        <v>317.11</v>
      </c>
      <c r="F19" s="16">
        <v>1.2200000000000001E-2</v>
      </c>
      <c r="G19" s="16"/>
    </row>
    <row r="20" spans="1:7" x14ac:dyDescent="0.35">
      <c r="A20" s="13" t="s">
        <v>206</v>
      </c>
      <c r="B20" s="33" t="s">
        <v>207</v>
      </c>
      <c r="C20" s="33" t="s">
        <v>197</v>
      </c>
      <c r="D20" s="14">
        <v>37522</v>
      </c>
      <c r="E20" s="15">
        <v>295.92</v>
      </c>
      <c r="F20" s="16">
        <v>1.14E-2</v>
      </c>
      <c r="G20" s="16"/>
    </row>
    <row r="21" spans="1:7" x14ac:dyDescent="0.35">
      <c r="A21" s="13" t="s">
        <v>817</v>
      </c>
      <c r="B21" s="33" t="s">
        <v>818</v>
      </c>
      <c r="C21" s="33" t="s">
        <v>308</v>
      </c>
      <c r="D21" s="14">
        <v>472714</v>
      </c>
      <c r="E21" s="15">
        <v>266.61</v>
      </c>
      <c r="F21" s="16">
        <v>1.03E-2</v>
      </c>
      <c r="G21" s="16"/>
    </row>
    <row r="22" spans="1:7" x14ac:dyDescent="0.35">
      <c r="A22" s="13" t="s">
        <v>246</v>
      </c>
      <c r="B22" s="33" t="s">
        <v>247</v>
      </c>
      <c r="C22" s="33" t="s">
        <v>248</v>
      </c>
      <c r="D22" s="14">
        <v>8655</v>
      </c>
      <c r="E22" s="15">
        <v>253.49</v>
      </c>
      <c r="F22" s="16">
        <v>9.7000000000000003E-3</v>
      </c>
      <c r="G22" s="16"/>
    </row>
    <row r="23" spans="1:7" x14ac:dyDescent="0.35">
      <c r="A23" s="13" t="s">
        <v>378</v>
      </c>
      <c r="B23" s="33" t="s">
        <v>379</v>
      </c>
      <c r="C23" s="33" t="s">
        <v>298</v>
      </c>
      <c r="D23" s="14">
        <v>1536</v>
      </c>
      <c r="E23" s="15">
        <v>252.7</v>
      </c>
      <c r="F23" s="16">
        <v>9.7000000000000003E-3</v>
      </c>
      <c r="G23" s="16"/>
    </row>
    <row r="24" spans="1:7" x14ac:dyDescent="0.35">
      <c r="A24" s="13" t="s">
        <v>272</v>
      </c>
      <c r="B24" s="33" t="s">
        <v>273</v>
      </c>
      <c r="C24" s="33" t="s">
        <v>213</v>
      </c>
      <c r="D24" s="14">
        <v>4240</v>
      </c>
      <c r="E24" s="15">
        <v>225.63</v>
      </c>
      <c r="F24" s="16">
        <v>8.6999999999999994E-3</v>
      </c>
      <c r="G24" s="16"/>
    </row>
    <row r="25" spans="1:7" x14ac:dyDescent="0.35">
      <c r="A25" s="13" t="s">
        <v>317</v>
      </c>
      <c r="B25" s="33" t="s">
        <v>318</v>
      </c>
      <c r="C25" s="33" t="s">
        <v>238</v>
      </c>
      <c r="D25" s="14">
        <v>2554</v>
      </c>
      <c r="E25" s="15">
        <v>220.53</v>
      </c>
      <c r="F25" s="16">
        <v>8.5000000000000006E-3</v>
      </c>
      <c r="G25" s="16"/>
    </row>
    <row r="26" spans="1:7" x14ac:dyDescent="0.35">
      <c r="A26" s="13" t="s">
        <v>732</v>
      </c>
      <c r="B26" s="33" t="s">
        <v>733</v>
      </c>
      <c r="C26" s="33" t="s">
        <v>205</v>
      </c>
      <c r="D26" s="14">
        <v>52638</v>
      </c>
      <c r="E26" s="15">
        <v>214.87</v>
      </c>
      <c r="F26" s="16">
        <v>8.3000000000000001E-3</v>
      </c>
      <c r="G26" s="16"/>
    </row>
    <row r="27" spans="1:7" x14ac:dyDescent="0.35">
      <c r="A27" s="13" t="s">
        <v>274</v>
      </c>
      <c r="B27" s="33" t="s">
        <v>275</v>
      </c>
      <c r="C27" s="33" t="s">
        <v>276</v>
      </c>
      <c r="D27" s="14">
        <v>13180</v>
      </c>
      <c r="E27" s="15">
        <v>214.21</v>
      </c>
      <c r="F27" s="16">
        <v>8.2000000000000007E-3</v>
      </c>
      <c r="G27" s="16"/>
    </row>
    <row r="28" spans="1:7" x14ac:dyDescent="0.35">
      <c r="A28" s="13" t="s">
        <v>239</v>
      </c>
      <c r="B28" s="33" t="s">
        <v>240</v>
      </c>
      <c r="C28" s="33" t="s">
        <v>241</v>
      </c>
      <c r="D28" s="14">
        <v>8668</v>
      </c>
      <c r="E28" s="15">
        <v>203.01</v>
      </c>
      <c r="F28" s="16">
        <v>7.7999999999999996E-3</v>
      </c>
      <c r="G28" s="16"/>
    </row>
    <row r="29" spans="1:7" x14ac:dyDescent="0.35">
      <c r="A29" s="13" t="s">
        <v>282</v>
      </c>
      <c r="B29" s="33" t="s">
        <v>283</v>
      </c>
      <c r="C29" s="33" t="s">
        <v>229</v>
      </c>
      <c r="D29" s="14">
        <v>9620</v>
      </c>
      <c r="E29" s="15">
        <v>201.6</v>
      </c>
      <c r="F29" s="16">
        <v>7.7999999999999996E-3</v>
      </c>
      <c r="G29" s="16"/>
    </row>
    <row r="30" spans="1:7" x14ac:dyDescent="0.35">
      <c r="A30" s="13" t="s">
        <v>288</v>
      </c>
      <c r="B30" s="33" t="s">
        <v>289</v>
      </c>
      <c r="C30" s="33" t="s">
        <v>213</v>
      </c>
      <c r="D30" s="14">
        <v>2653</v>
      </c>
      <c r="E30" s="15">
        <v>193.8</v>
      </c>
      <c r="F30" s="16">
        <v>7.4999999999999997E-3</v>
      </c>
      <c r="G30" s="16"/>
    </row>
    <row r="31" spans="1:7" x14ac:dyDescent="0.35">
      <c r="A31" s="13" t="s">
        <v>227</v>
      </c>
      <c r="B31" s="33" t="s">
        <v>228</v>
      </c>
      <c r="C31" s="33" t="s">
        <v>229</v>
      </c>
      <c r="D31" s="14">
        <v>10530</v>
      </c>
      <c r="E31" s="15">
        <v>192.94</v>
      </c>
      <c r="F31" s="16">
        <v>7.4000000000000003E-3</v>
      </c>
      <c r="G31" s="16"/>
    </row>
    <row r="32" spans="1:7" x14ac:dyDescent="0.35">
      <c r="A32" s="13" t="s">
        <v>1000</v>
      </c>
      <c r="B32" s="33" t="s">
        <v>1001</v>
      </c>
      <c r="C32" s="33" t="s">
        <v>197</v>
      </c>
      <c r="D32" s="14">
        <v>97635</v>
      </c>
      <c r="E32" s="15">
        <v>192.03</v>
      </c>
      <c r="F32" s="16">
        <v>7.4000000000000003E-3</v>
      </c>
      <c r="G32" s="16"/>
    </row>
    <row r="33" spans="1:7" x14ac:dyDescent="0.35">
      <c r="A33" s="13" t="s">
        <v>427</v>
      </c>
      <c r="B33" s="33" t="s">
        <v>428</v>
      </c>
      <c r="C33" s="33" t="s">
        <v>216</v>
      </c>
      <c r="D33" s="14">
        <v>4041</v>
      </c>
      <c r="E33" s="15">
        <v>176.77</v>
      </c>
      <c r="F33" s="16">
        <v>6.7999999999999996E-3</v>
      </c>
      <c r="G33" s="16"/>
    </row>
    <row r="34" spans="1:7" x14ac:dyDescent="0.35">
      <c r="A34" s="13" t="s">
        <v>382</v>
      </c>
      <c r="B34" s="33" t="s">
        <v>383</v>
      </c>
      <c r="C34" s="33" t="s">
        <v>350</v>
      </c>
      <c r="D34" s="14">
        <v>5779</v>
      </c>
      <c r="E34" s="15">
        <v>173.88</v>
      </c>
      <c r="F34" s="16">
        <v>6.7000000000000002E-3</v>
      </c>
      <c r="G34" s="16"/>
    </row>
    <row r="35" spans="1:7" x14ac:dyDescent="0.35">
      <c r="A35" s="13" t="s">
        <v>233</v>
      </c>
      <c r="B35" s="33" t="s">
        <v>234</v>
      </c>
      <c r="C35" s="33" t="s">
        <v>235</v>
      </c>
      <c r="D35" s="14">
        <v>46312</v>
      </c>
      <c r="E35" s="15">
        <v>164.2</v>
      </c>
      <c r="F35" s="16">
        <v>6.3E-3</v>
      </c>
      <c r="G35" s="16"/>
    </row>
    <row r="36" spans="1:7" x14ac:dyDescent="0.35">
      <c r="A36" s="13" t="s">
        <v>242</v>
      </c>
      <c r="B36" s="33" t="s">
        <v>243</v>
      </c>
      <c r="C36" s="33" t="s">
        <v>213</v>
      </c>
      <c r="D36" s="14">
        <v>10359</v>
      </c>
      <c r="E36" s="15">
        <v>162.38</v>
      </c>
      <c r="F36" s="16">
        <v>6.1999999999999998E-3</v>
      </c>
      <c r="G36" s="16"/>
    </row>
    <row r="37" spans="1:7" x14ac:dyDescent="0.35">
      <c r="A37" s="13" t="s">
        <v>1045</v>
      </c>
      <c r="B37" s="33" t="s">
        <v>1046</v>
      </c>
      <c r="C37" s="33" t="s">
        <v>197</v>
      </c>
      <c r="D37" s="14">
        <v>246904</v>
      </c>
      <c r="E37" s="15">
        <v>160.22</v>
      </c>
      <c r="F37" s="16">
        <v>6.1999999999999998E-3</v>
      </c>
      <c r="G37" s="16"/>
    </row>
    <row r="38" spans="1:7" x14ac:dyDescent="0.35">
      <c r="A38" s="13" t="s">
        <v>1008</v>
      </c>
      <c r="B38" s="33" t="s">
        <v>1009</v>
      </c>
      <c r="C38" s="33" t="s">
        <v>223</v>
      </c>
      <c r="D38" s="14">
        <v>67850</v>
      </c>
      <c r="E38" s="15">
        <v>157.76</v>
      </c>
      <c r="F38" s="16">
        <v>6.1000000000000004E-3</v>
      </c>
      <c r="G38" s="16"/>
    </row>
    <row r="39" spans="1:7" x14ac:dyDescent="0.35">
      <c r="A39" s="13" t="s">
        <v>330</v>
      </c>
      <c r="B39" s="33" t="s">
        <v>331</v>
      </c>
      <c r="C39" s="33" t="s">
        <v>248</v>
      </c>
      <c r="D39" s="14">
        <v>1282</v>
      </c>
      <c r="E39" s="15">
        <v>157.13</v>
      </c>
      <c r="F39" s="16">
        <v>6.0000000000000001E-3</v>
      </c>
      <c r="G39" s="16"/>
    </row>
    <row r="40" spans="1:7" x14ac:dyDescent="0.35">
      <c r="A40" s="13" t="s">
        <v>438</v>
      </c>
      <c r="B40" s="33" t="s">
        <v>439</v>
      </c>
      <c r="C40" s="33" t="s">
        <v>341</v>
      </c>
      <c r="D40" s="14">
        <v>5388</v>
      </c>
      <c r="E40" s="15">
        <v>156</v>
      </c>
      <c r="F40" s="16">
        <v>6.0000000000000001E-3</v>
      </c>
      <c r="G40" s="16"/>
    </row>
    <row r="41" spans="1:7" x14ac:dyDescent="0.35">
      <c r="A41" s="13" t="s">
        <v>830</v>
      </c>
      <c r="B41" s="33" t="s">
        <v>831</v>
      </c>
      <c r="C41" s="33" t="s">
        <v>197</v>
      </c>
      <c r="D41" s="14">
        <v>22354</v>
      </c>
      <c r="E41" s="15">
        <v>151.69</v>
      </c>
      <c r="F41" s="16">
        <v>5.7999999999999996E-3</v>
      </c>
      <c r="G41" s="16"/>
    </row>
    <row r="42" spans="1:7" x14ac:dyDescent="0.35">
      <c r="A42" s="13" t="s">
        <v>409</v>
      </c>
      <c r="B42" s="33" t="s">
        <v>410</v>
      </c>
      <c r="C42" s="33" t="s">
        <v>301</v>
      </c>
      <c r="D42" s="14">
        <v>21019</v>
      </c>
      <c r="E42" s="15">
        <v>149.33000000000001</v>
      </c>
      <c r="F42" s="16">
        <v>5.7000000000000002E-3</v>
      </c>
      <c r="G42" s="16"/>
    </row>
    <row r="43" spans="1:7" x14ac:dyDescent="0.35">
      <c r="A43" s="13" t="s">
        <v>309</v>
      </c>
      <c r="B43" s="33" t="s">
        <v>310</v>
      </c>
      <c r="C43" s="33" t="s">
        <v>202</v>
      </c>
      <c r="D43" s="14">
        <v>38255</v>
      </c>
      <c r="E43" s="15">
        <v>144.87</v>
      </c>
      <c r="F43" s="16">
        <v>5.5999999999999999E-3</v>
      </c>
      <c r="G43" s="16"/>
    </row>
    <row r="44" spans="1:7" x14ac:dyDescent="0.35">
      <c r="A44" s="13" t="s">
        <v>1002</v>
      </c>
      <c r="B44" s="33" t="s">
        <v>1003</v>
      </c>
      <c r="C44" s="33" t="s">
        <v>238</v>
      </c>
      <c r="D44" s="14">
        <v>2742</v>
      </c>
      <c r="E44" s="15">
        <v>144.13999999999999</v>
      </c>
      <c r="F44" s="16">
        <v>5.4999999999999997E-3</v>
      </c>
      <c r="G44" s="16"/>
    </row>
    <row r="45" spans="1:7" x14ac:dyDescent="0.35">
      <c r="A45" s="13" t="s">
        <v>730</v>
      </c>
      <c r="B45" s="33" t="s">
        <v>731</v>
      </c>
      <c r="C45" s="33" t="s">
        <v>267</v>
      </c>
      <c r="D45" s="14">
        <v>20753</v>
      </c>
      <c r="E45" s="15">
        <v>142.27000000000001</v>
      </c>
      <c r="F45" s="16">
        <v>5.4999999999999997E-3</v>
      </c>
      <c r="G45" s="16"/>
    </row>
    <row r="46" spans="1:7" x14ac:dyDescent="0.35">
      <c r="A46" s="13" t="s">
        <v>1513</v>
      </c>
      <c r="B46" s="33" t="s">
        <v>1514</v>
      </c>
      <c r="C46" s="33" t="s">
        <v>229</v>
      </c>
      <c r="D46" s="14">
        <v>11140</v>
      </c>
      <c r="E46" s="15">
        <v>136.91999999999999</v>
      </c>
      <c r="F46" s="16">
        <v>5.3E-3</v>
      </c>
      <c r="G46" s="16"/>
    </row>
    <row r="47" spans="1:7" x14ac:dyDescent="0.35">
      <c r="A47" s="13" t="s">
        <v>296</v>
      </c>
      <c r="B47" s="33" t="s">
        <v>297</v>
      </c>
      <c r="C47" s="33" t="s">
        <v>298</v>
      </c>
      <c r="D47" s="14">
        <v>4028</v>
      </c>
      <c r="E47" s="15">
        <v>136.13</v>
      </c>
      <c r="F47" s="16">
        <v>5.1999999999999998E-3</v>
      </c>
      <c r="G47" s="16"/>
    </row>
    <row r="48" spans="1:7" x14ac:dyDescent="0.35">
      <c r="A48" s="13" t="s">
        <v>813</v>
      </c>
      <c r="B48" s="33" t="s">
        <v>814</v>
      </c>
      <c r="C48" s="33" t="s">
        <v>235</v>
      </c>
      <c r="D48" s="14">
        <v>44269</v>
      </c>
      <c r="E48" s="15">
        <v>136.11000000000001</v>
      </c>
      <c r="F48" s="16">
        <v>5.1999999999999998E-3</v>
      </c>
      <c r="G48" s="16"/>
    </row>
    <row r="49" spans="1:7" x14ac:dyDescent="0.35">
      <c r="A49" s="13" t="s">
        <v>424</v>
      </c>
      <c r="B49" s="33" t="s">
        <v>425</v>
      </c>
      <c r="C49" s="33" t="s">
        <v>426</v>
      </c>
      <c r="D49" s="14">
        <v>5248</v>
      </c>
      <c r="E49" s="15">
        <v>135.79</v>
      </c>
      <c r="F49" s="16">
        <v>5.1999999999999998E-3</v>
      </c>
      <c r="G49" s="16"/>
    </row>
    <row r="50" spans="1:7" x14ac:dyDescent="0.35">
      <c r="A50" s="13" t="s">
        <v>1696</v>
      </c>
      <c r="B50" s="33" t="s">
        <v>1697</v>
      </c>
      <c r="C50" s="33" t="s">
        <v>394</v>
      </c>
      <c r="D50" s="14">
        <v>20157</v>
      </c>
      <c r="E50" s="15">
        <v>135.03</v>
      </c>
      <c r="F50" s="16">
        <v>5.1999999999999998E-3</v>
      </c>
      <c r="G50" s="16"/>
    </row>
    <row r="51" spans="1:7" x14ac:dyDescent="0.35">
      <c r="A51" s="13" t="s">
        <v>1004</v>
      </c>
      <c r="B51" s="33" t="s">
        <v>1005</v>
      </c>
      <c r="C51" s="33" t="s">
        <v>264</v>
      </c>
      <c r="D51" s="14">
        <v>10274</v>
      </c>
      <c r="E51" s="15">
        <v>134.08000000000001</v>
      </c>
      <c r="F51" s="16">
        <v>5.1999999999999998E-3</v>
      </c>
      <c r="G51" s="16"/>
    </row>
    <row r="52" spans="1:7" x14ac:dyDescent="0.35">
      <c r="A52" s="13" t="s">
        <v>1698</v>
      </c>
      <c r="B52" s="33" t="s">
        <v>1699</v>
      </c>
      <c r="C52" s="33" t="s">
        <v>197</v>
      </c>
      <c r="D52" s="14">
        <v>750881</v>
      </c>
      <c r="E52" s="15">
        <v>133.06</v>
      </c>
      <c r="F52" s="16">
        <v>5.1000000000000004E-3</v>
      </c>
      <c r="G52" s="16"/>
    </row>
    <row r="53" spans="1:7" x14ac:dyDescent="0.35">
      <c r="A53" s="13" t="s">
        <v>224</v>
      </c>
      <c r="B53" s="33" t="s">
        <v>225</v>
      </c>
      <c r="C53" s="33" t="s">
        <v>226</v>
      </c>
      <c r="D53" s="14">
        <v>1136</v>
      </c>
      <c r="E53" s="15">
        <v>132.24</v>
      </c>
      <c r="F53" s="16">
        <v>5.1000000000000004E-3</v>
      </c>
      <c r="G53" s="16"/>
    </row>
    <row r="54" spans="1:7" x14ac:dyDescent="0.35">
      <c r="A54" s="13" t="s">
        <v>805</v>
      </c>
      <c r="B54" s="33" t="s">
        <v>806</v>
      </c>
      <c r="C54" s="33" t="s">
        <v>248</v>
      </c>
      <c r="D54" s="14">
        <v>20382</v>
      </c>
      <c r="E54" s="15">
        <v>131.31</v>
      </c>
      <c r="F54" s="16">
        <v>5.0000000000000001E-3</v>
      </c>
      <c r="G54" s="16"/>
    </row>
    <row r="55" spans="1:7" x14ac:dyDescent="0.35">
      <c r="A55" s="13" t="s">
        <v>346</v>
      </c>
      <c r="B55" s="33" t="s">
        <v>347</v>
      </c>
      <c r="C55" s="33" t="s">
        <v>327</v>
      </c>
      <c r="D55" s="14">
        <v>6007</v>
      </c>
      <c r="E55" s="15">
        <v>129.84</v>
      </c>
      <c r="F55" s="16">
        <v>5.0000000000000001E-3</v>
      </c>
      <c r="G55" s="16"/>
    </row>
    <row r="56" spans="1:7" x14ac:dyDescent="0.35">
      <c r="A56" s="13" t="s">
        <v>771</v>
      </c>
      <c r="B56" s="33" t="s">
        <v>772</v>
      </c>
      <c r="C56" s="33" t="s">
        <v>491</v>
      </c>
      <c r="D56" s="14">
        <v>56966</v>
      </c>
      <c r="E56" s="15">
        <v>128.35</v>
      </c>
      <c r="F56" s="16">
        <v>4.8999999999999998E-3</v>
      </c>
      <c r="G56" s="16"/>
    </row>
    <row r="57" spans="1:7" x14ac:dyDescent="0.35">
      <c r="A57" s="13" t="s">
        <v>434</v>
      </c>
      <c r="B57" s="33" t="s">
        <v>435</v>
      </c>
      <c r="C57" s="33" t="s">
        <v>350</v>
      </c>
      <c r="D57" s="14">
        <v>970</v>
      </c>
      <c r="E57" s="15">
        <v>127.77</v>
      </c>
      <c r="F57" s="16">
        <v>4.8999999999999998E-3</v>
      </c>
      <c r="G57" s="16"/>
    </row>
    <row r="58" spans="1:7" x14ac:dyDescent="0.35">
      <c r="A58" s="13" t="s">
        <v>1700</v>
      </c>
      <c r="B58" s="33" t="s">
        <v>1701</v>
      </c>
      <c r="C58" s="33" t="s">
        <v>1458</v>
      </c>
      <c r="D58" s="14">
        <v>142821</v>
      </c>
      <c r="E58" s="15">
        <v>124.53</v>
      </c>
      <c r="F58" s="16">
        <v>4.7999999999999996E-3</v>
      </c>
      <c r="G58" s="16"/>
    </row>
    <row r="59" spans="1:7" x14ac:dyDescent="0.35">
      <c r="A59" s="13" t="s">
        <v>1702</v>
      </c>
      <c r="B59" s="33" t="s">
        <v>1703</v>
      </c>
      <c r="C59" s="33" t="s">
        <v>279</v>
      </c>
      <c r="D59" s="14">
        <v>4282</v>
      </c>
      <c r="E59" s="15">
        <v>124.12</v>
      </c>
      <c r="F59" s="16">
        <v>4.7999999999999996E-3</v>
      </c>
      <c r="G59" s="16"/>
    </row>
    <row r="60" spans="1:7" x14ac:dyDescent="0.35">
      <c r="A60" s="13" t="s">
        <v>369</v>
      </c>
      <c r="B60" s="33" t="s">
        <v>370</v>
      </c>
      <c r="C60" s="33" t="s">
        <v>327</v>
      </c>
      <c r="D60" s="14">
        <v>7426</v>
      </c>
      <c r="E60" s="15">
        <v>123.61</v>
      </c>
      <c r="F60" s="16">
        <v>4.7999999999999996E-3</v>
      </c>
      <c r="G60" s="16"/>
    </row>
    <row r="61" spans="1:7" x14ac:dyDescent="0.35">
      <c r="A61" s="13" t="s">
        <v>392</v>
      </c>
      <c r="B61" s="33" t="s">
        <v>393</v>
      </c>
      <c r="C61" s="33" t="s">
        <v>394</v>
      </c>
      <c r="D61" s="14">
        <v>3226</v>
      </c>
      <c r="E61" s="15">
        <v>117.43</v>
      </c>
      <c r="F61" s="16">
        <v>4.4999999999999997E-3</v>
      </c>
      <c r="G61" s="16"/>
    </row>
    <row r="62" spans="1:7" x14ac:dyDescent="0.35">
      <c r="A62" s="13" t="s">
        <v>1704</v>
      </c>
      <c r="B62" s="33" t="s">
        <v>1705</v>
      </c>
      <c r="C62" s="33" t="s">
        <v>279</v>
      </c>
      <c r="D62" s="14">
        <v>10619</v>
      </c>
      <c r="E62" s="15">
        <v>117.25</v>
      </c>
      <c r="F62" s="16">
        <v>4.4999999999999997E-3</v>
      </c>
      <c r="G62" s="16"/>
    </row>
    <row r="63" spans="1:7" x14ac:dyDescent="0.35">
      <c r="A63" s="13" t="s">
        <v>1706</v>
      </c>
      <c r="B63" s="33" t="s">
        <v>1707</v>
      </c>
      <c r="C63" s="33" t="s">
        <v>276</v>
      </c>
      <c r="D63" s="14">
        <v>13558</v>
      </c>
      <c r="E63" s="15">
        <v>117.24</v>
      </c>
      <c r="F63" s="16">
        <v>4.4999999999999997E-3</v>
      </c>
      <c r="G63" s="16"/>
    </row>
    <row r="64" spans="1:7" x14ac:dyDescent="0.35">
      <c r="A64" s="13" t="s">
        <v>363</v>
      </c>
      <c r="B64" s="33" t="s">
        <v>364</v>
      </c>
      <c r="C64" s="33" t="s">
        <v>341</v>
      </c>
      <c r="D64" s="14">
        <v>7215</v>
      </c>
      <c r="E64" s="15">
        <v>116.87</v>
      </c>
      <c r="F64" s="16">
        <v>4.4999999999999997E-3</v>
      </c>
      <c r="G64" s="16"/>
    </row>
    <row r="65" spans="1:7" x14ac:dyDescent="0.35">
      <c r="A65" s="13" t="s">
        <v>747</v>
      </c>
      <c r="B65" s="33" t="s">
        <v>748</v>
      </c>
      <c r="C65" s="33" t="s">
        <v>235</v>
      </c>
      <c r="D65" s="14">
        <v>7577</v>
      </c>
      <c r="E65" s="15">
        <v>116.62</v>
      </c>
      <c r="F65" s="16">
        <v>4.4999999999999997E-3</v>
      </c>
      <c r="G65" s="16"/>
    </row>
    <row r="66" spans="1:7" x14ac:dyDescent="0.35">
      <c r="A66" s="13" t="s">
        <v>306</v>
      </c>
      <c r="B66" s="33" t="s">
        <v>307</v>
      </c>
      <c r="C66" s="33" t="s">
        <v>308</v>
      </c>
      <c r="D66" s="14">
        <v>51187</v>
      </c>
      <c r="E66" s="15">
        <v>116.11</v>
      </c>
      <c r="F66" s="16">
        <v>4.4999999999999997E-3</v>
      </c>
      <c r="G66" s="16"/>
    </row>
    <row r="67" spans="1:7" x14ac:dyDescent="0.35">
      <c r="A67" s="13" t="s">
        <v>431</v>
      </c>
      <c r="B67" s="33" t="s">
        <v>432</v>
      </c>
      <c r="C67" s="33" t="s">
        <v>433</v>
      </c>
      <c r="D67" s="14">
        <v>251</v>
      </c>
      <c r="E67" s="15">
        <v>114.49</v>
      </c>
      <c r="F67" s="16">
        <v>4.4000000000000003E-3</v>
      </c>
      <c r="G67" s="16"/>
    </row>
    <row r="68" spans="1:7" x14ac:dyDescent="0.35">
      <c r="A68" s="13" t="s">
        <v>811</v>
      </c>
      <c r="B68" s="33" t="s">
        <v>812</v>
      </c>
      <c r="C68" s="33" t="s">
        <v>334</v>
      </c>
      <c r="D68" s="14">
        <v>80761</v>
      </c>
      <c r="E68" s="15">
        <v>113.13</v>
      </c>
      <c r="F68" s="16">
        <v>4.3E-3</v>
      </c>
      <c r="G68" s="16"/>
    </row>
    <row r="69" spans="1:7" x14ac:dyDescent="0.35">
      <c r="A69" s="13" t="s">
        <v>221</v>
      </c>
      <c r="B69" s="33" t="s">
        <v>222</v>
      </c>
      <c r="C69" s="33" t="s">
        <v>223</v>
      </c>
      <c r="D69" s="14">
        <v>2170</v>
      </c>
      <c r="E69" s="15">
        <v>112.24</v>
      </c>
      <c r="F69" s="16">
        <v>4.3E-3</v>
      </c>
      <c r="G69" s="16"/>
    </row>
    <row r="70" spans="1:7" x14ac:dyDescent="0.35">
      <c r="A70" s="13" t="s">
        <v>1053</v>
      </c>
      <c r="B70" s="33" t="s">
        <v>1054</v>
      </c>
      <c r="C70" s="33" t="s">
        <v>298</v>
      </c>
      <c r="D70" s="14">
        <v>9065</v>
      </c>
      <c r="E70" s="15">
        <v>112.05</v>
      </c>
      <c r="F70" s="16">
        <v>4.3E-3</v>
      </c>
      <c r="G70" s="16"/>
    </row>
    <row r="71" spans="1:7" x14ac:dyDescent="0.35">
      <c r="A71" s="13" t="s">
        <v>302</v>
      </c>
      <c r="B71" s="33" t="s">
        <v>303</v>
      </c>
      <c r="C71" s="33" t="s">
        <v>213</v>
      </c>
      <c r="D71" s="14">
        <v>4526</v>
      </c>
      <c r="E71" s="15">
        <v>111.75</v>
      </c>
      <c r="F71" s="16">
        <v>4.3E-3</v>
      </c>
      <c r="G71" s="16"/>
    </row>
    <row r="72" spans="1:7" x14ac:dyDescent="0.35">
      <c r="A72" s="13" t="s">
        <v>448</v>
      </c>
      <c r="B72" s="33" t="s">
        <v>449</v>
      </c>
      <c r="C72" s="33" t="s">
        <v>341</v>
      </c>
      <c r="D72" s="14">
        <v>2009</v>
      </c>
      <c r="E72" s="15">
        <v>110.9</v>
      </c>
      <c r="F72" s="16">
        <v>4.3E-3</v>
      </c>
      <c r="G72" s="16"/>
    </row>
    <row r="73" spans="1:7" x14ac:dyDescent="0.35">
      <c r="A73" s="13" t="s">
        <v>809</v>
      </c>
      <c r="B73" s="33" t="s">
        <v>810</v>
      </c>
      <c r="C73" s="33" t="s">
        <v>229</v>
      </c>
      <c r="D73" s="14">
        <v>4497</v>
      </c>
      <c r="E73" s="15">
        <v>110.86</v>
      </c>
      <c r="F73" s="16">
        <v>4.3E-3</v>
      </c>
      <c r="G73" s="16"/>
    </row>
    <row r="74" spans="1:7" x14ac:dyDescent="0.35">
      <c r="A74" s="13" t="s">
        <v>230</v>
      </c>
      <c r="B74" s="33" t="s">
        <v>231</v>
      </c>
      <c r="C74" s="33" t="s">
        <v>232</v>
      </c>
      <c r="D74" s="14">
        <v>34973</v>
      </c>
      <c r="E74" s="15">
        <v>109.85</v>
      </c>
      <c r="F74" s="16">
        <v>4.1999999999999997E-3</v>
      </c>
      <c r="G74" s="16"/>
    </row>
    <row r="75" spans="1:7" x14ac:dyDescent="0.35">
      <c r="A75" s="13" t="s">
        <v>1049</v>
      </c>
      <c r="B75" s="33" t="s">
        <v>1050</v>
      </c>
      <c r="C75" s="33" t="s">
        <v>279</v>
      </c>
      <c r="D75" s="14">
        <v>81</v>
      </c>
      <c r="E75" s="15">
        <v>108.95</v>
      </c>
      <c r="F75" s="16">
        <v>4.1999999999999997E-3</v>
      </c>
      <c r="G75" s="16"/>
    </row>
    <row r="76" spans="1:7" x14ac:dyDescent="0.35">
      <c r="A76" s="13" t="s">
        <v>741</v>
      </c>
      <c r="B76" s="33" t="s">
        <v>742</v>
      </c>
      <c r="C76" s="33" t="s">
        <v>397</v>
      </c>
      <c r="D76" s="14">
        <v>15155</v>
      </c>
      <c r="E76" s="15">
        <v>108.42</v>
      </c>
      <c r="F76" s="16">
        <v>4.1999999999999997E-3</v>
      </c>
      <c r="G76" s="16"/>
    </row>
    <row r="77" spans="1:7" x14ac:dyDescent="0.35">
      <c r="A77" s="13" t="s">
        <v>1515</v>
      </c>
      <c r="B77" s="33" t="s">
        <v>1516</v>
      </c>
      <c r="C77" s="33" t="s">
        <v>229</v>
      </c>
      <c r="D77" s="14">
        <v>2117</v>
      </c>
      <c r="E77" s="15">
        <v>108.31</v>
      </c>
      <c r="F77" s="16">
        <v>4.1999999999999997E-3</v>
      </c>
      <c r="G77" s="16"/>
    </row>
    <row r="78" spans="1:7" x14ac:dyDescent="0.35">
      <c r="A78" s="13" t="s">
        <v>1708</v>
      </c>
      <c r="B78" s="33" t="s">
        <v>1709</v>
      </c>
      <c r="C78" s="33" t="s">
        <v>235</v>
      </c>
      <c r="D78" s="14">
        <v>126006</v>
      </c>
      <c r="E78" s="15">
        <v>108.1</v>
      </c>
      <c r="F78" s="16">
        <v>4.1999999999999997E-3</v>
      </c>
      <c r="G78" s="16"/>
    </row>
    <row r="79" spans="1:7" x14ac:dyDescent="0.35">
      <c r="A79" s="13" t="s">
        <v>1412</v>
      </c>
      <c r="B79" s="33" t="s">
        <v>1413</v>
      </c>
      <c r="C79" s="33" t="s">
        <v>298</v>
      </c>
      <c r="D79" s="14">
        <v>4418</v>
      </c>
      <c r="E79" s="15">
        <v>107.17</v>
      </c>
      <c r="F79" s="16">
        <v>4.1000000000000003E-3</v>
      </c>
      <c r="G79" s="16"/>
    </row>
    <row r="80" spans="1:7" x14ac:dyDescent="0.35">
      <c r="A80" s="13" t="s">
        <v>775</v>
      </c>
      <c r="B80" s="33" t="s">
        <v>776</v>
      </c>
      <c r="C80" s="33" t="s">
        <v>223</v>
      </c>
      <c r="D80" s="14">
        <v>54273</v>
      </c>
      <c r="E80" s="15">
        <v>105.49</v>
      </c>
      <c r="F80" s="16">
        <v>4.1000000000000003E-3</v>
      </c>
      <c r="G80" s="16"/>
    </row>
    <row r="81" spans="1:7" x14ac:dyDescent="0.35">
      <c r="A81" s="13" t="s">
        <v>763</v>
      </c>
      <c r="B81" s="33" t="s">
        <v>764</v>
      </c>
      <c r="C81" s="33" t="s">
        <v>238</v>
      </c>
      <c r="D81" s="14">
        <v>11928</v>
      </c>
      <c r="E81" s="15">
        <v>104.2</v>
      </c>
      <c r="F81" s="16">
        <v>4.0000000000000001E-3</v>
      </c>
      <c r="G81" s="16"/>
    </row>
    <row r="82" spans="1:7" x14ac:dyDescent="0.35">
      <c r="A82" s="13" t="s">
        <v>429</v>
      </c>
      <c r="B82" s="33" t="s">
        <v>430</v>
      </c>
      <c r="C82" s="33" t="s">
        <v>394</v>
      </c>
      <c r="D82" s="14">
        <v>4702</v>
      </c>
      <c r="E82" s="15">
        <v>104.11</v>
      </c>
      <c r="F82" s="16">
        <v>4.0000000000000001E-3</v>
      </c>
      <c r="G82" s="16"/>
    </row>
    <row r="83" spans="1:7" x14ac:dyDescent="0.35">
      <c r="A83" s="13" t="s">
        <v>734</v>
      </c>
      <c r="B83" s="33" t="s">
        <v>735</v>
      </c>
      <c r="C83" s="33" t="s">
        <v>238</v>
      </c>
      <c r="D83" s="14">
        <v>5313</v>
      </c>
      <c r="E83" s="15">
        <v>103.69</v>
      </c>
      <c r="F83" s="16">
        <v>4.0000000000000001E-3</v>
      </c>
      <c r="G83" s="16"/>
    </row>
    <row r="84" spans="1:7" x14ac:dyDescent="0.35">
      <c r="A84" s="13" t="s">
        <v>1710</v>
      </c>
      <c r="B84" s="33" t="s">
        <v>1711</v>
      </c>
      <c r="C84" s="33" t="s">
        <v>226</v>
      </c>
      <c r="D84" s="14">
        <v>3749</v>
      </c>
      <c r="E84" s="15">
        <v>102.63</v>
      </c>
      <c r="F84" s="16">
        <v>3.8999999999999998E-3</v>
      </c>
      <c r="G84" s="16"/>
    </row>
    <row r="85" spans="1:7" x14ac:dyDescent="0.35">
      <c r="A85" s="13" t="s">
        <v>738</v>
      </c>
      <c r="B85" s="33" t="s">
        <v>739</v>
      </c>
      <c r="C85" s="33" t="s">
        <v>740</v>
      </c>
      <c r="D85" s="14">
        <v>1916</v>
      </c>
      <c r="E85" s="15">
        <v>100.58</v>
      </c>
      <c r="F85" s="16">
        <v>3.8999999999999998E-3</v>
      </c>
      <c r="G85" s="16"/>
    </row>
    <row r="86" spans="1:7" x14ac:dyDescent="0.35">
      <c r="A86" s="13" t="s">
        <v>1712</v>
      </c>
      <c r="B86" s="33" t="s">
        <v>1713</v>
      </c>
      <c r="C86" s="33" t="s">
        <v>197</v>
      </c>
      <c r="D86" s="14">
        <v>76951</v>
      </c>
      <c r="E86" s="15">
        <v>96.79</v>
      </c>
      <c r="F86" s="16">
        <v>3.7000000000000002E-3</v>
      </c>
      <c r="G86" s="16"/>
    </row>
    <row r="87" spans="1:7" x14ac:dyDescent="0.35">
      <c r="A87" s="13" t="s">
        <v>335</v>
      </c>
      <c r="B87" s="33" t="s">
        <v>336</v>
      </c>
      <c r="C87" s="33" t="s">
        <v>334</v>
      </c>
      <c r="D87" s="14">
        <v>9267</v>
      </c>
      <c r="E87" s="15">
        <v>95.43</v>
      </c>
      <c r="F87" s="16">
        <v>3.7000000000000002E-3</v>
      </c>
      <c r="G87" s="16"/>
    </row>
    <row r="88" spans="1:7" x14ac:dyDescent="0.35">
      <c r="A88" s="13" t="s">
        <v>1714</v>
      </c>
      <c r="B88" s="33" t="s">
        <v>1715</v>
      </c>
      <c r="C88" s="33" t="s">
        <v>1069</v>
      </c>
      <c r="D88" s="14">
        <v>29849</v>
      </c>
      <c r="E88" s="15">
        <v>93.65</v>
      </c>
      <c r="F88" s="16">
        <v>3.5999999999999999E-3</v>
      </c>
      <c r="G88" s="16"/>
    </row>
    <row r="89" spans="1:7" x14ac:dyDescent="0.35">
      <c r="A89" s="13" t="s">
        <v>254</v>
      </c>
      <c r="B89" s="33" t="s">
        <v>255</v>
      </c>
      <c r="C89" s="33" t="s">
        <v>213</v>
      </c>
      <c r="D89" s="14">
        <v>6194</v>
      </c>
      <c r="E89" s="15">
        <v>93.1</v>
      </c>
      <c r="F89" s="16">
        <v>3.5999999999999999E-3</v>
      </c>
      <c r="G89" s="16"/>
    </row>
    <row r="90" spans="1:7" x14ac:dyDescent="0.35">
      <c r="A90" s="13" t="s">
        <v>1047</v>
      </c>
      <c r="B90" s="33" t="s">
        <v>1048</v>
      </c>
      <c r="C90" s="33" t="s">
        <v>389</v>
      </c>
      <c r="D90" s="14">
        <v>37937</v>
      </c>
      <c r="E90" s="15">
        <v>92.74</v>
      </c>
      <c r="F90" s="16">
        <v>3.5999999999999999E-3</v>
      </c>
      <c r="G90" s="16"/>
    </row>
    <row r="91" spans="1:7" x14ac:dyDescent="0.35">
      <c r="A91" s="13" t="s">
        <v>236</v>
      </c>
      <c r="B91" s="33" t="s">
        <v>237</v>
      </c>
      <c r="C91" s="33" t="s">
        <v>238</v>
      </c>
      <c r="D91" s="14">
        <v>4270</v>
      </c>
      <c r="E91" s="15">
        <v>92.65</v>
      </c>
      <c r="F91" s="16">
        <v>3.5999999999999999E-3</v>
      </c>
      <c r="G91" s="16"/>
    </row>
    <row r="92" spans="1:7" x14ac:dyDescent="0.35">
      <c r="A92" s="13" t="s">
        <v>1716</v>
      </c>
      <c r="B92" s="33" t="s">
        <v>1717</v>
      </c>
      <c r="C92" s="33" t="s">
        <v>327</v>
      </c>
      <c r="D92" s="14">
        <v>6717</v>
      </c>
      <c r="E92" s="15">
        <v>92.37</v>
      </c>
      <c r="F92" s="16">
        <v>3.5999999999999999E-3</v>
      </c>
      <c r="G92" s="16"/>
    </row>
    <row r="93" spans="1:7" x14ac:dyDescent="0.35">
      <c r="A93" s="13" t="s">
        <v>1718</v>
      </c>
      <c r="B93" s="33" t="s">
        <v>1719</v>
      </c>
      <c r="C93" s="33" t="s">
        <v>341</v>
      </c>
      <c r="D93" s="14">
        <v>2575</v>
      </c>
      <c r="E93" s="15">
        <v>91.13</v>
      </c>
      <c r="F93" s="16">
        <v>3.5000000000000001E-3</v>
      </c>
      <c r="G93" s="16"/>
    </row>
    <row r="94" spans="1:7" x14ac:dyDescent="0.35">
      <c r="A94" s="13" t="s">
        <v>1416</v>
      </c>
      <c r="B94" s="33" t="s">
        <v>1417</v>
      </c>
      <c r="C94" s="33" t="s">
        <v>397</v>
      </c>
      <c r="D94" s="14">
        <v>12014</v>
      </c>
      <c r="E94" s="15">
        <v>90.29</v>
      </c>
      <c r="F94" s="16">
        <v>3.5000000000000001E-3</v>
      </c>
      <c r="G94" s="16"/>
    </row>
    <row r="95" spans="1:7" x14ac:dyDescent="0.35">
      <c r="A95" s="13" t="s">
        <v>387</v>
      </c>
      <c r="B95" s="33" t="s">
        <v>388</v>
      </c>
      <c r="C95" s="33" t="s">
        <v>389</v>
      </c>
      <c r="D95" s="14">
        <v>21720</v>
      </c>
      <c r="E95" s="15">
        <v>89.21</v>
      </c>
      <c r="F95" s="16">
        <v>3.3999999999999998E-3</v>
      </c>
      <c r="G95" s="16"/>
    </row>
    <row r="96" spans="1:7" x14ac:dyDescent="0.35">
      <c r="A96" s="13" t="s">
        <v>1720</v>
      </c>
      <c r="B96" s="33" t="s">
        <v>1721</v>
      </c>
      <c r="C96" s="33" t="s">
        <v>1722</v>
      </c>
      <c r="D96" s="14">
        <v>137643</v>
      </c>
      <c r="E96" s="15">
        <v>89.18</v>
      </c>
      <c r="F96" s="16">
        <v>3.3999999999999998E-3</v>
      </c>
      <c r="G96" s="16"/>
    </row>
    <row r="97" spans="1:7" x14ac:dyDescent="0.35">
      <c r="A97" s="13" t="s">
        <v>371</v>
      </c>
      <c r="B97" s="33" t="s">
        <v>372</v>
      </c>
      <c r="C97" s="33" t="s">
        <v>373</v>
      </c>
      <c r="D97" s="14">
        <v>14140</v>
      </c>
      <c r="E97" s="15">
        <v>88.33</v>
      </c>
      <c r="F97" s="16">
        <v>3.3999999999999998E-3</v>
      </c>
      <c r="G97" s="16"/>
    </row>
    <row r="98" spans="1:7" x14ac:dyDescent="0.35">
      <c r="A98" s="13" t="s">
        <v>761</v>
      </c>
      <c r="B98" s="33" t="s">
        <v>762</v>
      </c>
      <c r="C98" s="33" t="s">
        <v>298</v>
      </c>
      <c r="D98" s="14">
        <v>5168</v>
      </c>
      <c r="E98" s="15">
        <v>88.18</v>
      </c>
      <c r="F98" s="16">
        <v>3.3999999999999998E-3</v>
      </c>
      <c r="G98" s="16"/>
    </row>
    <row r="99" spans="1:7" x14ac:dyDescent="0.35">
      <c r="A99" s="13" t="s">
        <v>1723</v>
      </c>
      <c r="B99" s="33" t="s">
        <v>1724</v>
      </c>
      <c r="C99" s="33" t="s">
        <v>1458</v>
      </c>
      <c r="D99" s="14">
        <v>7207</v>
      </c>
      <c r="E99" s="15">
        <v>87.67</v>
      </c>
      <c r="F99" s="16">
        <v>3.3999999999999998E-3</v>
      </c>
      <c r="G99" s="16"/>
    </row>
    <row r="100" spans="1:7" x14ac:dyDescent="0.35">
      <c r="A100" s="13" t="s">
        <v>420</v>
      </c>
      <c r="B100" s="33" t="s">
        <v>421</v>
      </c>
      <c r="C100" s="33" t="s">
        <v>248</v>
      </c>
      <c r="D100" s="14">
        <v>1083</v>
      </c>
      <c r="E100" s="15">
        <v>86.96</v>
      </c>
      <c r="F100" s="16">
        <v>3.3E-3</v>
      </c>
      <c r="G100" s="16"/>
    </row>
    <row r="101" spans="1:7" x14ac:dyDescent="0.35">
      <c r="A101" s="13" t="s">
        <v>1028</v>
      </c>
      <c r="B101" s="33" t="s">
        <v>1029</v>
      </c>
      <c r="C101" s="33" t="s">
        <v>279</v>
      </c>
      <c r="D101" s="14">
        <v>17864</v>
      </c>
      <c r="E101" s="15">
        <v>85.95</v>
      </c>
      <c r="F101" s="16">
        <v>3.3E-3</v>
      </c>
      <c r="G101" s="16"/>
    </row>
    <row r="102" spans="1:7" x14ac:dyDescent="0.35">
      <c r="A102" s="13" t="s">
        <v>819</v>
      </c>
      <c r="B102" s="33" t="s">
        <v>820</v>
      </c>
      <c r="C102" s="33" t="s">
        <v>821</v>
      </c>
      <c r="D102" s="14">
        <v>22185</v>
      </c>
      <c r="E102" s="15">
        <v>85.48</v>
      </c>
      <c r="F102" s="16">
        <v>3.3E-3</v>
      </c>
      <c r="G102" s="16"/>
    </row>
    <row r="103" spans="1:7" x14ac:dyDescent="0.35">
      <c r="A103" s="13" t="s">
        <v>351</v>
      </c>
      <c r="B103" s="33" t="s">
        <v>352</v>
      </c>
      <c r="C103" s="33" t="s">
        <v>279</v>
      </c>
      <c r="D103" s="14">
        <v>3190</v>
      </c>
      <c r="E103" s="15">
        <v>85.34</v>
      </c>
      <c r="F103" s="16">
        <v>3.3E-3</v>
      </c>
      <c r="G103" s="16"/>
    </row>
    <row r="104" spans="1:7" x14ac:dyDescent="0.35">
      <c r="A104" s="13" t="s">
        <v>1012</v>
      </c>
      <c r="B104" s="33" t="s">
        <v>1013</v>
      </c>
      <c r="C104" s="33" t="s">
        <v>226</v>
      </c>
      <c r="D104" s="14">
        <v>1666</v>
      </c>
      <c r="E104" s="15">
        <v>85.18</v>
      </c>
      <c r="F104" s="16">
        <v>3.3E-3</v>
      </c>
      <c r="G104" s="16"/>
    </row>
    <row r="105" spans="1:7" x14ac:dyDescent="0.35">
      <c r="A105" s="13" t="s">
        <v>328</v>
      </c>
      <c r="B105" s="33" t="s">
        <v>329</v>
      </c>
      <c r="C105" s="33" t="s">
        <v>229</v>
      </c>
      <c r="D105" s="14">
        <v>5494</v>
      </c>
      <c r="E105" s="15">
        <v>85.16</v>
      </c>
      <c r="F105" s="16">
        <v>3.3E-3</v>
      </c>
      <c r="G105" s="16"/>
    </row>
    <row r="106" spans="1:7" x14ac:dyDescent="0.35">
      <c r="A106" s="13" t="s">
        <v>1725</v>
      </c>
      <c r="B106" s="33" t="s">
        <v>1726</v>
      </c>
      <c r="C106" s="33" t="s">
        <v>301</v>
      </c>
      <c r="D106" s="14">
        <v>4413</v>
      </c>
      <c r="E106" s="15">
        <v>84.11</v>
      </c>
      <c r="F106" s="16">
        <v>3.2000000000000002E-3</v>
      </c>
      <c r="G106" s="16"/>
    </row>
    <row r="107" spans="1:7" x14ac:dyDescent="0.35">
      <c r="A107" s="13" t="s">
        <v>1410</v>
      </c>
      <c r="B107" s="33" t="s">
        <v>1411</v>
      </c>
      <c r="C107" s="33" t="s">
        <v>253</v>
      </c>
      <c r="D107" s="14">
        <v>3502</v>
      </c>
      <c r="E107" s="15">
        <v>83.63</v>
      </c>
      <c r="F107" s="16">
        <v>3.2000000000000002E-3</v>
      </c>
      <c r="G107" s="16"/>
    </row>
    <row r="108" spans="1:7" x14ac:dyDescent="0.35">
      <c r="A108" s="13" t="s">
        <v>268</v>
      </c>
      <c r="B108" s="33" t="s">
        <v>269</v>
      </c>
      <c r="C108" s="33" t="s">
        <v>238</v>
      </c>
      <c r="D108" s="14">
        <v>13670</v>
      </c>
      <c r="E108" s="15">
        <v>83.62</v>
      </c>
      <c r="F108" s="16">
        <v>3.2000000000000002E-3</v>
      </c>
      <c r="G108" s="16"/>
    </row>
    <row r="109" spans="1:7" x14ac:dyDescent="0.35">
      <c r="A109" s="13" t="s">
        <v>380</v>
      </c>
      <c r="B109" s="33" t="s">
        <v>381</v>
      </c>
      <c r="C109" s="33" t="s">
        <v>238</v>
      </c>
      <c r="D109" s="14">
        <v>31991</v>
      </c>
      <c r="E109" s="15">
        <v>83.31</v>
      </c>
      <c r="F109" s="16">
        <v>3.2000000000000002E-3</v>
      </c>
      <c r="G109" s="16"/>
    </row>
    <row r="110" spans="1:7" x14ac:dyDescent="0.35">
      <c r="A110" s="13" t="s">
        <v>418</v>
      </c>
      <c r="B110" s="33" t="s">
        <v>419</v>
      </c>
      <c r="C110" s="33" t="s">
        <v>232</v>
      </c>
      <c r="D110" s="14">
        <v>1855</v>
      </c>
      <c r="E110" s="15">
        <v>83.25</v>
      </c>
      <c r="F110" s="16">
        <v>3.2000000000000002E-3</v>
      </c>
      <c r="G110" s="16"/>
    </row>
    <row r="111" spans="1:7" x14ac:dyDescent="0.35">
      <c r="A111" s="13" t="s">
        <v>1061</v>
      </c>
      <c r="B111" s="33" t="s">
        <v>1062</v>
      </c>
      <c r="C111" s="33" t="s">
        <v>229</v>
      </c>
      <c r="D111" s="14">
        <v>5997</v>
      </c>
      <c r="E111" s="15">
        <v>82.83</v>
      </c>
      <c r="F111" s="16">
        <v>3.2000000000000002E-3</v>
      </c>
      <c r="G111" s="16"/>
    </row>
    <row r="112" spans="1:7" x14ac:dyDescent="0.35">
      <c r="A112" s="13" t="s">
        <v>452</v>
      </c>
      <c r="B112" s="33" t="s">
        <v>453</v>
      </c>
      <c r="C112" s="33" t="s">
        <v>213</v>
      </c>
      <c r="D112" s="14">
        <v>942</v>
      </c>
      <c r="E112" s="15">
        <v>82.16</v>
      </c>
      <c r="F112" s="16">
        <v>3.2000000000000002E-3</v>
      </c>
      <c r="G112" s="16"/>
    </row>
    <row r="113" spans="1:7" x14ac:dyDescent="0.35">
      <c r="A113" s="13" t="s">
        <v>1128</v>
      </c>
      <c r="B113" s="33" t="s">
        <v>1129</v>
      </c>
      <c r="C113" s="33" t="s">
        <v>213</v>
      </c>
      <c r="D113" s="14">
        <v>6500</v>
      </c>
      <c r="E113" s="15">
        <v>81.48</v>
      </c>
      <c r="F113" s="16">
        <v>3.0999999999999999E-3</v>
      </c>
      <c r="G113" s="16"/>
    </row>
    <row r="114" spans="1:7" x14ac:dyDescent="0.35">
      <c r="A114" s="13" t="s">
        <v>294</v>
      </c>
      <c r="B114" s="33" t="s">
        <v>295</v>
      </c>
      <c r="C114" s="33" t="s">
        <v>197</v>
      </c>
      <c r="D114" s="14">
        <v>14074</v>
      </c>
      <c r="E114" s="15">
        <v>79.63</v>
      </c>
      <c r="F114" s="16">
        <v>3.0999999999999999E-3</v>
      </c>
      <c r="G114" s="16"/>
    </row>
    <row r="115" spans="1:7" x14ac:dyDescent="0.35">
      <c r="A115" s="13" t="s">
        <v>1727</v>
      </c>
      <c r="B115" s="33" t="s">
        <v>1728</v>
      </c>
      <c r="C115" s="33" t="s">
        <v>213</v>
      </c>
      <c r="D115" s="14">
        <v>1380</v>
      </c>
      <c r="E115" s="15">
        <v>79.569999999999993</v>
      </c>
      <c r="F115" s="16">
        <v>3.0999999999999999E-3</v>
      </c>
      <c r="G115" s="16"/>
    </row>
    <row r="116" spans="1:7" x14ac:dyDescent="0.35">
      <c r="A116" s="13" t="s">
        <v>1729</v>
      </c>
      <c r="B116" s="33" t="s">
        <v>1730</v>
      </c>
      <c r="C116" s="33" t="s">
        <v>210</v>
      </c>
      <c r="D116" s="14">
        <v>22607</v>
      </c>
      <c r="E116" s="15">
        <v>79.08</v>
      </c>
      <c r="F116" s="16">
        <v>3.0000000000000001E-3</v>
      </c>
      <c r="G116" s="16"/>
    </row>
    <row r="117" spans="1:7" x14ac:dyDescent="0.35">
      <c r="A117" s="13" t="s">
        <v>1731</v>
      </c>
      <c r="B117" s="33" t="s">
        <v>1732</v>
      </c>
      <c r="C117" s="33" t="s">
        <v>298</v>
      </c>
      <c r="D117" s="14">
        <v>15295</v>
      </c>
      <c r="E117" s="15">
        <v>79.010000000000005</v>
      </c>
      <c r="F117" s="16">
        <v>3.0000000000000001E-3</v>
      </c>
      <c r="G117" s="16"/>
    </row>
    <row r="118" spans="1:7" x14ac:dyDescent="0.35">
      <c r="A118" s="13" t="s">
        <v>1733</v>
      </c>
      <c r="B118" s="33" t="s">
        <v>1734</v>
      </c>
      <c r="C118" s="33" t="s">
        <v>205</v>
      </c>
      <c r="D118" s="14">
        <v>1101378</v>
      </c>
      <c r="E118" s="15">
        <v>78.42</v>
      </c>
      <c r="F118" s="16">
        <v>3.0000000000000001E-3</v>
      </c>
      <c r="G118" s="16"/>
    </row>
    <row r="119" spans="1:7" x14ac:dyDescent="0.35">
      <c r="A119" s="13" t="s">
        <v>801</v>
      </c>
      <c r="B119" s="33" t="s">
        <v>802</v>
      </c>
      <c r="C119" s="33" t="s">
        <v>264</v>
      </c>
      <c r="D119" s="14">
        <v>10456</v>
      </c>
      <c r="E119" s="15">
        <v>77.760000000000005</v>
      </c>
      <c r="F119" s="16">
        <v>3.0000000000000001E-3</v>
      </c>
      <c r="G119" s="16"/>
    </row>
    <row r="120" spans="1:7" x14ac:dyDescent="0.35">
      <c r="A120" s="13" t="s">
        <v>321</v>
      </c>
      <c r="B120" s="33" t="s">
        <v>322</v>
      </c>
      <c r="C120" s="33" t="s">
        <v>229</v>
      </c>
      <c r="D120" s="14">
        <v>5535</v>
      </c>
      <c r="E120" s="15">
        <v>77.56</v>
      </c>
      <c r="F120" s="16">
        <v>3.0000000000000001E-3</v>
      </c>
      <c r="G120" s="16"/>
    </row>
    <row r="121" spans="1:7" x14ac:dyDescent="0.35">
      <c r="A121" s="13" t="s">
        <v>743</v>
      </c>
      <c r="B121" s="33" t="s">
        <v>744</v>
      </c>
      <c r="C121" s="33" t="s">
        <v>308</v>
      </c>
      <c r="D121" s="14">
        <v>4936</v>
      </c>
      <c r="E121" s="15">
        <v>77.3</v>
      </c>
      <c r="F121" s="16">
        <v>3.0000000000000001E-3</v>
      </c>
      <c r="G121" s="16"/>
    </row>
    <row r="122" spans="1:7" x14ac:dyDescent="0.35">
      <c r="A122" s="13" t="s">
        <v>262</v>
      </c>
      <c r="B122" s="33" t="s">
        <v>263</v>
      </c>
      <c r="C122" s="33" t="s">
        <v>264</v>
      </c>
      <c r="D122" s="14">
        <v>4377</v>
      </c>
      <c r="E122" s="15">
        <v>77.290000000000006</v>
      </c>
      <c r="F122" s="16">
        <v>3.0000000000000001E-3</v>
      </c>
      <c r="G122" s="16"/>
    </row>
    <row r="123" spans="1:7" x14ac:dyDescent="0.35">
      <c r="A123" s="13" t="s">
        <v>1622</v>
      </c>
      <c r="B123" s="33" t="s">
        <v>1623</v>
      </c>
      <c r="C123" s="33" t="s">
        <v>327</v>
      </c>
      <c r="D123" s="14">
        <v>4688</v>
      </c>
      <c r="E123" s="15">
        <v>76.959999999999994</v>
      </c>
      <c r="F123" s="16">
        <v>3.0000000000000001E-3</v>
      </c>
      <c r="G123" s="16"/>
    </row>
    <row r="124" spans="1:7" x14ac:dyDescent="0.35">
      <c r="A124" s="13" t="s">
        <v>728</v>
      </c>
      <c r="B124" s="33" t="s">
        <v>729</v>
      </c>
      <c r="C124" s="33" t="s">
        <v>229</v>
      </c>
      <c r="D124" s="14">
        <v>1240</v>
      </c>
      <c r="E124" s="15">
        <v>75.48</v>
      </c>
      <c r="F124" s="16">
        <v>2.8999999999999998E-3</v>
      </c>
      <c r="G124" s="16"/>
    </row>
    <row r="125" spans="1:7" x14ac:dyDescent="0.35">
      <c r="A125" s="13" t="s">
        <v>1735</v>
      </c>
      <c r="B125" s="33" t="s">
        <v>1736</v>
      </c>
      <c r="C125" s="33" t="s">
        <v>334</v>
      </c>
      <c r="D125" s="14">
        <v>12908</v>
      </c>
      <c r="E125" s="15">
        <v>75.27</v>
      </c>
      <c r="F125" s="16">
        <v>2.8999999999999998E-3</v>
      </c>
      <c r="G125" s="16"/>
    </row>
    <row r="126" spans="1:7" x14ac:dyDescent="0.35">
      <c r="A126" s="13" t="s">
        <v>339</v>
      </c>
      <c r="B126" s="33" t="s">
        <v>340</v>
      </c>
      <c r="C126" s="33" t="s">
        <v>341</v>
      </c>
      <c r="D126" s="14">
        <v>2455</v>
      </c>
      <c r="E126" s="15">
        <v>75.209999999999994</v>
      </c>
      <c r="F126" s="16">
        <v>2.8999999999999998E-3</v>
      </c>
      <c r="G126" s="16"/>
    </row>
    <row r="127" spans="1:7" x14ac:dyDescent="0.35">
      <c r="A127" s="13" t="s">
        <v>759</v>
      </c>
      <c r="B127" s="33" t="s">
        <v>760</v>
      </c>
      <c r="C127" s="33" t="s">
        <v>248</v>
      </c>
      <c r="D127" s="14">
        <v>1342</v>
      </c>
      <c r="E127" s="15">
        <v>74.709999999999994</v>
      </c>
      <c r="F127" s="16">
        <v>2.8999999999999998E-3</v>
      </c>
      <c r="G127" s="16"/>
    </row>
    <row r="128" spans="1:7" x14ac:dyDescent="0.35">
      <c r="A128" s="13" t="s">
        <v>440</v>
      </c>
      <c r="B128" s="33" t="s">
        <v>441</v>
      </c>
      <c r="C128" s="33" t="s">
        <v>357</v>
      </c>
      <c r="D128" s="14">
        <v>2443</v>
      </c>
      <c r="E128" s="15">
        <v>74.7</v>
      </c>
      <c r="F128" s="16">
        <v>2.8999999999999998E-3</v>
      </c>
      <c r="G128" s="16"/>
    </row>
    <row r="129" spans="1:7" x14ac:dyDescent="0.35">
      <c r="A129" s="13" t="s">
        <v>1137</v>
      </c>
      <c r="B129" s="33" t="s">
        <v>1138</v>
      </c>
      <c r="C129" s="33" t="s">
        <v>205</v>
      </c>
      <c r="D129" s="14">
        <v>4677</v>
      </c>
      <c r="E129" s="15">
        <v>74.430000000000007</v>
      </c>
      <c r="F129" s="16">
        <v>2.8999999999999998E-3</v>
      </c>
      <c r="G129" s="16"/>
    </row>
    <row r="130" spans="1:7" x14ac:dyDescent="0.35">
      <c r="A130" s="13" t="s">
        <v>299</v>
      </c>
      <c r="B130" s="33" t="s">
        <v>300</v>
      </c>
      <c r="C130" s="33" t="s">
        <v>301</v>
      </c>
      <c r="D130" s="14">
        <v>6360</v>
      </c>
      <c r="E130" s="15">
        <v>74.14</v>
      </c>
      <c r="F130" s="16">
        <v>2.8999999999999998E-3</v>
      </c>
      <c r="G130" s="16"/>
    </row>
    <row r="131" spans="1:7" x14ac:dyDescent="0.35">
      <c r="A131" s="13" t="s">
        <v>1737</v>
      </c>
      <c r="B131" s="33" t="s">
        <v>1738</v>
      </c>
      <c r="C131" s="33" t="s">
        <v>740</v>
      </c>
      <c r="D131" s="14">
        <v>10978</v>
      </c>
      <c r="E131" s="15">
        <v>73.959999999999994</v>
      </c>
      <c r="F131" s="16">
        <v>2.8E-3</v>
      </c>
      <c r="G131" s="16"/>
    </row>
    <row r="132" spans="1:7" x14ac:dyDescent="0.35">
      <c r="A132" s="13" t="s">
        <v>1057</v>
      </c>
      <c r="B132" s="33" t="s">
        <v>1058</v>
      </c>
      <c r="C132" s="33" t="s">
        <v>308</v>
      </c>
      <c r="D132" s="14">
        <v>506</v>
      </c>
      <c r="E132" s="15">
        <v>73.52</v>
      </c>
      <c r="F132" s="16">
        <v>2.8E-3</v>
      </c>
      <c r="G132" s="16"/>
    </row>
    <row r="133" spans="1:7" x14ac:dyDescent="0.35">
      <c r="A133" s="13" t="s">
        <v>1739</v>
      </c>
      <c r="B133" s="33" t="s">
        <v>1740</v>
      </c>
      <c r="C133" s="33" t="s">
        <v>238</v>
      </c>
      <c r="D133" s="14">
        <v>11974</v>
      </c>
      <c r="E133" s="15">
        <v>71.959999999999994</v>
      </c>
      <c r="F133" s="16">
        <v>2.8E-3</v>
      </c>
      <c r="G133" s="16"/>
    </row>
    <row r="134" spans="1:7" x14ac:dyDescent="0.35">
      <c r="A134" s="13" t="s">
        <v>1414</v>
      </c>
      <c r="B134" s="33" t="s">
        <v>1415</v>
      </c>
      <c r="C134" s="33" t="s">
        <v>229</v>
      </c>
      <c r="D134" s="14">
        <v>5958</v>
      </c>
      <c r="E134" s="15">
        <v>70.540000000000006</v>
      </c>
      <c r="F134" s="16">
        <v>2.7000000000000001E-3</v>
      </c>
      <c r="G134" s="16"/>
    </row>
    <row r="135" spans="1:7" x14ac:dyDescent="0.35">
      <c r="A135" s="13" t="s">
        <v>749</v>
      </c>
      <c r="B135" s="33" t="s">
        <v>750</v>
      </c>
      <c r="C135" s="33" t="s">
        <v>751</v>
      </c>
      <c r="D135" s="14">
        <v>16572</v>
      </c>
      <c r="E135" s="15">
        <v>69.47</v>
      </c>
      <c r="F135" s="16">
        <v>2.7000000000000001E-3</v>
      </c>
      <c r="G135" s="16"/>
    </row>
    <row r="136" spans="1:7" x14ac:dyDescent="0.35">
      <c r="A136" s="13" t="s">
        <v>797</v>
      </c>
      <c r="B136" s="33" t="s">
        <v>798</v>
      </c>
      <c r="C136" s="33" t="s">
        <v>267</v>
      </c>
      <c r="D136" s="14">
        <v>987</v>
      </c>
      <c r="E136" s="15">
        <v>68.86</v>
      </c>
      <c r="F136" s="16">
        <v>2.5999999999999999E-3</v>
      </c>
      <c r="G136" s="16"/>
    </row>
    <row r="137" spans="1:7" x14ac:dyDescent="0.35">
      <c r="A137" s="13" t="s">
        <v>422</v>
      </c>
      <c r="B137" s="33" t="s">
        <v>423</v>
      </c>
      <c r="C137" s="33" t="s">
        <v>362</v>
      </c>
      <c r="D137" s="14">
        <v>13102</v>
      </c>
      <c r="E137" s="15">
        <v>68.44</v>
      </c>
      <c r="F137" s="16">
        <v>2.5999999999999999E-3</v>
      </c>
      <c r="G137" s="16"/>
    </row>
    <row r="138" spans="1:7" x14ac:dyDescent="0.35">
      <c r="A138" s="13" t="s">
        <v>754</v>
      </c>
      <c r="B138" s="33" t="s">
        <v>755</v>
      </c>
      <c r="C138" s="33" t="s">
        <v>397</v>
      </c>
      <c r="D138" s="14">
        <v>8577</v>
      </c>
      <c r="E138" s="15">
        <v>67.56</v>
      </c>
      <c r="F138" s="16">
        <v>2.5999999999999999E-3</v>
      </c>
      <c r="G138" s="16"/>
    </row>
    <row r="139" spans="1:7" x14ac:dyDescent="0.35">
      <c r="A139" s="13" t="s">
        <v>765</v>
      </c>
      <c r="B139" s="33" t="s">
        <v>766</v>
      </c>
      <c r="C139" s="33" t="s">
        <v>213</v>
      </c>
      <c r="D139" s="14">
        <v>27740</v>
      </c>
      <c r="E139" s="15">
        <v>66.989999999999995</v>
      </c>
      <c r="F139" s="16">
        <v>2.5999999999999999E-3</v>
      </c>
      <c r="G139" s="16"/>
    </row>
    <row r="140" spans="1:7" x14ac:dyDescent="0.35">
      <c r="A140" s="13" t="s">
        <v>1741</v>
      </c>
      <c r="B140" s="33" t="s">
        <v>1742</v>
      </c>
      <c r="C140" s="33" t="s">
        <v>1069</v>
      </c>
      <c r="D140" s="14">
        <v>11047</v>
      </c>
      <c r="E140" s="15">
        <v>66.3</v>
      </c>
      <c r="F140" s="16">
        <v>2.5000000000000001E-3</v>
      </c>
      <c r="G140" s="16"/>
    </row>
    <row r="141" spans="1:7" x14ac:dyDescent="0.35">
      <c r="A141" s="13" t="s">
        <v>374</v>
      </c>
      <c r="B141" s="33" t="s">
        <v>375</v>
      </c>
      <c r="C141" s="33" t="s">
        <v>341</v>
      </c>
      <c r="D141" s="14">
        <v>4907</v>
      </c>
      <c r="E141" s="15">
        <v>66</v>
      </c>
      <c r="F141" s="16">
        <v>2.5000000000000001E-3</v>
      </c>
      <c r="G141" s="16"/>
    </row>
    <row r="142" spans="1:7" x14ac:dyDescent="0.35">
      <c r="A142" s="13" t="s">
        <v>1743</v>
      </c>
      <c r="B142" s="33" t="s">
        <v>1744</v>
      </c>
      <c r="C142" s="33" t="s">
        <v>334</v>
      </c>
      <c r="D142" s="14">
        <v>57574</v>
      </c>
      <c r="E142" s="15">
        <v>65.47</v>
      </c>
      <c r="F142" s="16">
        <v>2.5000000000000001E-3</v>
      </c>
      <c r="G142" s="16"/>
    </row>
    <row r="143" spans="1:7" x14ac:dyDescent="0.35">
      <c r="A143" s="13" t="s">
        <v>736</v>
      </c>
      <c r="B143" s="33" t="s">
        <v>737</v>
      </c>
      <c r="C143" s="33" t="s">
        <v>373</v>
      </c>
      <c r="D143" s="14">
        <v>14604</v>
      </c>
      <c r="E143" s="15">
        <v>64.14</v>
      </c>
      <c r="F143" s="16">
        <v>2.5000000000000001E-3</v>
      </c>
      <c r="G143" s="16"/>
    </row>
    <row r="144" spans="1:7" x14ac:dyDescent="0.35">
      <c r="A144" s="13" t="s">
        <v>1745</v>
      </c>
      <c r="B144" s="33" t="s">
        <v>1746</v>
      </c>
      <c r="C144" s="33" t="s">
        <v>279</v>
      </c>
      <c r="D144" s="14">
        <v>18125</v>
      </c>
      <c r="E144" s="15">
        <v>63.75</v>
      </c>
      <c r="F144" s="16">
        <v>2.5000000000000001E-3</v>
      </c>
      <c r="G144" s="16"/>
    </row>
    <row r="145" spans="1:7" x14ac:dyDescent="0.35">
      <c r="A145" s="13" t="s">
        <v>323</v>
      </c>
      <c r="B145" s="33" t="s">
        <v>324</v>
      </c>
      <c r="C145" s="33" t="s">
        <v>279</v>
      </c>
      <c r="D145" s="14">
        <v>7120</v>
      </c>
      <c r="E145" s="15">
        <v>63.67</v>
      </c>
      <c r="F145" s="16">
        <v>2.3999999999999998E-3</v>
      </c>
      <c r="G145" s="16"/>
    </row>
    <row r="146" spans="1:7" x14ac:dyDescent="0.35">
      <c r="A146" s="13" t="s">
        <v>1747</v>
      </c>
      <c r="B146" s="33" t="s">
        <v>1748</v>
      </c>
      <c r="C146" s="33" t="s">
        <v>350</v>
      </c>
      <c r="D146" s="14">
        <v>1627</v>
      </c>
      <c r="E146" s="15">
        <v>63.33</v>
      </c>
      <c r="F146" s="16">
        <v>2.3999999999999998E-3</v>
      </c>
      <c r="G146" s="16"/>
    </row>
    <row r="147" spans="1:7" x14ac:dyDescent="0.35">
      <c r="A147" s="13" t="s">
        <v>1620</v>
      </c>
      <c r="B147" s="33" t="s">
        <v>1621</v>
      </c>
      <c r="C147" s="33" t="s">
        <v>235</v>
      </c>
      <c r="D147" s="14">
        <v>16399</v>
      </c>
      <c r="E147" s="15">
        <v>63.04</v>
      </c>
      <c r="F147" s="16">
        <v>2.3999999999999998E-3</v>
      </c>
      <c r="G147" s="16"/>
    </row>
    <row r="148" spans="1:7" x14ac:dyDescent="0.35">
      <c r="A148" s="13" t="s">
        <v>446</v>
      </c>
      <c r="B148" s="33" t="s">
        <v>447</v>
      </c>
      <c r="C148" s="33" t="s">
        <v>216</v>
      </c>
      <c r="D148" s="14">
        <v>6387</v>
      </c>
      <c r="E148" s="15">
        <v>62.98</v>
      </c>
      <c r="F148" s="16">
        <v>2.3999999999999998E-3</v>
      </c>
      <c r="G148" s="16"/>
    </row>
    <row r="149" spans="1:7" x14ac:dyDescent="0.35">
      <c r="A149" s="13" t="s">
        <v>807</v>
      </c>
      <c r="B149" s="33" t="s">
        <v>808</v>
      </c>
      <c r="C149" s="33" t="s">
        <v>253</v>
      </c>
      <c r="D149" s="14">
        <v>1152</v>
      </c>
      <c r="E149" s="15">
        <v>62.66</v>
      </c>
      <c r="F149" s="16">
        <v>2.3999999999999998E-3</v>
      </c>
      <c r="G149" s="16"/>
    </row>
    <row r="150" spans="1:7" x14ac:dyDescent="0.35">
      <c r="A150" s="13" t="s">
        <v>315</v>
      </c>
      <c r="B150" s="33" t="s">
        <v>316</v>
      </c>
      <c r="C150" s="33" t="s">
        <v>229</v>
      </c>
      <c r="D150" s="14">
        <v>208</v>
      </c>
      <c r="E150" s="15">
        <v>62.37</v>
      </c>
      <c r="F150" s="16">
        <v>2.3999999999999998E-3</v>
      </c>
      <c r="G150" s="16"/>
    </row>
    <row r="151" spans="1:7" x14ac:dyDescent="0.35">
      <c r="A151" s="13" t="s">
        <v>756</v>
      </c>
      <c r="B151" s="33" t="s">
        <v>757</v>
      </c>
      <c r="C151" s="33" t="s">
        <v>362</v>
      </c>
      <c r="D151" s="14">
        <v>2875</v>
      </c>
      <c r="E151" s="15">
        <v>62.1</v>
      </c>
      <c r="F151" s="16">
        <v>2.3999999999999998E-3</v>
      </c>
      <c r="G151" s="16"/>
    </row>
    <row r="152" spans="1:7" x14ac:dyDescent="0.35">
      <c r="A152" s="13" t="s">
        <v>1020</v>
      </c>
      <c r="B152" s="33" t="s">
        <v>1021</v>
      </c>
      <c r="C152" s="33" t="s">
        <v>238</v>
      </c>
      <c r="D152" s="14">
        <v>23575</v>
      </c>
      <c r="E152" s="15">
        <v>61.78</v>
      </c>
      <c r="F152" s="16">
        <v>2.3999999999999998E-3</v>
      </c>
      <c r="G152" s="16"/>
    </row>
    <row r="153" spans="1:7" x14ac:dyDescent="0.35">
      <c r="A153" s="13" t="s">
        <v>1749</v>
      </c>
      <c r="B153" s="33" t="s">
        <v>1750</v>
      </c>
      <c r="C153" s="33" t="s">
        <v>298</v>
      </c>
      <c r="D153" s="14">
        <v>11340</v>
      </c>
      <c r="E153" s="15">
        <v>61.71</v>
      </c>
      <c r="F153" s="16">
        <v>2.3999999999999998E-3</v>
      </c>
      <c r="G153" s="16"/>
    </row>
    <row r="154" spans="1:7" x14ac:dyDescent="0.35">
      <c r="A154" s="13" t="s">
        <v>1014</v>
      </c>
      <c r="B154" s="33" t="s">
        <v>1015</v>
      </c>
      <c r="C154" s="33" t="s">
        <v>226</v>
      </c>
      <c r="D154" s="14">
        <v>3172</v>
      </c>
      <c r="E154" s="15">
        <v>61.62</v>
      </c>
      <c r="F154" s="16">
        <v>2.3999999999999998E-3</v>
      </c>
      <c r="G154" s="16"/>
    </row>
    <row r="155" spans="1:7" x14ac:dyDescent="0.35">
      <c r="A155" s="13" t="s">
        <v>270</v>
      </c>
      <c r="B155" s="33" t="s">
        <v>271</v>
      </c>
      <c r="C155" s="33" t="s">
        <v>238</v>
      </c>
      <c r="D155" s="14">
        <v>4112</v>
      </c>
      <c r="E155" s="15">
        <v>61.36</v>
      </c>
      <c r="F155" s="16">
        <v>2.3999999999999998E-3</v>
      </c>
      <c r="G155" s="16"/>
    </row>
    <row r="156" spans="1:7" x14ac:dyDescent="0.35">
      <c r="A156" s="13" t="s">
        <v>313</v>
      </c>
      <c r="B156" s="33" t="s">
        <v>314</v>
      </c>
      <c r="C156" s="33" t="s">
        <v>248</v>
      </c>
      <c r="D156" s="14">
        <v>2294</v>
      </c>
      <c r="E156" s="15">
        <v>61.3</v>
      </c>
      <c r="F156" s="16">
        <v>2.3999999999999998E-3</v>
      </c>
      <c r="G156" s="16"/>
    </row>
    <row r="157" spans="1:7" x14ac:dyDescent="0.35">
      <c r="A157" s="13" t="s">
        <v>1751</v>
      </c>
      <c r="B157" s="33" t="s">
        <v>1752</v>
      </c>
      <c r="C157" s="33" t="s">
        <v>279</v>
      </c>
      <c r="D157" s="14">
        <v>12845</v>
      </c>
      <c r="E157" s="15">
        <v>60.62</v>
      </c>
      <c r="F157" s="16">
        <v>2.3E-3</v>
      </c>
      <c r="G157" s="16"/>
    </row>
    <row r="158" spans="1:7" x14ac:dyDescent="0.35">
      <c r="A158" s="13" t="s">
        <v>773</v>
      </c>
      <c r="B158" s="33" t="s">
        <v>774</v>
      </c>
      <c r="C158" s="33" t="s">
        <v>223</v>
      </c>
      <c r="D158" s="14">
        <v>1437</v>
      </c>
      <c r="E158" s="15">
        <v>60.35</v>
      </c>
      <c r="F158" s="16">
        <v>2.3E-3</v>
      </c>
      <c r="G158" s="16"/>
    </row>
    <row r="159" spans="1:7" x14ac:dyDescent="0.35">
      <c r="A159" s="13" t="s">
        <v>1418</v>
      </c>
      <c r="B159" s="33" t="s">
        <v>1419</v>
      </c>
      <c r="C159" s="33" t="s">
        <v>426</v>
      </c>
      <c r="D159" s="14">
        <v>4677</v>
      </c>
      <c r="E159" s="15">
        <v>58.95</v>
      </c>
      <c r="F159" s="16">
        <v>2.3E-3</v>
      </c>
      <c r="G159" s="16"/>
    </row>
    <row r="160" spans="1:7" x14ac:dyDescent="0.35">
      <c r="A160" s="13" t="s">
        <v>1753</v>
      </c>
      <c r="B160" s="33" t="s">
        <v>1754</v>
      </c>
      <c r="C160" s="33" t="s">
        <v>202</v>
      </c>
      <c r="D160" s="14">
        <v>18929</v>
      </c>
      <c r="E160" s="15">
        <v>58.69</v>
      </c>
      <c r="F160" s="16">
        <v>2.3E-3</v>
      </c>
      <c r="G160" s="16"/>
    </row>
    <row r="161" spans="1:7" x14ac:dyDescent="0.35">
      <c r="A161" s="13" t="s">
        <v>1755</v>
      </c>
      <c r="B161" s="33" t="s">
        <v>1756</v>
      </c>
      <c r="C161" s="33" t="s">
        <v>1757</v>
      </c>
      <c r="D161" s="14">
        <v>2544</v>
      </c>
      <c r="E161" s="15">
        <v>58.55</v>
      </c>
      <c r="F161" s="16">
        <v>2.3E-3</v>
      </c>
      <c r="G161" s="16"/>
    </row>
    <row r="162" spans="1:7" x14ac:dyDescent="0.35">
      <c r="A162" s="13" t="s">
        <v>1758</v>
      </c>
      <c r="B162" s="33" t="s">
        <v>1759</v>
      </c>
      <c r="C162" s="33" t="s">
        <v>1722</v>
      </c>
      <c r="D162" s="14">
        <v>4842</v>
      </c>
      <c r="E162" s="15">
        <v>58.26</v>
      </c>
      <c r="F162" s="16">
        <v>2.2000000000000001E-3</v>
      </c>
      <c r="G162" s="16"/>
    </row>
    <row r="163" spans="1:7" x14ac:dyDescent="0.35">
      <c r="A163" s="13" t="s">
        <v>260</v>
      </c>
      <c r="B163" s="33" t="s">
        <v>261</v>
      </c>
      <c r="C163" s="33" t="s">
        <v>238</v>
      </c>
      <c r="D163" s="14">
        <v>14220</v>
      </c>
      <c r="E163" s="15">
        <v>57.93</v>
      </c>
      <c r="F163" s="16">
        <v>2.2000000000000001E-3</v>
      </c>
      <c r="G163" s="16"/>
    </row>
    <row r="164" spans="1:7" x14ac:dyDescent="0.35">
      <c r="A164" s="13" t="s">
        <v>1519</v>
      </c>
      <c r="B164" s="33" t="s">
        <v>1520</v>
      </c>
      <c r="C164" s="33" t="s">
        <v>229</v>
      </c>
      <c r="D164" s="14">
        <v>17937</v>
      </c>
      <c r="E164" s="15">
        <v>57.72</v>
      </c>
      <c r="F164" s="16">
        <v>2.2000000000000001E-3</v>
      </c>
      <c r="G164" s="16"/>
    </row>
    <row r="165" spans="1:7" x14ac:dyDescent="0.35">
      <c r="A165" s="13" t="s">
        <v>1006</v>
      </c>
      <c r="B165" s="33" t="s">
        <v>1007</v>
      </c>
      <c r="C165" s="33" t="s">
        <v>232</v>
      </c>
      <c r="D165" s="14">
        <v>3670</v>
      </c>
      <c r="E165" s="15">
        <v>56.14</v>
      </c>
      <c r="F165" s="16">
        <v>2.2000000000000001E-3</v>
      </c>
      <c r="G165" s="16"/>
    </row>
    <row r="166" spans="1:7" x14ac:dyDescent="0.35">
      <c r="A166" s="13" t="s">
        <v>1076</v>
      </c>
      <c r="B166" s="33" t="s">
        <v>1077</v>
      </c>
      <c r="C166" s="33" t="s">
        <v>373</v>
      </c>
      <c r="D166" s="14">
        <v>35715</v>
      </c>
      <c r="E166" s="15">
        <v>55.88</v>
      </c>
      <c r="F166" s="16">
        <v>2.0999999999999999E-3</v>
      </c>
      <c r="G166" s="16"/>
    </row>
    <row r="167" spans="1:7" x14ac:dyDescent="0.35">
      <c r="A167" s="13" t="s">
        <v>1760</v>
      </c>
      <c r="B167" s="33" t="s">
        <v>1761</v>
      </c>
      <c r="C167" s="33" t="s">
        <v>238</v>
      </c>
      <c r="D167" s="14">
        <v>28400</v>
      </c>
      <c r="E167" s="15">
        <v>55.77</v>
      </c>
      <c r="F167" s="16">
        <v>2.0999999999999999E-3</v>
      </c>
      <c r="G167" s="16"/>
    </row>
    <row r="168" spans="1:7" x14ac:dyDescent="0.35">
      <c r="A168" s="13" t="s">
        <v>1762</v>
      </c>
      <c r="B168" s="33" t="s">
        <v>1763</v>
      </c>
      <c r="C168" s="33" t="s">
        <v>197</v>
      </c>
      <c r="D168" s="14">
        <v>48394</v>
      </c>
      <c r="E168" s="15">
        <v>55.73</v>
      </c>
      <c r="F168" s="16">
        <v>2.0999999999999999E-3</v>
      </c>
      <c r="G168" s="16"/>
    </row>
    <row r="169" spans="1:7" x14ac:dyDescent="0.35">
      <c r="A169" s="13" t="s">
        <v>828</v>
      </c>
      <c r="B169" s="33" t="s">
        <v>829</v>
      </c>
      <c r="C169" s="33" t="s">
        <v>279</v>
      </c>
      <c r="D169" s="14">
        <v>1603</v>
      </c>
      <c r="E169" s="15">
        <v>55.67</v>
      </c>
      <c r="F169" s="16">
        <v>2.0999999999999999E-3</v>
      </c>
      <c r="G169" s="16"/>
    </row>
    <row r="170" spans="1:7" x14ac:dyDescent="0.35">
      <c r="A170" s="13" t="s">
        <v>1764</v>
      </c>
      <c r="B170" s="33" t="s">
        <v>1765</v>
      </c>
      <c r="C170" s="33" t="s">
        <v>197</v>
      </c>
      <c r="D170" s="14">
        <v>33082</v>
      </c>
      <c r="E170" s="15">
        <v>54.79</v>
      </c>
      <c r="F170" s="16">
        <v>2.0999999999999999E-3</v>
      </c>
      <c r="G170" s="16"/>
    </row>
    <row r="171" spans="1:7" x14ac:dyDescent="0.35">
      <c r="A171" s="13" t="s">
        <v>1766</v>
      </c>
      <c r="B171" s="33" t="s">
        <v>1767</v>
      </c>
      <c r="C171" s="33" t="s">
        <v>197</v>
      </c>
      <c r="D171" s="14">
        <v>6432</v>
      </c>
      <c r="E171" s="15">
        <v>53.93</v>
      </c>
      <c r="F171" s="16">
        <v>2.0999999999999999E-3</v>
      </c>
      <c r="G171" s="16"/>
    </row>
    <row r="172" spans="1:7" x14ac:dyDescent="0.35">
      <c r="A172" s="13" t="s">
        <v>1090</v>
      </c>
      <c r="B172" s="33" t="s">
        <v>1091</v>
      </c>
      <c r="C172" s="33" t="s">
        <v>1069</v>
      </c>
      <c r="D172" s="14">
        <v>27935</v>
      </c>
      <c r="E172" s="15">
        <v>53.8</v>
      </c>
      <c r="F172" s="16">
        <v>2.0999999999999999E-3</v>
      </c>
      <c r="G172" s="16"/>
    </row>
    <row r="173" spans="1:7" x14ac:dyDescent="0.35">
      <c r="A173" s="13" t="s">
        <v>1768</v>
      </c>
      <c r="B173" s="33" t="s">
        <v>1769</v>
      </c>
      <c r="C173" s="33" t="s">
        <v>357</v>
      </c>
      <c r="D173" s="14">
        <v>3369</v>
      </c>
      <c r="E173" s="15">
        <v>53.61</v>
      </c>
      <c r="F173" s="16">
        <v>2.0999999999999999E-3</v>
      </c>
      <c r="G173" s="16"/>
    </row>
    <row r="174" spans="1:7" x14ac:dyDescent="0.35">
      <c r="A174" s="13" t="s">
        <v>1770</v>
      </c>
      <c r="B174" s="33" t="s">
        <v>1771</v>
      </c>
      <c r="C174" s="33" t="s">
        <v>223</v>
      </c>
      <c r="D174" s="14">
        <v>758</v>
      </c>
      <c r="E174" s="15">
        <v>53.59</v>
      </c>
      <c r="F174" s="16">
        <v>2.0999999999999999E-3</v>
      </c>
      <c r="G174" s="16"/>
    </row>
    <row r="175" spans="1:7" x14ac:dyDescent="0.35">
      <c r="A175" s="13" t="s">
        <v>1772</v>
      </c>
      <c r="B175" s="33" t="s">
        <v>1773</v>
      </c>
      <c r="C175" s="33" t="s">
        <v>350</v>
      </c>
      <c r="D175" s="14">
        <v>838</v>
      </c>
      <c r="E175" s="15">
        <v>53.1</v>
      </c>
      <c r="F175" s="16">
        <v>2E-3</v>
      </c>
      <c r="G175" s="16"/>
    </row>
    <row r="176" spans="1:7" x14ac:dyDescent="0.35">
      <c r="A176" s="13" t="s">
        <v>1774</v>
      </c>
      <c r="B176" s="33" t="s">
        <v>1775</v>
      </c>
      <c r="C176" s="33" t="s">
        <v>350</v>
      </c>
      <c r="D176" s="14">
        <v>2738</v>
      </c>
      <c r="E176" s="15">
        <v>53</v>
      </c>
      <c r="F176" s="16">
        <v>2E-3</v>
      </c>
      <c r="G176" s="16"/>
    </row>
    <row r="177" spans="1:7" x14ac:dyDescent="0.35">
      <c r="A177" s="13" t="s">
        <v>1776</v>
      </c>
      <c r="B177" s="33" t="s">
        <v>1777</v>
      </c>
      <c r="C177" s="33" t="s">
        <v>238</v>
      </c>
      <c r="D177" s="14">
        <v>31962</v>
      </c>
      <c r="E177" s="15">
        <v>52.47</v>
      </c>
      <c r="F177" s="16">
        <v>2E-3</v>
      </c>
      <c r="G177" s="16"/>
    </row>
    <row r="178" spans="1:7" x14ac:dyDescent="0.35">
      <c r="A178" s="13" t="s">
        <v>1778</v>
      </c>
      <c r="B178" s="33" t="s">
        <v>1779</v>
      </c>
      <c r="C178" s="33" t="s">
        <v>264</v>
      </c>
      <c r="D178" s="14">
        <v>12315</v>
      </c>
      <c r="E178" s="15">
        <v>51.37</v>
      </c>
      <c r="F178" s="16">
        <v>2E-3</v>
      </c>
      <c r="G178" s="16"/>
    </row>
    <row r="179" spans="1:7" x14ac:dyDescent="0.35">
      <c r="A179" s="13" t="s">
        <v>1038</v>
      </c>
      <c r="B179" s="33" t="s">
        <v>1039</v>
      </c>
      <c r="C179" s="33" t="s">
        <v>238</v>
      </c>
      <c r="D179" s="14">
        <v>12198</v>
      </c>
      <c r="E179" s="15">
        <v>51.24</v>
      </c>
      <c r="F179" s="16">
        <v>2E-3</v>
      </c>
      <c r="G179" s="16"/>
    </row>
    <row r="180" spans="1:7" x14ac:dyDescent="0.35">
      <c r="A180" s="13" t="s">
        <v>1780</v>
      </c>
      <c r="B180" s="33" t="s">
        <v>1781</v>
      </c>
      <c r="C180" s="33" t="s">
        <v>308</v>
      </c>
      <c r="D180" s="14">
        <v>1543</v>
      </c>
      <c r="E180" s="15">
        <v>50.78</v>
      </c>
      <c r="F180" s="16">
        <v>2E-3</v>
      </c>
      <c r="G180" s="16"/>
    </row>
    <row r="181" spans="1:7" x14ac:dyDescent="0.35">
      <c r="A181" s="13" t="s">
        <v>1782</v>
      </c>
      <c r="B181" s="33" t="s">
        <v>1783</v>
      </c>
      <c r="C181" s="33" t="s">
        <v>226</v>
      </c>
      <c r="D181" s="14">
        <v>2684</v>
      </c>
      <c r="E181" s="15">
        <v>50.67</v>
      </c>
      <c r="F181" s="16">
        <v>1.9E-3</v>
      </c>
      <c r="G181" s="16"/>
    </row>
    <row r="182" spans="1:7" x14ac:dyDescent="0.35">
      <c r="A182" s="13" t="s">
        <v>1784</v>
      </c>
      <c r="B182" s="33" t="s">
        <v>1785</v>
      </c>
      <c r="C182" s="33" t="s">
        <v>238</v>
      </c>
      <c r="D182" s="14">
        <v>423</v>
      </c>
      <c r="E182" s="15">
        <v>50.65</v>
      </c>
      <c r="F182" s="16">
        <v>1.9E-3</v>
      </c>
      <c r="G182" s="16"/>
    </row>
    <row r="183" spans="1:7" x14ac:dyDescent="0.35">
      <c r="A183" s="13" t="s">
        <v>1026</v>
      </c>
      <c r="B183" s="33" t="s">
        <v>1027</v>
      </c>
      <c r="C183" s="33" t="s">
        <v>205</v>
      </c>
      <c r="D183" s="14">
        <v>2995</v>
      </c>
      <c r="E183" s="15">
        <v>50.59</v>
      </c>
      <c r="F183" s="16">
        <v>1.9E-3</v>
      </c>
      <c r="G183" s="16"/>
    </row>
    <row r="184" spans="1:7" x14ac:dyDescent="0.35">
      <c r="A184" s="13" t="s">
        <v>1786</v>
      </c>
      <c r="B184" s="33" t="s">
        <v>1787</v>
      </c>
      <c r="C184" s="33" t="s">
        <v>202</v>
      </c>
      <c r="D184" s="14">
        <v>36491</v>
      </c>
      <c r="E184" s="15">
        <v>50.31</v>
      </c>
      <c r="F184" s="16">
        <v>1.9E-3</v>
      </c>
      <c r="G184" s="16"/>
    </row>
    <row r="185" spans="1:7" x14ac:dyDescent="0.35">
      <c r="A185" s="13" t="s">
        <v>1788</v>
      </c>
      <c r="B185" s="33" t="s">
        <v>1789</v>
      </c>
      <c r="C185" s="33" t="s">
        <v>1069</v>
      </c>
      <c r="D185" s="14">
        <v>26344</v>
      </c>
      <c r="E185" s="15">
        <v>49.81</v>
      </c>
      <c r="F185" s="16">
        <v>1.9E-3</v>
      </c>
      <c r="G185" s="16"/>
    </row>
    <row r="186" spans="1:7" x14ac:dyDescent="0.35">
      <c r="A186" s="13" t="s">
        <v>1790</v>
      </c>
      <c r="B186" s="33" t="s">
        <v>1791</v>
      </c>
      <c r="C186" s="33" t="s">
        <v>341</v>
      </c>
      <c r="D186" s="14">
        <v>1546</v>
      </c>
      <c r="E186" s="15">
        <v>49.38</v>
      </c>
      <c r="F186" s="16">
        <v>1.9E-3</v>
      </c>
      <c r="G186" s="16"/>
    </row>
    <row r="187" spans="1:7" x14ac:dyDescent="0.35">
      <c r="A187" s="13" t="s">
        <v>1792</v>
      </c>
      <c r="B187" s="33" t="s">
        <v>1793</v>
      </c>
      <c r="C187" s="33" t="s">
        <v>223</v>
      </c>
      <c r="D187" s="14">
        <v>18694</v>
      </c>
      <c r="E187" s="15">
        <v>49.27</v>
      </c>
      <c r="F187" s="16">
        <v>1.9E-3</v>
      </c>
      <c r="G187" s="16"/>
    </row>
    <row r="188" spans="1:7" x14ac:dyDescent="0.35">
      <c r="A188" s="13" t="s">
        <v>1657</v>
      </c>
      <c r="B188" s="33" t="s">
        <v>1658</v>
      </c>
      <c r="C188" s="33" t="s">
        <v>426</v>
      </c>
      <c r="D188" s="14">
        <v>7852</v>
      </c>
      <c r="E188" s="15">
        <v>49.05</v>
      </c>
      <c r="F188" s="16">
        <v>1.9E-3</v>
      </c>
      <c r="G188" s="16"/>
    </row>
    <row r="189" spans="1:7" x14ac:dyDescent="0.35">
      <c r="A189" s="13" t="s">
        <v>1521</v>
      </c>
      <c r="B189" s="33" t="s">
        <v>1522</v>
      </c>
      <c r="C189" s="33" t="s">
        <v>229</v>
      </c>
      <c r="D189" s="14">
        <v>1648</v>
      </c>
      <c r="E189" s="15">
        <v>48.86</v>
      </c>
      <c r="F189" s="16">
        <v>1.9E-3</v>
      </c>
      <c r="G189" s="16"/>
    </row>
    <row r="190" spans="1:7" x14ac:dyDescent="0.35">
      <c r="A190" s="13" t="s">
        <v>824</v>
      </c>
      <c r="B190" s="33" t="s">
        <v>825</v>
      </c>
      <c r="C190" s="33" t="s">
        <v>248</v>
      </c>
      <c r="D190" s="14">
        <v>1268</v>
      </c>
      <c r="E190" s="15">
        <v>48.53</v>
      </c>
      <c r="F190" s="16">
        <v>1.9E-3</v>
      </c>
      <c r="G190" s="16"/>
    </row>
    <row r="191" spans="1:7" x14ac:dyDescent="0.35">
      <c r="A191" s="13" t="s">
        <v>1525</v>
      </c>
      <c r="B191" s="33" t="s">
        <v>1526</v>
      </c>
      <c r="C191" s="33" t="s">
        <v>267</v>
      </c>
      <c r="D191" s="14">
        <v>7531</v>
      </c>
      <c r="E191" s="15">
        <v>47.75</v>
      </c>
      <c r="F191" s="16">
        <v>1.8E-3</v>
      </c>
      <c r="G191" s="16"/>
    </row>
    <row r="192" spans="1:7" x14ac:dyDescent="0.35">
      <c r="A192" s="13" t="s">
        <v>767</v>
      </c>
      <c r="B192" s="33" t="s">
        <v>768</v>
      </c>
      <c r="C192" s="33" t="s">
        <v>386</v>
      </c>
      <c r="D192" s="14">
        <v>1094</v>
      </c>
      <c r="E192" s="15">
        <v>46.57</v>
      </c>
      <c r="F192" s="16">
        <v>1.8E-3</v>
      </c>
      <c r="G192" s="16"/>
    </row>
    <row r="193" spans="1:7" x14ac:dyDescent="0.35">
      <c r="A193" s="13" t="s">
        <v>803</v>
      </c>
      <c r="B193" s="33" t="s">
        <v>804</v>
      </c>
      <c r="C193" s="33" t="s">
        <v>350</v>
      </c>
      <c r="D193" s="14">
        <v>1503</v>
      </c>
      <c r="E193" s="15">
        <v>45.6</v>
      </c>
      <c r="F193" s="16">
        <v>1.8E-3</v>
      </c>
      <c r="G193" s="16"/>
    </row>
    <row r="194" spans="1:7" x14ac:dyDescent="0.35">
      <c r="A194" s="13" t="s">
        <v>468</v>
      </c>
      <c r="B194" s="33" t="s">
        <v>469</v>
      </c>
      <c r="C194" s="33" t="s">
        <v>229</v>
      </c>
      <c r="D194" s="14">
        <v>1676</v>
      </c>
      <c r="E194" s="15">
        <v>45.35</v>
      </c>
      <c r="F194" s="16">
        <v>1.6999999999999999E-3</v>
      </c>
      <c r="G194" s="16"/>
    </row>
    <row r="195" spans="1:7" x14ac:dyDescent="0.35">
      <c r="A195" s="13" t="s">
        <v>286</v>
      </c>
      <c r="B195" s="33" t="s">
        <v>287</v>
      </c>
      <c r="C195" s="33" t="s">
        <v>197</v>
      </c>
      <c r="D195" s="14">
        <v>18086</v>
      </c>
      <c r="E195" s="15">
        <v>45.2</v>
      </c>
      <c r="F195" s="16">
        <v>1.6999999999999999E-3</v>
      </c>
      <c r="G195" s="16"/>
    </row>
    <row r="196" spans="1:7" x14ac:dyDescent="0.35">
      <c r="A196" s="13" t="s">
        <v>799</v>
      </c>
      <c r="B196" s="33" t="s">
        <v>800</v>
      </c>
      <c r="C196" s="33" t="s">
        <v>362</v>
      </c>
      <c r="D196" s="14">
        <v>2884</v>
      </c>
      <c r="E196" s="15">
        <v>45.1</v>
      </c>
      <c r="F196" s="16">
        <v>1.6999999999999999E-3</v>
      </c>
      <c r="G196" s="16"/>
    </row>
    <row r="197" spans="1:7" x14ac:dyDescent="0.35">
      <c r="A197" s="13" t="s">
        <v>1794</v>
      </c>
      <c r="B197" s="33" t="s">
        <v>1795</v>
      </c>
      <c r="C197" s="33" t="s">
        <v>238</v>
      </c>
      <c r="D197" s="14">
        <v>26832</v>
      </c>
      <c r="E197" s="15">
        <v>44.83</v>
      </c>
      <c r="F197" s="16">
        <v>1.6999999999999999E-3</v>
      </c>
      <c r="G197" s="16"/>
    </row>
    <row r="198" spans="1:7" x14ac:dyDescent="0.35">
      <c r="A198" s="13" t="s">
        <v>1796</v>
      </c>
      <c r="B198" s="33" t="s">
        <v>1797</v>
      </c>
      <c r="C198" s="33" t="s">
        <v>238</v>
      </c>
      <c r="D198" s="14">
        <v>19986</v>
      </c>
      <c r="E198" s="15">
        <v>44.66</v>
      </c>
      <c r="F198" s="16">
        <v>1.6999999999999999E-3</v>
      </c>
      <c r="G198" s="16"/>
    </row>
    <row r="199" spans="1:7" x14ac:dyDescent="0.35">
      <c r="A199" s="13" t="s">
        <v>466</v>
      </c>
      <c r="B199" s="33" t="s">
        <v>467</v>
      </c>
      <c r="C199" s="33" t="s">
        <v>216</v>
      </c>
      <c r="D199" s="14">
        <v>6966</v>
      </c>
      <c r="E199" s="15">
        <v>44.49</v>
      </c>
      <c r="F199" s="16">
        <v>1.6999999999999999E-3</v>
      </c>
      <c r="G199" s="16"/>
    </row>
    <row r="200" spans="1:7" x14ac:dyDescent="0.35">
      <c r="A200" s="13" t="s">
        <v>1527</v>
      </c>
      <c r="B200" s="33" t="s">
        <v>1528</v>
      </c>
      <c r="C200" s="33" t="s">
        <v>229</v>
      </c>
      <c r="D200" s="14">
        <v>3169</v>
      </c>
      <c r="E200" s="15">
        <v>44.37</v>
      </c>
      <c r="F200" s="16">
        <v>1.6999999999999999E-3</v>
      </c>
      <c r="G200" s="16"/>
    </row>
    <row r="201" spans="1:7" x14ac:dyDescent="0.35">
      <c r="A201" s="13" t="s">
        <v>344</v>
      </c>
      <c r="B201" s="33" t="s">
        <v>345</v>
      </c>
      <c r="C201" s="33" t="s">
        <v>264</v>
      </c>
      <c r="D201" s="14">
        <v>2337</v>
      </c>
      <c r="E201" s="15">
        <v>43.85</v>
      </c>
      <c r="F201" s="16">
        <v>1.6999999999999999E-3</v>
      </c>
      <c r="G201" s="16"/>
    </row>
    <row r="202" spans="1:7" x14ac:dyDescent="0.35">
      <c r="A202" s="13" t="s">
        <v>1798</v>
      </c>
      <c r="B202" s="33" t="s">
        <v>1799</v>
      </c>
      <c r="C202" s="33" t="s">
        <v>238</v>
      </c>
      <c r="D202" s="14">
        <v>971</v>
      </c>
      <c r="E202" s="15">
        <v>43.24</v>
      </c>
      <c r="F202" s="16">
        <v>1.6999999999999999E-3</v>
      </c>
      <c r="G202" s="16"/>
    </row>
    <row r="203" spans="1:7" x14ac:dyDescent="0.35">
      <c r="A203" s="13" t="s">
        <v>1800</v>
      </c>
      <c r="B203" s="33" t="s">
        <v>1801</v>
      </c>
      <c r="C203" s="33" t="s">
        <v>491</v>
      </c>
      <c r="D203" s="14">
        <v>1321</v>
      </c>
      <c r="E203" s="15">
        <v>43.05</v>
      </c>
      <c r="F203" s="16">
        <v>1.6999999999999999E-3</v>
      </c>
      <c r="G203" s="16"/>
    </row>
    <row r="204" spans="1:7" x14ac:dyDescent="0.35">
      <c r="A204" s="13" t="s">
        <v>1802</v>
      </c>
      <c r="B204" s="33" t="s">
        <v>1803</v>
      </c>
      <c r="C204" s="33" t="s">
        <v>327</v>
      </c>
      <c r="D204" s="14">
        <v>6266</v>
      </c>
      <c r="E204" s="15">
        <v>42.25</v>
      </c>
      <c r="F204" s="16">
        <v>1.6000000000000001E-3</v>
      </c>
      <c r="G204" s="16"/>
    </row>
    <row r="205" spans="1:7" x14ac:dyDescent="0.35">
      <c r="A205" s="13" t="s">
        <v>436</v>
      </c>
      <c r="B205" s="33" t="s">
        <v>437</v>
      </c>
      <c r="C205" s="33" t="s">
        <v>213</v>
      </c>
      <c r="D205" s="14">
        <v>902</v>
      </c>
      <c r="E205" s="15">
        <v>41.37</v>
      </c>
      <c r="F205" s="16">
        <v>1.6000000000000001E-3</v>
      </c>
      <c r="G205" s="16"/>
    </row>
    <row r="206" spans="1:7" x14ac:dyDescent="0.35">
      <c r="A206" s="13" t="s">
        <v>1804</v>
      </c>
      <c r="B206" s="33" t="s">
        <v>1805</v>
      </c>
      <c r="C206" s="33" t="s">
        <v>235</v>
      </c>
      <c r="D206" s="14">
        <v>7688</v>
      </c>
      <c r="E206" s="15">
        <v>40.9</v>
      </c>
      <c r="F206" s="16">
        <v>1.6000000000000001E-3</v>
      </c>
      <c r="G206" s="16"/>
    </row>
    <row r="207" spans="1:7" x14ac:dyDescent="0.35">
      <c r="A207" s="13" t="s">
        <v>1806</v>
      </c>
      <c r="B207" s="33" t="s">
        <v>1807</v>
      </c>
      <c r="C207" s="33" t="s">
        <v>386</v>
      </c>
      <c r="D207" s="14">
        <v>6143</v>
      </c>
      <c r="E207" s="15">
        <v>40.409999999999997</v>
      </c>
      <c r="F207" s="16">
        <v>1.6000000000000001E-3</v>
      </c>
      <c r="G207" s="16"/>
    </row>
    <row r="208" spans="1:7" x14ac:dyDescent="0.35">
      <c r="A208" s="13" t="s">
        <v>1624</v>
      </c>
      <c r="B208" s="33" t="s">
        <v>1625</v>
      </c>
      <c r="C208" s="33" t="s">
        <v>433</v>
      </c>
      <c r="D208" s="14">
        <v>3998</v>
      </c>
      <c r="E208" s="15">
        <v>39.869999999999997</v>
      </c>
      <c r="F208" s="16">
        <v>1.5E-3</v>
      </c>
      <c r="G208" s="16"/>
    </row>
    <row r="209" spans="1:7" x14ac:dyDescent="0.35">
      <c r="A209" s="13" t="s">
        <v>1529</v>
      </c>
      <c r="B209" s="33" t="s">
        <v>1530</v>
      </c>
      <c r="C209" s="33" t="s">
        <v>267</v>
      </c>
      <c r="D209" s="14">
        <v>3316</v>
      </c>
      <c r="E209" s="15">
        <v>39.700000000000003</v>
      </c>
      <c r="F209" s="16">
        <v>1.5E-3</v>
      </c>
      <c r="G209" s="16"/>
    </row>
    <row r="210" spans="1:7" x14ac:dyDescent="0.35">
      <c r="A210" s="13" t="s">
        <v>353</v>
      </c>
      <c r="B210" s="33" t="s">
        <v>354</v>
      </c>
      <c r="C210" s="33" t="s">
        <v>298</v>
      </c>
      <c r="D210" s="14">
        <v>2464</v>
      </c>
      <c r="E210" s="15">
        <v>39.450000000000003</v>
      </c>
      <c r="F210" s="16">
        <v>1.5E-3</v>
      </c>
      <c r="G210" s="16"/>
    </row>
    <row r="211" spans="1:7" x14ac:dyDescent="0.35">
      <c r="A211" s="13" t="s">
        <v>365</v>
      </c>
      <c r="B211" s="33" t="s">
        <v>366</v>
      </c>
      <c r="C211" s="33" t="s">
        <v>308</v>
      </c>
      <c r="D211" s="14">
        <v>6255</v>
      </c>
      <c r="E211" s="15">
        <v>39.21</v>
      </c>
      <c r="F211" s="16">
        <v>1.5E-3</v>
      </c>
      <c r="G211" s="16"/>
    </row>
    <row r="212" spans="1:7" x14ac:dyDescent="0.35">
      <c r="A212" s="13" t="s">
        <v>1051</v>
      </c>
      <c r="B212" s="33" t="s">
        <v>1052</v>
      </c>
      <c r="C212" s="33" t="s">
        <v>226</v>
      </c>
      <c r="D212" s="14">
        <v>131</v>
      </c>
      <c r="E212" s="15">
        <v>38.92</v>
      </c>
      <c r="F212" s="16">
        <v>1.5E-3</v>
      </c>
      <c r="G212" s="16"/>
    </row>
    <row r="213" spans="1:7" x14ac:dyDescent="0.35">
      <c r="A213" s="13" t="s">
        <v>457</v>
      </c>
      <c r="B213" s="33" t="s">
        <v>458</v>
      </c>
      <c r="C213" s="33" t="s">
        <v>216</v>
      </c>
      <c r="D213" s="14">
        <v>5918</v>
      </c>
      <c r="E213" s="15">
        <v>38.630000000000003</v>
      </c>
      <c r="F213" s="16">
        <v>1.5E-3</v>
      </c>
      <c r="G213" s="16"/>
    </row>
    <row r="214" spans="1:7" x14ac:dyDescent="0.35">
      <c r="A214" s="13" t="s">
        <v>277</v>
      </c>
      <c r="B214" s="33" t="s">
        <v>278</v>
      </c>
      <c r="C214" s="33" t="s">
        <v>279</v>
      </c>
      <c r="D214" s="14">
        <v>28794</v>
      </c>
      <c r="E214" s="15">
        <v>38.369999999999997</v>
      </c>
      <c r="F214" s="16">
        <v>1.5E-3</v>
      </c>
      <c r="G214" s="16"/>
    </row>
    <row r="215" spans="1:7" x14ac:dyDescent="0.35">
      <c r="A215" s="13" t="s">
        <v>472</v>
      </c>
      <c r="B215" s="33" t="s">
        <v>473</v>
      </c>
      <c r="C215" s="33" t="s">
        <v>308</v>
      </c>
      <c r="D215" s="14">
        <v>673</v>
      </c>
      <c r="E215" s="15">
        <v>37.71</v>
      </c>
      <c r="F215" s="16">
        <v>1.4E-3</v>
      </c>
      <c r="G215" s="16"/>
    </row>
    <row r="216" spans="1:7" x14ac:dyDescent="0.35">
      <c r="A216" s="13" t="s">
        <v>1808</v>
      </c>
      <c r="B216" s="33" t="s">
        <v>1809</v>
      </c>
      <c r="C216" s="33" t="s">
        <v>279</v>
      </c>
      <c r="D216" s="14">
        <v>67537</v>
      </c>
      <c r="E216" s="15">
        <v>37.659999999999997</v>
      </c>
      <c r="F216" s="16">
        <v>1.4E-3</v>
      </c>
      <c r="G216" s="16"/>
    </row>
    <row r="217" spans="1:7" x14ac:dyDescent="0.35">
      <c r="A217" s="13" t="s">
        <v>1810</v>
      </c>
      <c r="B217" s="33" t="s">
        <v>1811</v>
      </c>
      <c r="C217" s="33" t="s">
        <v>327</v>
      </c>
      <c r="D217" s="14">
        <v>2729</v>
      </c>
      <c r="E217" s="15">
        <v>36.28</v>
      </c>
      <c r="F217" s="16">
        <v>1.4E-3</v>
      </c>
      <c r="G217" s="16"/>
    </row>
    <row r="218" spans="1:7" x14ac:dyDescent="0.35">
      <c r="A218" s="13" t="s">
        <v>1812</v>
      </c>
      <c r="B218" s="33" t="s">
        <v>1813</v>
      </c>
      <c r="C218" s="33" t="s">
        <v>210</v>
      </c>
      <c r="D218" s="14">
        <v>79009</v>
      </c>
      <c r="E218" s="15">
        <v>36.03</v>
      </c>
      <c r="F218" s="16">
        <v>1.4E-3</v>
      </c>
      <c r="G218" s="16"/>
    </row>
    <row r="219" spans="1:7" x14ac:dyDescent="0.35">
      <c r="A219" s="13" t="s">
        <v>398</v>
      </c>
      <c r="B219" s="33" t="s">
        <v>399</v>
      </c>
      <c r="C219" s="33" t="s">
        <v>223</v>
      </c>
      <c r="D219" s="14">
        <v>29744</v>
      </c>
      <c r="E219" s="15">
        <v>35.24</v>
      </c>
      <c r="F219" s="16">
        <v>1.4E-3</v>
      </c>
      <c r="G219" s="16"/>
    </row>
    <row r="220" spans="1:7" x14ac:dyDescent="0.35">
      <c r="A220" s="13" t="s">
        <v>1814</v>
      </c>
      <c r="B220" s="33" t="s">
        <v>1815</v>
      </c>
      <c r="C220" s="33" t="s">
        <v>226</v>
      </c>
      <c r="D220" s="14">
        <v>6506</v>
      </c>
      <c r="E220" s="15">
        <v>35.11</v>
      </c>
      <c r="F220" s="16">
        <v>1.2999999999999999E-3</v>
      </c>
      <c r="G220" s="16"/>
    </row>
    <row r="221" spans="1:7" x14ac:dyDescent="0.35">
      <c r="A221" s="13" t="s">
        <v>1816</v>
      </c>
      <c r="B221" s="33" t="s">
        <v>1817</v>
      </c>
      <c r="C221" s="33" t="s">
        <v>301</v>
      </c>
      <c r="D221" s="14">
        <v>13135</v>
      </c>
      <c r="E221" s="15">
        <v>35.08</v>
      </c>
      <c r="F221" s="16">
        <v>1.2999999999999999E-3</v>
      </c>
      <c r="G221" s="16"/>
    </row>
    <row r="222" spans="1:7" x14ac:dyDescent="0.35">
      <c r="A222" s="13" t="s">
        <v>1818</v>
      </c>
      <c r="B222" s="33" t="s">
        <v>1819</v>
      </c>
      <c r="C222" s="33" t="s">
        <v>264</v>
      </c>
      <c r="D222" s="14">
        <v>8984</v>
      </c>
      <c r="E222" s="15">
        <v>35.020000000000003</v>
      </c>
      <c r="F222" s="16">
        <v>1.2999999999999999E-3</v>
      </c>
      <c r="G222" s="16"/>
    </row>
    <row r="223" spans="1:7" x14ac:dyDescent="0.35">
      <c r="A223" s="13" t="s">
        <v>280</v>
      </c>
      <c r="B223" s="33" t="s">
        <v>281</v>
      </c>
      <c r="C223" s="33" t="s">
        <v>229</v>
      </c>
      <c r="D223" s="14">
        <v>1021</v>
      </c>
      <c r="E223" s="15">
        <v>33.92</v>
      </c>
      <c r="F223" s="16">
        <v>1.2999999999999999E-3</v>
      </c>
      <c r="G223" s="16"/>
    </row>
    <row r="224" spans="1:7" x14ac:dyDescent="0.35">
      <c r="A224" s="13" t="s">
        <v>1820</v>
      </c>
      <c r="B224" s="33" t="s">
        <v>1821</v>
      </c>
      <c r="C224" s="33" t="s">
        <v>197</v>
      </c>
      <c r="D224" s="14">
        <v>33672</v>
      </c>
      <c r="E224" s="15">
        <v>33.74</v>
      </c>
      <c r="F224" s="16">
        <v>1.2999999999999999E-3</v>
      </c>
      <c r="G224" s="16"/>
    </row>
    <row r="225" spans="1:7" x14ac:dyDescent="0.35">
      <c r="A225" s="13" t="s">
        <v>1822</v>
      </c>
      <c r="B225" s="33" t="s">
        <v>1823</v>
      </c>
      <c r="C225" s="33" t="s">
        <v>1824</v>
      </c>
      <c r="D225" s="14">
        <v>112</v>
      </c>
      <c r="E225" s="15">
        <v>33.72</v>
      </c>
      <c r="F225" s="16">
        <v>1.2999999999999999E-3</v>
      </c>
      <c r="G225" s="16"/>
    </row>
    <row r="226" spans="1:7" x14ac:dyDescent="0.35">
      <c r="A226" s="13" t="s">
        <v>332</v>
      </c>
      <c r="B226" s="33" t="s">
        <v>333</v>
      </c>
      <c r="C226" s="33" t="s">
        <v>334</v>
      </c>
      <c r="D226" s="14">
        <v>3711</v>
      </c>
      <c r="E226" s="15">
        <v>33.24</v>
      </c>
      <c r="F226" s="16">
        <v>1.2999999999999999E-3</v>
      </c>
      <c r="G226" s="16"/>
    </row>
    <row r="227" spans="1:7" x14ac:dyDescent="0.35">
      <c r="A227" s="13" t="s">
        <v>1825</v>
      </c>
      <c r="B227" s="33" t="s">
        <v>1826</v>
      </c>
      <c r="C227" s="33" t="s">
        <v>197</v>
      </c>
      <c r="D227" s="14">
        <v>32924</v>
      </c>
      <c r="E227" s="15">
        <v>32.08</v>
      </c>
      <c r="F227" s="16">
        <v>1.1999999999999999E-3</v>
      </c>
      <c r="G227" s="16"/>
    </row>
    <row r="228" spans="1:7" x14ac:dyDescent="0.35">
      <c r="A228" s="13" t="s">
        <v>1827</v>
      </c>
      <c r="B228" s="33" t="s">
        <v>1828</v>
      </c>
      <c r="C228" s="33" t="s">
        <v>235</v>
      </c>
      <c r="D228" s="14">
        <v>3535</v>
      </c>
      <c r="E228" s="15">
        <v>31.8</v>
      </c>
      <c r="F228" s="16">
        <v>1.1999999999999999E-3</v>
      </c>
      <c r="G228" s="16"/>
    </row>
    <row r="229" spans="1:7" x14ac:dyDescent="0.35">
      <c r="A229" s="13" t="s">
        <v>1456</v>
      </c>
      <c r="B229" s="33" t="s">
        <v>1457</v>
      </c>
      <c r="C229" s="33" t="s">
        <v>1458</v>
      </c>
      <c r="D229" s="14">
        <v>10817</v>
      </c>
      <c r="E229" s="15">
        <v>31.76</v>
      </c>
      <c r="F229" s="16">
        <v>1.1999999999999999E-3</v>
      </c>
      <c r="G229" s="16"/>
    </row>
    <row r="230" spans="1:7" x14ac:dyDescent="0.35">
      <c r="A230" s="13" t="s">
        <v>1829</v>
      </c>
      <c r="B230" s="33" t="s">
        <v>1830</v>
      </c>
      <c r="C230" s="33" t="s">
        <v>197</v>
      </c>
      <c r="D230" s="14">
        <v>62652</v>
      </c>
      <c r="E230" s="15">
        <v>31.74</v>
      </c>
      <c r="F230" s="16">
        <v>1.1999999999999999E-3</v>
      </c>
      <c r="G230" s="16"/>
    </row>
    <row r="231" spans="1:7" x14ac:dyDescent="0.35">
      <c r="A231" s="13" t="s">
        <v>1831</v>
      </c>
      <c r="B231" s="33" t="s">
        <v>1832</v>
      </c>
      <c r="C231" s="33" t="s">
        <v>1069</v>
      </c>
      <c r="D231" s="14">
        <v>6865</v>
      </c>
      <c r="E231" s="15">
        <v>31.13</v>
      </c>
      <c r="F231" s="16">
        <v>1.1999999999999999E-3</v>
      </c>
      <c r="G231" s="16"/>
    </row>
    <row r="232" spans="1:7" x14ac:dyDescent="0.35">
      <c r="A232" s="13" t="s">
        <v>1833</v>
      </c>
      <c r="B232" s="33" t="s">
        <v>1834</v>
      </c>
      <c r="C232" s="33" t="s">
        <v>238</v>
      </c>
      <c r="D232" s="14">
        <v>518</v>
      </c>
      <c r="E232" s="15">
        <v>30.75</v>
      </c>
      <c r="F232" s="16">
        <v>1.1999999999999999E-3</v>
      </c>
      <c r="G232" s="16"/>
    </row>
    <row r="233" spans="1:7" x14ac:dyDescent="0.35">
      <c r="A233" s="13" t="s">
        <v>1835</v>
      </c>
      <c r="B233" s="33" t="s">
        <v>1836</v>
      </c>
      <c r="C233" s="33" t="s">
        <v>357</v>
      </c>
      <c r="D233" s="14">
        <v>88</v>
      </c>
      <c r="E233" s="15">
        <v>30.38</v>
      </c>
      <c r="F233" s="16">
        <v>1.1999999999999999E-3</v>
      </c>
      <c r="G233" s="16"/>
    </row>
    <row r="234" spans="1:7" x14ac:dyDescent="0.35">
      <c r="A234" s="13" t="s">
        <v>376</v>
      </c>
      <c r="B234" s="33" t="s">
        <v>377</v>
      </c>
      <c r="C234" s="33" t="s">
        <v>235</v>
      </c>
      <c r="D234" s="14">
        <v>29671</v>
      </c>
      <c r="E234" s="15">
        <v>29.83</v>
      </c>
      <c r="F234" s="16">
        <v>1.1000000000000001E-3</v>
      </c>
      <c r="G234" s="16"/>
    </row>
    <row r="235" spans="1:7" x14ac:dyDescent="0.35">
      <c r="A235" s="13" t="s">
        <v>1837</v>
      </c>
      <c r="B235" s="33" t="s">
        <v>1838</v>
      </c>
      <c r="C235" s="33" t="s">
        <v>235</v>
      </c>
      <c r="D235" s="14">
        <v>12994</v>
      </c>
      <c r="E235" s="15">
        <v>29.57</v>
      </c>
      <c r="F235" s="16">
        <v>1.1000000000000001E-3</v>
      </c>
      <c r="G235" s="16"/>
    </row>
    <row r="236" spans="1:7" x14ac:dyDescent="0.35">
      <c r="A236" s="13" t="s">
        <v>413</v>
      </c>
      <c r="B236" s="33" t="s">
        <v>414</v>
      </c>
      <c r="C236" s="33" t="s">
        <v>308</v>
      </c>
      <c r="D236" s="14">
        <v>512</v>
      </c>
      <c r="E236" s="15">
        <v>28.28</v>
      </c>
      <c r="F236" s="16">
        <v>1.1000000000000001E-3</v>
      </c>
      <c r="G236" s="16"/>
    </row>
    <row r="237" spans="1:7" x14ac:dyDescent="0.35">
      <c r="A237" s="13" t="s">
        <v>1420</v>
      </c>
      <c r="B237" s="33" t="s">
        <v>1421</v>
      </c>
      <c r="C237" s="33" t="s">
        <v>426</v>
      </c>
      <c r="D237" s="14">
        <v>5759</v>
      </c>
      <c r="E237" s="15">
        <v>28.09</v>
      </c>
      <c r="F237" s="16">
        <v>1.1000000000000001E-3</v>
      </c>
      <c r="G237" s="16"/>
    </row>
    <row r="238" spans="1:7" x14ac:dyDescent="0.35">
      <c r="A238" s="13" t="s">
        <v>1473</v>
      </c>
      <c r="B238" s="33" t="s">
        <v>1474</v>
      </c>
      <c r="C238" s="33" t="s">
        <v>308</v>
      </c>
      <c r="D238" s="14">
        <v>1050</v>
      </c>
      <c r="E238" s="15">
        <v>27.35</v>
      </c>
      <c r="F238" s="16">
        <v>1.1000000000000001E-3</v>
      </c>
      <c r="G238" s="16"/>
    </row>
    <row r="239" spans="1:7" x14ac:dyDescent="0.35">
      <c r="A239" s="13" t="s">
        <v>1839</v>
      </c>
      <c r="B239" s="33" t="s">
        <v>1840</v>
      </c>
      <c r="C239" s="33" t="s">
        <v>235</v>
      </c>
      <c r="D239" s="14">
        <v>2994</v>
      </c>
      <c r="E239" s="15">
        <v>26.97</v>
      </c>
      <c r="F239" s="16">
        <v>1E-3</v>
      </c>
      <c r="G239" s="16"/>
    </row>
    <row r="240" spans="1:7" x14ac:dyDescent="0.35">
      <c r="A240" s="13" t="s">
        <v>1086</v>
      </c>
      <c r="B240" s="33" t="s">
        <v>1087</v>
      </c>
      <c r="C240" s="33" t="s">
        <v>235</v>
      </c>
      <c r="D240" s="14">
        <v>28486</v>
      </c>
      <c r="E240" s="15">
        <v>26.79</v>
      </c>
      <c r="F240" s="16">
        <v>1E-3</v>
      </c>
      <c r="G240" s="16"/>
    </row>
    <row r="241" spans="1:7" x14ac:dyDescent="0.35">
      <c r="A241" s="13" t="s">
        <v>1841</v>
      </c>
      <c r="B241" s="33" t="s">
        <v>1842</v>
      </c>
      <c r="C241" s="33" t="s">
        <v>1824</v>
      </c>
      <c r="D241" s="14">
        <v>2469</v>
      </c>
      <c r="E241" s="15">
        <v>26.76</v>
      </c>
      <c r="F241" s="16">
        <v>1E-3</v>
      </c>
      <c r="G241" s="16"/>
    </row>
    <row r="242" spans="1:7" x14ac:dyDescent="0.35">
      <c r="A242" s="13" t="s">
        <v>411</v>
      </c>
      <c r="B242" s="33" t="s">
        <v>412</v>
      </c>
      <c r="C242" s="33" t="s">
        <v>279</v>
      </c>
      <c r="D242" s="14">
        <v>1404</v>
      </c>
      <c r="E242" s="15">
        <v>26.33</v>
      </c>
      <c r="F242" s="16">
        <v>1E-3</v>
      </c>
      <c r="G242" s="16"/>
    </row>
    <row r="243" spans="1:7" x14ac:dyDescent="0.35">
      <c r="A243" s="13" t="s">
        <v>1433</v>
      </c>
      <c r="B243" s="33" t="s">
        <v>1434</v>
      </c>
      <c r="C243" s="33" t="s">
        <v>308</v>
      </c>
      <c r="D243" s="14">
        <v>2626</v>
      </c>
      <c r="E243" s="15">
        <v>25.79</v>
      </c>
      <c r="F243" s="16">
        <v>1E-3</v>
      </c>
      <c r="G243" s="16"/>
    </row>
    <row r="244" spans="1:7" x14ac:dyDescent="0.35">
      <c r="A244" s="13" t="s">
        <v>390</v>
      </c>
      <c r="B244" s="33" t="s">
        <v>391</v>
      </c>
      <c r="C244" s="33" t="s">
        <v>308</v>
      </c>
      <c r="D244" s="14">
        <v>864</v>
      </c>
      <c r="E244" s="15">
        <v>25.07</v>
      </c>
      <c r="F244" s="16">
        <v>1E-3</v>
      </c>
      <c r="G244" s="16"/>
    </row>
    <row r="245" spans="1:7" x14ac:dyDescent="0.35">
      <c r="A245" s="13" t="s">
        <v>1424</v>
      </c>
      <c r="B245" s="33" t="s">
        <v>1425</v>
      </c>
      <c r="C245" s="33" t="s">
        <v>279</v>
      </c>
      <c r="D245" s="14">
        <v>85</v>
      </c>
      <c r="E245" s="15">
        <v>25.04</v>
      </c>
      <c r="F245" s="16">
        <v>1E-3</v>
      </c>
      <c r="G245" s="16"/>
    </row>
    <row r="246" spans="1:7" x14ac:dyDescent="0.35">
      <c r="A246" s="13" t="s">
        <v>358</v>
      </c>
      <c r="B246" s="33" t="s">
        <v>359</v>
      </c>
      <c r="C246" s="33" t="s">
        <v>235</v>
      </c>
      <c r="D246" s="14">
        <v>5220</v>
      </c>
      <c r="E246" s="15">
        <v>25.01</v>
      </c>
      <c r="F246" s="16">
        <v>1E-3</v>
      </c>
      <c r="G246" s="16"/>
    </row>
    <row r="247" spans="1:7" x14ac:dyDescent="0.35">
      <c r="A247" s="13" t="s">
        <v>1843</v>
      </c>
      <c r="B247" s="33" t="s">
        <v>1844</v>
      </c>
      <c r="C247" s="33" t="s">
        <v>1845</v>
      </c>
      <c r="D247" s="14">
        <v>3934</v>
      </c>
      <c r="E247" s="15">
        <v>24.43</v>
      </c>
      <c r="F247" s="16">
        <v>8.9999999999999998E-4</v>
      </c>
      <c r="G247" s="16"/>
    </row>
    <row r="248" spans="1:7" x14ac:dyDescent="0.35">
      <c r="A248" s="13" t="s">
        <v>1846</v>
      </c>
      <c r="B248" s="33" t="s">
        <v>1847</v>
      </c>
      <c r="C248" s="33" t="s">
        <v>264</v>
      </c>
      <c r="D248" s="14">
        <v>3820</v>
      </c>
      <c r="E248" s="15">
        <v>23.47</v>
      </c>
      <c r="F248" s="16">
        <v>8.9999999999999998E-4</v>
      </c>
      <c r="G248" s="16"/>
    </row>
    <row r="249" spans="1:7" x14ac:dyDescent="0.35">
      <c r="A249" s="13" t="s">
        <v>1848</v>
      </c>
      <c r="B249" s="33" t="s">
        <v>1849</v>
      </c>
      <c r="C249" s="33" t="s">
        <v>238</v>
      </c>
      <c r="D249" s="14">
        <v>17449</v>
      </c>
      <c r="E249" s="15">
        <v>21.72</v>
      </c>
      <c r="F249" s="16">
        <v>8.0000000000000004E-4</v>
      </c>
      <c r="G249" s="16"/>
    </row>
    <row r="250" spans="1:7" x14ac:dyDescent="0.35">
      <c r="A250" s="13" t="s">
        <v>1422</v>
      </c>
      <c r="B250" s="33" t="s">
        <v>1423</v>
      </c>
      <c r="C250" s="33" t="s">
        <v>229</v>
      </c>
      <c r="D250" s="14">
        <v>2439</v>
      </c>
      <c r="E250" s="15">
        <v>21.66</v>
      </c>
      <c r="F250" s="16">
        <v>8.0000000000000004E-4</v>
      </c>
      <c r="G250" s="16"/>
    </row>
    <row r="251" spans="1:7" x14ac:dyDescent="0.35">
      <c r="A251" s="13" t="s">
        <v>822</v>
      </c>
      <c r="B251" s="33" t="s">
        <v>823</v>
      </c>
      <c r="C251" s="33" t="s">
        <v>248</v>
      </c>
      <c r="D251" s="14">
        <v>1185</v>
      </c>
      <c r="E251" s="15">
        <v>20.239999999999998</v>
      </c>
      <c r="F251" s="16">
        <v>8.0000000000000004E-4</v>
      </c>
      <c r="G251" s="16"/>
    </row>
    <row r="252" spans="1:7" x14ac:dyDescent="0.35">
      <c r="A252" s="13" t="s">
        <v>1850</v>
      </c>
      <c r="B252" s="33" t="s">
        <v>1851</v>
      </c>
      <c r="C252" s="33" t="s">
        <v>248</v>
      </c>
      <c r="D252" s="14">
        <v>35528</v>
      </c>
      <c r="E252" s="15">
        <v>17.3</v>
      </c>
      <c r="F252" s="16">
        <v>6.9999999999999999E-4</v>
      </c>
      <c r="G252" s="16"/>
    </row>
    <row r="253" spans="1:7" x14ac:dyDescent="0.35">
      <c r="A253" s="13" t="s">
        <v>1852</v>
      </c>
      <c r="B253" s="33" t="s">
        <v>1853</v>
      </c>
      <c r="C253" s="33" t="s">
        <v>264</v>
      </c>
      <c r="D253" s="14">
        <v>2168</v>
      </c>
      <c r="E253" s="15">
        <v>17.25</v>
      </c>
      <c r="F253" s="16">
        <v>6.9999999999999999E-4</v>
      </c>
      <c r="G253" s="16"/>
    </row>
    <row r="254" spans="1:7" x14ac:dyDescent="0.35">
      <c r="A254" s="13" t="s">
        <v>1854</v>
      </c>
      <c r="B254" s="33" t="s">
        <v>1855</v>
      </c>
      <c r="C254" s="33" t="s">
        <v>264</v>
      </c>
      <c r="D254" s="14">
        <v>9584</v>
      </c>
      <c r="E254" s="15">
        <v>16.489999999999998</v>
      </c>
      <c r="F254" s="16">
        <v>5.9999999999999995E-4</v>
      </c>
      <c r="G254" s="16"/>
    </row>
    <row r="255" spans="1:7" x14ac:dyDescent="0.35">
      <c r="A255" s="13" t="s">
        <v>1431</v>
      </c>
      <c r="B255" s="33" t="s">
        <v>1432</v>
      </c>
      <c r="C255" s="33" t="s">
        <v>238</v>
      </c>
      <c r="D255" s="14">
        <v>9085</v>
      </c>
      <c r="E255" s="15">
        <v>11.08</v>
      </c>
      <c r="F255" s="16">
        <v>4.0000000000000002E-4</v>
      </c>
      <c r="G255" s="16"/>
    </row>
    <row r="256" spans="1:7" x14ac:dyDescent="0.35">
      <c r="A256" s="13" t="s">
        <v>1856</v>
      </c>
      <c r="B256" s="33" t="s">
        <v>1857</v>
      </c>
      <c r="C256" s="33" t="s">
        <v>202</v>
      </c>
      <c r="D256" s="14">
        <v>7109</v>
      </c>
      <c r="E256" s="15">
        <v>9.5399999999999991</v>
      </c>
      <c r="F256" s="16">
        <v>4.0000000000000002E-4</v>
      </c>
      <c r="G256" s="16"/>
    </row>
    <row r="257" spans="1:7" x14ac:dyDescent="0.35">
      <c r="A257" s="13" t="s">
        <v>1444</v>
      </c>
      <c r="B257" s="33" t="s">
        <v>1445</v>
      </c>
      <c r="C257" s="33" t="s">
        <v>223</v>
      </c>
      <c r="D257" s="14">
        <v>2625</v>
      </c>
      <c r="E257" s="15">
        <v>8.31</v>
      </c>
      <c r="F257" s="16">
        <v>2.9999999999999997E-4</v>
      </c>
      <c r="G257" s="16"/>
    </row>
    <row r="258" spans="1:7" x14ac:dyDescent="0.35">
      <c r="A258" s="17" t="s">
        <v>137</v>
      </c>
      <c r="B258" s="34"/>
      <c r="C258" s="34"/>
      <c r="D258" s="20"/>
      <c r="E258" s="37">
        <v>25993.599999999999</v>
      </c>
      <c r="F258" s="38">
        <v>0.99950000000000006</v>
      </c>
      <c r="G258" s="23"/>
    </row>
    <row r="259" spans="1:7" x14ac:dyDescent="0.35">
      <c r="A259" s="13"/>
      <c r="B259" s="33"/>
      <c r="C259" s="33"/>
      <c r="D259" s="14"/>
      <c r="E259" s="15"/>
      <c r="F259" s="16"/>
      <c r="G259" s="16"/>
    </row>
    <row r="260" spans="1:7" x14ac:dyDescent="0.35">
      <c r="A260" s="17" t="s">
        <v>400</v>
      </c>
      <c r="B260" s="33"/>
      <c r="C260" s="33"/>
      <c r="D260" s="14"/>
      <c r="E260" s="15"/>
      <c r="F260" s="16"/>
      <c r="G260" s="16"/>
    </row>
    <row r="261" spans="1:7" x14ac:dyDescent="0.35">
      <c r="A261" s="13" t="s">
        <v>401</v>
      </c>
      <c r="B261" s="33" t="s">
        <v>402</v>
      </c>
      <c r="C261" s="33" t="s">
        <v>308</v>
      </c>
      <c r="D261" s="14">
        <v>840</v>
      </c>
      <c r="E261" s="15">
        <v>20.82</v>
      </c>
      <c r="F261" s="16">
        <v>8.0000000000000004E-4</v>
      </c>
      <c r="G261" s="16"/>
    </row>
    <row r="262" spans="1:7" x14ac:dyDescent="0.35">
      <c r="A262" s="17" t="s">
        <v>137</v>
      </c>
      <c r="B262" s="34"/>
      <c r="C262" s="34"/>
      <c r="D262" s="20"/>
      <c r="E262" s="37">
        <v>20.82</v>
      </c>
      <c r="F262" s="38">
        <v>8.0000000000000004E-4</v>
      </c>
      <c r="G262" s="23"/>
    </row>
    <row r="263" spans="1:7" x14ac:dyDescent="0.35">
      <c r="A263" s="24" t="s">
        <v>153</v>
      </c>
      <c r="B263" s="35"/>
      <c r="C263" s="35"/>
      <c r="D263" s="25"/>
      <c r="E263" s="30">
        <v>26014.42</v>
      </c>
      <c r="F263" s="31">
        <v>1.0003</v>
      </c>
      <c r="G263" s="23"/>
    </row>
    <row r="264" spans="1:7" x14ac:dyDescent="0.35">
      <c r="A264" s="13"/>
      <c r="B264" s="33"/>
      <c r="C264" s="33"/>
      <c r="D264" s="14"/>
      <c r="E264" s="15"/>
      <c r="F264" s="16"/>
      <c r="G264" s="16"/>
    </row>
    <row r="265" spans="1:7" x14ac:dyDescent="0.35">
      <c r="A265" s="13"/>
      <c r="B265" s="33"/>
      <c r="C265" s="33"/>
      <c r="D265" s="14"/>
      <c r="E265" s="15"/>
      <c r="F265" s="16"/>
      <c r="G265" s="16"/>
    </row>
    <row r="266" spans="1:7" x14ac:dyDescent="0.35">
      <c r="A266" s="17" t="s">
        <v>154</v>
      </c>
      <c r="B266" s="33"/>
      <c r="C266" s="33"/>
      <c r="D266" s="14"/>
      <c r="E266" s="15"/>
      <c r="F266" s="16"/>
      <c r="G266" s="16"/>
    </row>
    <row r="267" spans="1:7" x14ac:dyDescent="0.35">
      <c r="A267" s="13" t="s">
        <v>155</v>
      </c>
      <c r="B267" s="33"/>
      <c r="C267" s="33"/>
      <c r="D267" s="14"/>
      <c r="E267" s="15">
        <v>42.99</v>
      </c>
      <c r="F267" s="16">
        <v>1.6999999999999999E-3</v>
      </c>
      <c r="G267" s="16">
        <v>5.9055999999999997E-2</v>
      </c>
    </row>
    <row r="268" spans="1:7" x14ac:dyDescent="0.35">
      <c r="A268" s="17" t="s">
        <v>137</v>
      </c>
      <c r="B268" s="34"/>
      <c r="C268" s="34"/>
      <c r="D268" s="20"/>
      <c r="E268" s="37">
        <v>42.99</v>
      </c>
      <c r="F268" s="38">
        <v>1.6999999999999999E-3</v>
      </c>
      <c r="G268" s="23"/>
    </row>
    <row r="269" spans="1:7" x14ac:dyDescent="0.35">
      <c r="A269" s="13"/>
      <c r="B269" s="33"/>
      <c r="C269" s="33"/>
      <c r="D269" s="14"/>
      <c r="E269" s="15"/>
      <c r="F269" s="16"/>
      <c r="G269" s="16"/>
    </row>
    <row r="270" spans="1:7" x14ac:dyDescent="0.35">
      <c r="A270" s="24" t="s">
        <v>153</v>
      </c>
      <c r="B270" s="35"/>
      <c r="C270" s="35"/>
      <c r="D270" s="25"/>
      <c r="E270" s="21">
        <v>42.99</v>
      </c>
      <c r="F270" s="22">
        <v>1.6999999999999999E-3</v>
      </c>
      <c r="G270" s="23"/>
    </row>
    <row r="271" spans="1:7" x14ac:dyDescent="0.35">
      <c r="A271" s="13" t="s">
        <v>156</v>
      </c>
      <c r="B271" s="33"/>
      <c r="C271" s="33"/>
      <c r="D271" s="14"/>
      <c r="E271" s="15">
        <v>6.9550000000000002E-3</v>
      </c>
      <c r="F271" s="16">
        <v>0</v>
      </c>
      <c r="G271" s="16"/>
    </row>
    <row r="272" spans="1:7" x14ac:dyDescent="0.35">
      <c r="A272" s="13" t="s">
        <v>157</v>
      </c>
      <c r="B272" s="33"/>
      <c r="C272" s="33"/>
      <c r="D272" s="14"/>
      <c r="E272" s="26">
        <v>-47.076954999999998</v>
      </c>
      <c r="F272" s="27">
        <v>-2E-3</v>
      </c>
      <c r="G272" s="16">
        <v>5.9055000000000003E-2</v>
      </c>
    </row>
    <row r="273" spans="1:7" x14ac:dyDescent="0.35">
      <c r="A273" s="28" t="s">
        <v>158</v>
      </c>
      <c r="B273" s="36"/>
      <c r="C273" s="36"/>
      <c r="D273" s="29"/>
      <c r="E273" s="30">
        <v>26010.34</v>
      </c>
      <c r="F273" s="31">
        <v>1</v>
      </c>
      <c r="G273" s="31"/>
    </row>
    <row r="278" spans="1:7" x14ac:dyDescent="0.35">
      <c r="A278" s="1" t="s">
        <v>161</v>
      </c>
    </row>
    <row r="279" spans="1:7" x14ac:dyDescent="0.35">
      <c r="A279" s="47" t="s">
        <v>162</v>
      </c>
      <c r="B279" s="3" t="s">
        <v>134</v>
      </c>
    </row>
    <row r="280" spans="1:7" x14ac:dyDescent="0.35">
      <c r="A280" t="s">
        <v>163</v>
      </c>
    </row>
    <row r="281" spans="1:7" x14ac:dyDescent="0.35">
      <c r="A281" t="s">
        <v>164</v>
      </c>
      <c r="B281" t="s">
        <v>165</v>
      </c>
      <c r="C281" t="s">
        <v>165</v>
      </c>
    </row>
    <row r="282" spans="1:7" x14ac:dyDescent="0.35">
      <c r="B282" s="48">
        <v>45747</v>
      </c>
      <c r="C282" s="48">
        <v>45777</v>
      </c>
    </row>
    <row r="283" spans="1:7" x14ac:dyDescent="0.35">
      <c r="A283" t="s">
        <v>403</v>
      </c>
      <c r="B283">
        <v>15.353300000000001</v>
      </c>
      <c r="C283">
        <v>15.904500000000001</v>
      </c>
    </row>
    <row r="284" spans="1:7" x14ac:dyDescent="0.35">
      <c r="A284" t="s">
        <v>167</v>
      </c>
      <c r="B284">
        <v>15.353300000000001</v>
      </c>
      <c r="C284">
        <v>15.904500000000001</v>
      </c>
    </row>
    <row r="285" spans="1:7" x14ac:dyDescent="0.35">
      <c r="A285" t="s">
        <v>404</v>
      </c>
      <c r="B285">
        <v>15.0205</v>
      </c>
      <c r="C285">
        <v>15.551500000000001</v>
      </c>
    </row>
    <row r="286" spans="1:7" x14ac:dyDescent="0.35">
      <c r="A286" t="s">
        <v>169</v>
      </c>
      <c r="B286">
        <v>15.0198</v>
      </c>
      <c r="C286">
        <v>15.550800000000001</v>
      </c>
    </row>
    <row r="288" spans="1:7" x14ac:dyDescent="0.35">
      <c r="A288" t="s">
        <v>170</v>
      </c>
      <c r="B288" s="3" t="s">
        <v>134</v>
      </c>
    </row>
    <row r="289" spans="1:4" x14ac:dyDescent="0.35">
      <c r="A289" t="s">
        <v>171</v>
      </c>
      <c r="B289" s="3" t="s">
        <v>134</v>
      </c>
    </row>
    <row r="290" spans="1:4" ht="29" customHeight="1" x14ac:dyDescent="0.35">
      <c r="A290" s="47" t="s">
        <v>172</v>
      </c>
      <c r="B290" s="3" t="s">
        <v>134</v>
      </c>
    </row>
    <row r="291" spans="1:4" ht="29" customHeight="1" x14ac:dyDescent="0.35">
      <c r="A291" s="47" t="s">
        <v>173</v>
      </c>
      <c r="B291" s="3" t="s">
        <v>134</v>
      </c>
    </row>
    <row r="292" spans="1:4" x14ac:dyDescent="0.35">
      <c r="A292" t="s">
        <v>405</v>
      </c>
      <c r="B292" s="49">
        <v>0.16089999999999999</v>
      </c>
    </row>
    <row r="293" spans="1:4" ht="43.5" customHeight="1" x14ac:dyDescent="0.35">
      <c r="A293" s="47" t="s">
        <v>175</v>
      </c>
      <c r="B293" s="3" t="s">
        <v>134</v>
      </c>
    </row>
    <row r="294" spans="1:4" x14ac:dyDescent="0.35">
      <c r="B294" s="3"/>
    </row>
    <row r="295" spans="1:4" ht="29" customHeight="1" x14ac:dyDescent="0.35">
      <c r="A295" s="47" t="s">
        <v>176</v>
      </c>
      <c r="B295" s="3" t="s">
        <v>134</v>
      </c>
    </row>
    <row r="296" spans="1:4" ht="29" customHeight="1" x14ac:dyDescent="0.35">
      <c r="A296" s="47" t="s">
        <v>177</v>
      </c>
      <c r="B296" t="s">
        <v>134</v>
      </c>
    </row>
    <row r="297" spans="1:4" ht="29" customHeight="1" x14ac:dyDescent="0.35">
      <c r="A297" s="47" t="s">
        <v>178</v>
      </c>
      <c r="B297" s="3" t="s">
        <v>134</v>
      </c>
    </row>
    <row r="298" spans="1:4" ht="29" customHeight="1" x14ac:dyDescent="0.35">
      <c r="A298" s="47" t="s">
        <v>179</v>
      </c>
      <c r="B298" s="3" t="s">
        <v>134</v>
      </c>
    </row>
    <row r="300" spans="1:4" ht="70" customHeight="1" x14ac:dyDescent="0.35">
      <c r="A300" s="73" t="s">
        <v>189</v>
      </c>
      <c r="B300" s="73" t="s">
        <v>190</v>
      </c>
      <c r="C300" s="73" t="s">
        <v>5</v>
      </c>
      <c r="D300" s="73" t="s">
        <v>6</v>
      </c>
    </row>
    <row r="301" spans="1:4" ht="70" customHeight="1" x14ac:dyDescent="0.35">
      <c r="A301" s="73" t="s">
        <v>1858</v>
      </c>
      <c r="B301" s="73"/>
      <c r="C301" s="73" t="s">
        <v>32</v>
      </c>
      <c r="D301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4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1859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1860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1103</v>
      </c>
      <c r="B8" s="33"/>
      <c r="C8" s="33"/>
      <c r="D8" s="14"/>
      <c r="E8" s="15"/>
      <c r="F8" s="16"/>
      <c r="G8" s="16"/>
    </row>
    <row r="9" spans="1:7" x14ac:dyDescent="0.35">
      <c r="A9" s="13" t="s">
        <v>1861</v>
      </c>
      <c r="B9" s="33" t="s">
        <v>1862</v>
      </c>
      <c r="C9" s="33"/>
      <c r="D9" s="14">
        <v>16617739</v>
      </c>
      <c r="E9" s="15">
        <v>15919.79</v>
      </c>
      <c r="F9" s="16">
        <v>0.50449999999999995</v>
      </c>
      <c r="G9" s="16"/>
    </row>
    <row r="10" spans="1:7" x14ac:dyDescent="0.35">
      <c r="A10" s="13" t="s">
        <v>1863</v>
      </c>
      <c r="B10" s="33" t="s">
        <v>1864</v>
      </c>
      <c r="C10" s="33"/>
      <c r="D10" s="14">
        <v>16250824</v>
      </c>
      <c r="E10" s="15">
        <v>15597.54</v>
      </c>
      <c r="F10" s="16">
        <v>0.49430000000000002</v>
      </c>
      <c r="G10" s="16"/>
    </row>
    <row r="11" spans="1:7" x14ac:dyDescent="0.35">
      <c r="A11" s="17" t="s">
        <v>137</v>
      </c>
      <c r="B11" s="34"/>
      <c r="C11" s="34"/>
      <c r="D11" s="20"/>
      <c r="E11" s="21">
        <v>31517.33</v>
      </c>
      <c r="F11" s="22">
        <v>0.99880000000000002</v>
      </c>
      <c r="G11" s="23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153</v>
      </c>
      <c r="B13" s="35"/>
      <c r="C13" s="35"/>
      <c r="D13" s="25"/>
      <c r="E13" s="21">
        <v>31517.33</v>
      </c>
      <c r="F13" s="22">
        <v>0.99880000000000002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154</v>
      </c>
      <c r="B15" s="33"/>
      <c r="C15" s="33"/>
      <c r="D15" s="14"/>
      <c r="E15" s="15"/>
      <c r="F15" s="16"/>
      <c r="G15" s="16"/>
    </row>
    <row r="16" spans="1:7" x14ac:dyDescent="0.35">
      <c r="A16" s="13" t="s">
        <v>155</v>
      </c>
      <c r="B16" s="33"/>
      <c r="C16" s="33"/>
      <c r="D16" s="14"/>
      <c r="E16" s="15">
        <v>133.96</v>
      </c>
      <c r="F16" s="16">
        <v>4.1999999999999997E-3</v>
      </c>
      <c r="G16" s="16">
        <v>5.9055999999999997E-2</v>
      </c>
    </row>
    <row r="17" spans="1:7" x14ac:dyDescent="0.35">
      <c r="A17" s="17" t="s">
        <v>137</v>
      </c>
      <c r="B17" s="34"/>
      <c r="C17" s="34"/>
      <c r="D17" s="20"/>
      <c r="E17" s="21">
        <v>133.96</v>
      </c>
      <c r="F17" s="22">
        <v>4.1999999999999997E-3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153</v>
      </c>
      <c r="B19" s="35"/>
      <c r="C19" s="35"/>
      <c r="D19" s="25"/>
      <c r="E19" s="21">
        <v>133.96</v>
      </c>
      <c r="F19" s="22">
        <v>4.1999999999999997E-3</v>
      </c>
      <c r="G19" s="23"/>
    </row>
    <row r="20" spans="1:7" x14ac:dyDescent="0.35">
      <c r="A20" s="13" t="s">
        <v>156</v>
      </c>
      <c r="B20" s="33"/>
      <c r="C20" s="33"/>
      <c r="D20" s="14"/>
      <c r="E20" s="15">
        <v>2.16738E-2</v>
      </c>
      <c r="F20" s="16">
        <v>0</v>
      </c>
      <c r="G20" s="16"/>
    </row>
    <row r="21" spans="1:7" x14ac:dyDescent="0.35">
      <c r="A21" s="13" t="s">
        <v>157</v>
      </c>
      <c r="B21" s="33"/>
      <c r="C21" s="33"/>
      <c r="D21" s="14"/>
      <c r="E21" s="26">
        <v>-95.2116738</v>
      </c>
      <c r="F21" s="27">
        <v>-3.0000000000000001E-3</v>
      </c>
      <c r="G21" s="16">
        <v>5.9055999999999997E-2</v>
      </c>
    </row>
    <row r="22" spans="1:7" x14ac:dyDescent="0.35">
      <c r="A22" s="28" t="s">
        <v>158</v>
      </c>
      <c r="B22" s="36"/>
      <c r="C22" s="36"/>
      <c r="D22" s="29"/>
      <c r="E22" s="30">
        <v>31556.1</v>
      </c>
      <c r="F22" s="31">
        <v>1</v>
      </c>
      <c r="G22" s="31"/>
    </row>
    <row r="27" spans="1:7" x14ac:dyDescent="0.35">
      <c r="A27" s="1" t="s">
        <v>161</v>
      </c>
    </row>
    <row r="28" spans="1:7" x14ac:dyDescent="0.35">
      <c r="A28" s="47" t="s">
        <v>162</v>
      </c>
      <c r="B28" s="3" t="s">
        <v>134</v>
      </c>
    </row>
    <row r="29" spans="1:7" x14ac:dyDescent="0.35">
      <c r="A29" t="s">
        <v>163</v>
      </c>
    </row>
    <row r="30" spans="1:7" x14ac:dyDescent="0.35">
      <c r="A30" t="s">
        <v>164</v>
      </c>
      <c r="B30" t="s">
        <v>165</v>
      </c>
      <c r="C30" t="s">
        <v>165</v>
      </c>
    </row>
    <row r="31" spans="1:7" x14ac:dyDescent="0.35">
      <c r="B31" s="48">
        <v>45747</v>
      </c>
      <c r="C31" s="48">
        <v>45777</v>
      </c>
    </row>
    <row r="32" spans="1:7" x14ac:dyDescent="0.35">
      <c r="A32" t="s">
        <v>403</v>
      </c>
      <c r="B32">
        <v>17.262</v>
      </c>
      <c r="C32">
        <v>17.244</v>
      </c>
    </row>
    <row r="33" spans="1:4" x14ac:dyDescent="0.35">
      <c r="A33" t="s">
        <v>167</v>
      </c>
      <c r="B33">
        <v>17.262</v>
      </c>
      <c r="C33">
        <v>17.244</v>
      </c>
    </row>
    <row r="34" spans="1:4" x14ac:dyDescent="0.35">
      <c r="A34" t="s">
        <v>404</v>
      </c>
      <c r="B34">
        <v>17.082999999999998</v>
      </c>
      <c r="C34">
        <v>17.059000000000001</v>
      </c>
    </row>
    <row r="35" spans="1:4" x14ac:dyDescent="0.35">
      <c r="A35" t="s">
        <v>169</v>
      </c>
      <c r="B35">
        <v>17.082999999999998</v>
      </c>
      <c r="C35">
        <v>17.059000000000001</v>
      </c>
    </row>
    <row r="37" spans="1:4" x14ac:dyDescent="0.35">
      <c r="A37" t="s">
        <v>170</v>
      </c>
      <c r="B37" s="3" t="s">
        <v>134</v>
      </c>
    </row>
    <row r="38" spans="1:4" x14ac:dyDescent="0.35">
      <c r="A38" t="s">
        <v>171</v>
      </c>
      <c r="B38" s="3" t="s">
        <v>134</v>
      </c>
    </row>
    <row r="39" spans="1:4" ht="29" customHeight="1" x14ac:dyDescent="0.35">
      <c r="A39" s="47" t="s">
        <v>172</v>
      </c>
      <c r="B39" s="3" t="s">
        <v>134</v>
      </c>
    </row>
    <row r="40" spans="1:4" ht="29" customHeight="1" x14ac:dyDescent="0.35">
      <c r="A40" s="47" t="s">
        <v>173</v>
      </c>
      <c r="B40" s="3" t="s">
        <v>134</v>
      </c>
    </row>
    <row r="41" spans="1:4" ht="43.5" customHeight="1" x14ac:dyDescent="0.35">
      <c r="A41" s="47" t="s">
        <v>511</v>
      </c>
      <c r="B41" s="3" t="s">
        <v>134</v>
      </c>
    </row>
    <row r="42" spans="1:4" x14ac:dyDescent="0.35">
      <c r="B42" s="3"/>
    </row>
    <row r="43" spans="1:4" ht="29" customHeight="1" x14ac:dyDescent="0.35">
      <c r="A43" s="47" t="s">
        <v>512</v>
      </c>
      <c r="B43" s="3" t="s">
        <v>134</v>
      </c>
    </row>
    <row r="44" spans="1:4" ht="29" customHeight="1" x14ac:dyDescent="0.35">
      <c r="A44" s="47" t="s">
        <v>513</v>
      </c>
      <c r="B44" t="s">
        <v>134</v>
      </c>
    </row>
    <row r="45" spans="1:4" ht="29" customHeight="1" x14ac:dyDescent="0.35">
      <c r="A45" s="47" t="s">
        <v>514</v>
      </c>
      <c r="B45" s="3" t="s">
        <v>134</v>
      </c>
    </row>
    <row r="46" spans="1:4" ht="29" customHeight="1" x14ac:dyDescent="0.35">
      <c r="A46" s="47" t="s">
        <v>515</v>
      </c>
      <c r="B46" s="3" t="s">
        <v>134</v>
      </c>
    </row>
    <row r="48" spans="1:4" ht="70" customHeight="1" x14ac:dyDescent="0.35">
      <c r="A48" s="73" t="s">
        <v>189</v>
      </c>
      <c r="B48" s="73" t="s">
        <v>190</v>
      </c>
      <c r="C48" s="73" t="s">
        <v>5</v>
      </c>
      <c r="D48" s="73" t="s">
        <v>6</v>
      </c>
    </row>
    <row r="49" spans="1:4" ht="70" customHeight="1" x14ac:dyDescent="0.35">
      <c r="A49" s="73" t="s">
        <v>1865</v>
      </c>
      <c r="B49" s="73"/>
      <c r="C49" s="73" t="s">
        <v>69</v>
      </c>
      <c r="D4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3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1866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1867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7" t="s">
        <v>135</v>
      </c>
      <c r="B8" s="33"/>
      <c r="C8" s="33"/>
      <c r="D8" s="14"/>
      <c r="E8" s="15"/>
      <c r="F8" s="16"/>
      <c r="G8" s="16"/>
    </row>
    <row r="9" spans="1:7" x14ac:dyDescent="0.35">
      <c r="A9" s="17" t="s">
        <v>136</v>
      </c>
      <c r="B9" s="33"/>
      <c r="C9" s="33"/>
      <c r="D9" s="14"/>
      <c r="E9" s="15"/>
      <c r="F9" s="16"/>
      <c r="G9" s="16"/>
    </row>
    <row r="10" spans="1:7" x14ac:dyDescent="0.35">
      <c r="A10" s="17" t="s">
        <v>137</v>
      </c>
      <c r="B10" s="33"/>
      <c r="C10" s="33"/>
      <c r="D10" s="14"/>
      <c r="E10" s="18" t="s">
        <v>134</v>
      </c>
      <c r="F10" s="19" t="s">
        <v>134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144</v>
      </c>
      <c r="B12" s="33"/>
      <c r="C12" s="33"/>
      <c r="D12" s="14"/>
      <c r="E12" s="15"/>
      <c r="F12" s="16"/>
      <c r="G12" s="16"/>
    </row>
    <row r="13" spans="1:7" x14ac:dyDescent="0.35">
      <c r="A13" s="13" t="s">
        <v>1868</v>
      </c>
      <c r="B13" s="33" t="s">
        <v>1869</v>
      </c>
      <c r="C13" s="33" t="s">
        <v>141</v>
      </c>
      <c r="D13" s="14">
        <v>2500000</v>
      </c>
      <c r="E13" s="15">
        <v>2533.06</v>
      </c>
      <c r="F13" s="16">
        <v>1.52E-2</v>
      </c>
      <c r="G13" s="16">
        <v>6.2195E-2</v>
      </c>
    </row>
    <row r="14" spans="1:7" x14ac:dyDescent="0.35">
      <c r="A14" s="13" t="s">
        <v>1870</v>
      </c>
      <c r="B14" s="33" t="s">
        <v>1871</v>
      </c>
      <c r="C14" s="33" t="s">
        <v>141</v>
      </c>
      <c r="D14" s="14">
        <v>2500000</v>
      </c>
      <c r="E14" s="15">
        <v>2522.4</v>
      </c>
      <c r="F14" s="16">
        <v>1.5100000000000001E-2</v>
      </c>
      <c r="G14" s="16">
        <v>6.1832999999999999E-2</v>
      </c>
    </row>
    <row r="15" spans="1:7" x14ac:dyDescent="0.35">
      <c r="A15" s="13" t="s">
        <v>1872</v>
      </c>
      <c r="B15" s="33" t="s">
        <v>1873</v>
      </c>
      <c r="C15" s="33" t="s">
        <v>141</v>
      </c>
      <c r="D15" s="14">
        <v>1500000</v>
      </c>
      <c r="E15" s="15">
        <v>1504.83</v>
      </c>
      <c r="F15" s="16">
        <v>8.9999999999999993E-3</v>
      </c>
      <c r="G15" s="16">
        <v>6.1834E-2</v>
      </c>
    </row>
    <row r="16" spans="1:7" x14ac:dyDescent="0.35">
      <c r="A16" s="17" t="s">
        <v>137</v>
      </c>
      <c r="B16" s="34"/>
      <c r="C16" s="34"/>
      <c r="D16" s="20"/>
      <c r="E16" s="21">
        <v>6560.29</v>
      </c>
      <c r="F16" s="22">
        <v>3.9300000000000002E-2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17" t="s">
        <v>151</v>
      </c>
      <c r="B19" s="33"/>
      <c r="C19" s="33"/>
      <c r="D19" s="14"/>
      <c r="E19" s="15"/>
      <c r="F19" s="16"/>
      <c r="G19" s="16"/>
    </row>
    <row r="20" spans="1:7" x14ac:dyDescent="0.35">
      <c r="A20" s="17" t="s">
        <v>137</v>
      </c>
      <c r="B20" s="33"/>
      <c r="C20" s="33"/>
      <c r="D20" s="14"/>
      <c r="E20" s="18" t="s">
        <v>134</v>
      </c>
      <c r="F20" s="19" t="s">
        <v>134</v>
      </c>
      <c r="G20" s="16"/>
    </row>
    <row r="21" spans="1:7" x14ac:dyDescent="0.35">
      <c r="A21" s="13"/>
      <c r="B21" s="33"/>
      <c r="C21" s="33"/>
      <c r="D21" s="14"/>
      <c r="E21" s="15"/>
      <c r="F21" s="16"/>
      <c r="G21" s="16"/>
    </row>
    <row r="22" spans="1:7" x14ac:dyDescent="0.35">
      <c r="A22" s="17" t="s">
        <v>152</v>
      </c>
      <c r="B22" s="33"/>
      <c r="C22" s="33"/>
      <c r="D22" s="14"/>
      <c r="E22" s="15"/>
      <c r="F22" s="16"/>
      <c r="G22" s="16"/>
    </row>
    <row r="23" spans="1:7" x14ac:dyDescent="0.35">
      <c r="A23" s="17" t="s">
        <v>137</v>
      </c>
      <c r="B23" s="33"/>
      <c r="C23" s="33"/>
      <c r="D23" s="14"/>
      <c r="E23" s="18" t="s">
        <v>134</v>
      </c>
      <c r="F23" s="19" t="s">
        <v>134</v>
      </c>
      <c r="G23" s="16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24" t="s">
        <v>153</v>
      </c>
      <c r="B25" s="35"/>
      <c r="C25" s="35"/>
      <c r="D25" s="25"/>
      <c r="E25" s="21">
        <v>6560.29</v>
      </c>
      <c r="F25" s="22">
        <v>3.9300000000000002E-2</v>
      </c>
      <c r="G25" s="23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696</v>
      </c>
      <c r="B27" s="33"/>
      <c r="C27" s="33"/>
      <c r="D27" s="14"/>
      <c r="E27" s="15"/>
      <c r="F27" s="16"/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786</v>
      </c>
      <c r="B29" s="33"/>
      <c r="C29" s="33"/>
      <c r="D29" s="14"/>
      <c r="E29" s="15"/>
      <c r="F29" s="16"/>
      <c r="G29" s="16"/>
    </row>
    <row r="30" spans="1:7" x14ac:dyDescent="0.35">
      <c r="A30" s="13" t="s">
        <v>1874</v>
      </c>
      <c r="B30" s="33" t="s">
        <v>1875</v>
      </c>
      <c r="C30" s="33" t="s">
        <v>141</v>
      </c>
      <c r="D30" s="14">
        <v>5000000</v>
      </c>
      <c r="E30" s="15">
        <v>4830.3</v>
      </c>
      <c r="F30" s="16">
        <v>2.9000000000000001E-2</v>
      </c>
      <c r="G30" s="16">
        <v>5.9095000000000002E-2</v>
      </c>
    </row>
    <row r="31" spans="1:7" x14ac:dyDescent="0.35">
      <c r="A31" s="13" t="s">
        <v>1876</v>
      </c>
      <c r="B31" s="33" t="s">
        <v>1877</v>
      </c>
      <c r="C31" s="33" t="s">
        <v>141</v>
      </c>
      <c r="D31" s="14">
        <v>5000000</v>
      </c>
      <c r="E31" s="15">
        <v>4752.07</v>
      </c>
      <c r="F31" s="16">
        <v>2.8500000000000001E-2</v>
      </c>
      <c r="G31" s="16">
        <v>5.9142E-2</v>
      </c>
    </row>
    <row r="32" spans="1:7" x14ac:dyDescent="0.35">
      <c r="A32" s="13" t="s">
        <v>1878</v>
      </c>
      <c r="B32" s="33" t="s">
        <v>1879</v>
      </c>
      <c r="C32" s="33" t="s">
        <v>141</v>
      </c>
      <c r="D32" s="14">
        <v>2500000</v>
      </c>
      <c r="E32" s="15">
        <v>2391.81</v>
      </c>
      <c r="F32" s="16">
        <v>1.43E-2</v>
      </c>
      <c r="G32" s="16">
        <v>5.8964000000000003E-2</v>
      </c>
    </row>
    <row r="33" spans="1:7" x14ac:dyDescent="0.35">
      <c r="A33" s="13" t="s">
        <v>1880</v>
      </c>
      <c r="B33" s="33" t="s">
        <v>1881</v>
      </c>
      <c r="C33" s="33" t="s">
        <v>141</v>
      </c>
      <c r="D33" s="14">
        <v>2500000</v>
      </c>
      <c r="E33" s="15">
        <v>2378.79</v>
      </c>
      <c r="F33" s="16">
        <v>1.43E-2</v>
      </c>
      <c r="G33" s="16">
        <v>5.9046000000000001E-2</v>
      </c>
    </row>
    <row r="34" spans="1:7" x14ac:dyDescent="0.35">
      <c r="A34" s="13" t="s">
        <v>1882</v>
      </c>
      <c r="B34" s="33" t="s">
        <v>1883</v>
      </c>
      <c r="C34" s="33" t="s">
        <v>141</v>
      </c>
      <c r="D34" s="14">
        <v>2500000</v>
      </c>
      <c r="E34" s="15">
        <v>2373.6999999999998</v>
      </c>
      <c r="F34" s="16">
        <v>1.4200000000000001E-2</v>
      </c>
      <c r="G34" s="16">
        <v>5.9029999999999999E-2</v>
      </c>
    </row>
    <row r="35" spans="1:7" x14ac:dyDescent="0.35">
      <c r="A35" s="17" t="s">
        <v>137</v>
      </c>
      <c r="B35" s="34"/>
      <c r="C35" s="34"/>
      <c r="D35" s="20"/>
      <c r="E35" s="21">
        <v>16726.669999999998</v>
      </c>
      <c r="F35" s="22">
        <v>0.1003</v>
      </c>
      <c r="G35" s="23"/>
    </row>
    <row r="36" spans="1:7" x14ac:dyDescent="0.35">
      <c r="A36" s="17" t="s">
        <v>697</v>
      </c>
      <c r="B36" s="33"/>
      <c r="C36" s="33"/>
      <c r="D36" s="14"/>
      <c r="E36" s="15"/>
      <c r="F36" s="16"/>
      <c r="G36" s="16"/>
    </row>
    <row r="37" spans="1:7" x14ac:dyDescent="0.35">
      <c r="A37" s="13" t="s">
        <v>1884</v>
      </c>
      <c r="B37" s="33" t="s">
        <v>1885</v>
      </c>
      <c r="C37" s="33" t="s">
        <v>1886</v>
      </c>
      <c r="D37" s="14">
        <v>7500000</v>
      </c>
      <c r="E37" s="15">
        <v>7280.48</v>
      </c>
      <c r="F37" s="16">
        <v>4.3700000000000003E-2</v>
      </c>
      <c r="G37" s="16">
        <v>6.6700999999999996E-2</v>
      </c>
    </row>
    <row r="38" spans="1:7" x14ac:dyDescent="0.35">
      <c r="A38" s="13" t="s">
        <v>1887</v>
      </c>
      <c r="B38" s="33" t="s">
        <v>1888</v>
      </c>
      <c r="C38" s="33" t="s">
        <v>700</v>
      </c>
      <c r="D38" s="14">
        <v>7500000</v>
      </c>
      <c r="E38" s="15">
        <v>7205.07</v>
      </c>
      <c r="F38" s="16">
        <v>4.3200000000000002E-2</v>
      </c>
      <c r="G38" s="16">
        <v>6.6699999999999995E-2</v>
      </c>
    </row>
    <row r="39" spans="1:7" x14ac:dyDescent="0.35">
      <c r="A39" s="13" t="s">
        <v>1889</v>
      </c>
      <c r="B39" s="33" t="s">
        <v>1890</v>
      </c>
      <c r="C39" s="33" t="s">
        <v>700</v>
      </c>
      <c r="D39" s="14">
        <v>7500000</v>
      </c>
      <c r="E39" s="15">
        <v>7092.51</v>
      </c>
      <c r="F39" s="16">
        <v>4.2500000000000003E-2</v>
      </c>
      <c r="G39" s="16">
        <v>6.6999000000000003E-2</v>
      </c>
    </row>
    <row r="40" spans="1:7" x14ac:dyDescent="0.35">
      <c r="A40" s="13" t="s">
        <v>1891</v>
      </c>
      <c r="B40" s="33" t="s">
        <v>1892</v>
      </c>
      <c r="C40" s="33" t="s">
        <v>700</v>
      </c>
      <c r="D40" s="14">
        <v>5000000</v>
      </c>
      <c r="E40" s="15">
        <v>4803.38</v>
      </c>
      <c r="F40" s="16">
        <v>2.8799999999999999E-2</v>
      </c>
      <c r="G40" s="16">
        <v>6.6701999999999997E-2</v>
      </c>
    </row>
    <row r="41" spans="1:7" x14ac:dyDescent="0.35">
      <c r="A41" s="13" t="s">
        <v>1893</v>
      </c>
      <c r="B41" s="33" t="s">
        <v>1894</v>
      </c>
      <c r="C41" s="33" t="s">
        <v>1886</v>
      </c>
      <c r="D41" s="14">
        <v>5000000</v>
      </c>
      <c r="E41" s="15">
        <v>4796.6099999999997</v>
      </c>
      <c r="F41" s="16">
        <v>2.8799999999999999E-2</v>
      </c>
      <c r="G41" s="16">
        <v>6.7000000000000004E-2</v>
      </c>
    </row>
    <row r="42" spans="1:7" x14ac:dyDescent="0.35">
      <c r="A42" s="13" t="s">
        <v>1895</v>
      </c>
      <c r="B42" s="33" t="s">
        <v>1896</v>
      </c>
      <c r="C42" s="33" t="s">
        <v>700</v>
      </c>
      <c r="D42" s="14">
        <v>5000000</v>
      </c>
      <c r="E42" s="15">
        <v>4768.5600000000004</v>
      </c>
      <c r="F42" s="16">
        <v>2.86E-2</v>
      </c>
      <c r="G42" s="16">
        <v>6.6849000000000006E-2</v>
      </c>
    </row>
    <row r="43" spans="1:7" x14ac:dyDescent="0.35">
      <c r="A43" s="13" t="s">
        <v>1897</v>
      </c>
      <c r="B43" s="33" t="s">
        <v>1898</v>
      </c>
      <c r="C43" s="33" t="s">
        <v>700</v>
      </c>
      <c r="D43" s="14">
        <v>5000000</v>
      </c>
      <c r="E43" s="15">
        <v>4763.41</v>
      </c>
      <c r="F43" s="16">
        <v>2.86E-2</v>
      </c>
      <c r="G43" s="16">
        <v>6.6650000000000001E-2</v>
      </c>
    </row>
    <row r="44" spans="1:7" x14ac:dyDescent="0.35">
      <c r="A44" s="13" t="s">
        <v>1899</v>
      </c>
      <c r="B44" s="33" t="s">
        <v>1900</v>
      </c>
      <c r="C44" s="33" t="s">
        <v>707</v>
      </c>
      <c r="D44" s="14">
        <v>5000000</v>
      </c>
      <c r="E44" s="15">
        <v>4757.45</v>
      </c>
      <c r="F44" s="16">
        <v>2.8500000000000001E-2</v>
      </c>
      <c r="G44" s="16">
        <v>6.6700999999999996E-2</v>
      </c>
    </row>
    <row r="45" spans="1:7" x14ac:dyDescent="0.35">
      <c r="A45" s="13" t="s">
        <v>1901</v>
      </c>
      <c r="B45" s="33" t="s">
        <v>1902</v>
      </c>
      <c r="C45" s="33" t="s">
        <v>700</v>
      </c>
      <c r="D45" s="14">
        <v>5000000</v>
      </c>
      <c r="E45" s="15">
        <v>4756.01</v>
      </c>
      <c r="F45" s="16">
        <v>2.8500000000000001E-2</v>
      </c>
      <c r="G45" s="16">
        <v>6.7114999999999994E-2</v>
      </c>
    </row>
    <row r="46" spans="1:7" x14ac:dyDescent="0.35">
      <c r="A46" s="13" t="s">
        <v>1903</v>
      </c>
      <c r="B46" s="33" t="s">
        <v>1904</v>
      </c>
      <c r="C46" s="33" t="s">
        <v>700</v>
      </c>
      <c r="D46" s="14">
        <v>5000000</v>
      </c>
      <c r="E46" s="15">
        <v>4755.58</v>
      </c>
      <c r="F46" s="16">
        <v>2.8500000000000001E-2</v>
      </c>
      <c r="G46" s="16">
        <v>6.7000000000000004E-2</v>
      </c>
    </row>
    <row r="47" spans="1:7" x14ac:dyDescent="0.35">
      <c r="A47" s="13" t="s">
        <v>1905</v>
      </c>
      <c r="B47" s="33" t="s">
        <v>1906</v>
      </c>
      <c r="C47" s="33" t="s">
        <v>700</v>
      </c>
      <c r="D47" s="14">
        <v>5000000</v>
      </c>
      <c r="E47" s="15">
        <v>4732.0200000000004</v>
      </c>
      <c r="F47" s="16">
        <v>2.8400000000000002E-2</v>
      </c>
      <c r="G47" s="16">
        <v>6.7113999999999993E-2</v>
      </c>
    </row>
    <row r="48" spans="1:7" x14ac:dyDescent="0.35">
      <c r="A48" s="13" t="s">
        <v>1907</v>
      </c>
      <c r="B48" s="33" t="s">
        <v>1908</v>
      </c>
      <c r="C48" s="33" t="s">
        <v>700</v>
      </c>
      <c r="D48" s="14">
        <v>5000000</v>
      </c>
      <c r="E48" s="15">
        <v>4731.24</v>
      </c>
      <c r="F48" s="16">
        <v>2.8400000000000002E-2</v>
      </c>
      <c r="G48" s="16">
        <v>6.7100000000000007E-2</v>
      </c>
    </row>
    <row r="49" spans="1:7" x14ac:dyDescent="0.35">
      <c r="A49" s="13" t="s">
        <v>1909</v>
      </c>
      <c r="B49" s="33" t="s">
        <v>1910</v>
      </c>
      <c r="C49" s="33" t="s">
        <v>700</v>
      </c>
      <c r="D49" s="14">
        <v>5000000</v>
      </c>
      <c r="E49" s="15">
        <v>4722.57</v>
      </c>
      <c r="F49" s="16">
        <v>2.8299999999999999E-2</v>
      </c>
      <c r="G49" s="16">
        <v>6.6799999999999998E-2</v>
      </c>
    </row>
    <row r="50" spans="1:7" x14ac:dyDescent="0.35">
      <c r="A50" s="13" t="s">
        <v>1911</v>
      </c>
      <c r="B50" s="33" t="s">
        <v>1912</v>
      </c>
      <c r="C50" s="33" t="s">
        <v>700</v>
      </c>
      <c r="D50" s="14">
        <v>5000000</v>
      </c>
      <c r="E50" s="15">
        <v>4722.37</v>
      </c>
      <c r="F50" s="16">
        <v>2.8299999999999999E-2</v>
      </c>
      <c r="G50" s="16">
        <v>6.6850000000000007E-2</v>
      </c>
    </row>
    <row r="51" spans="1:7" x14ac:dyDescent="0.35">
      <c r="A51" s="13" t="s">
        <v>708</v>
      </c>
      <c r="B51" s="33" t="s">
        <v>709</v>
      </c>
      <c r="C51" s="33" t="s">
        <v>710</v>
      </c>
      <c r="D51" s="14">
        <v>5000000</v>
      </c>
      <c r="E51" s="15">
        <v>4716.87</v>
      </c>
      <c r="F51" s="16">
        <v>2.8299999999999999E-2</v>
      </c>
      <c r="G51" s="16">
        <v>6.7000000000000004E-2</v>
      </c>
    </row>
    <row r="52" spans="1:7" x14ac:dyDescent="0.35">
      <c r="A52" s="13" t="s">
        <v>1913</v>
      </c>
      <c r="B52" s="33" t="s">
        <v>1914</v>
      </c>
      <c r="C52" s="33" t="s">
        <v>700</v>
      </c>
      <c r="D52" s="14">
        <v>2500000</v>
      </c>
      <c r="E52" s="15">
        <v>2410.02</v>
      </c>
      <c r="F52" s="16">
        <v>1.4500000000000001E-2</v>
      </c>
      <c r="G52" s="16">
        <v>6.7802000000000001E-2</v>
      </c>
    </row>
    <row r="53" spans="1:7" x14ac:dyDescent="0.35">
      <c r="A53" s="13" t="s">
        <v>1915</v>
      </c>
      <c r="B53" s="33" t="s">
        <v>1916</v>
      </c>
      <c r="C53" s="33" t="s">
        <v>700</v>
      </c>
      <c r="D53" s="14">
        <v>2500000</v>
      </c>
      <c r="E53" s="15">
        <v>2406.2600000000002</v>
      </c>
      <c r="F53" s="16">
        <v>1.44E-2</v>
      </c>
      <c r="G53" s="16">
        <v>6.9700999999999999E-2</v>
      </c>
    </row>
    <row r="54" spans="1:7" x14ac:dyDescent="0.35">
      <c r="A54" s="13" t="s">
        <v>1917</v>
      </c>
      <c r="B54" s="33" t="s">
        <v>1918</v>
      </c>
      <c r="C54" s="33" t="s">
        <v>710</v>
      </c>
      <c r="D54" s="14">
        <v>2500000</v>
      </c>
      <c r="E54" s="15">
        <v>2404.23</v>
      </c>
      <c r="F54" s="16">
        <v>1.44E-2</v>
      </c>
      <c r="G54" s="16">
        <v>6.7000000000000004E-2</v>
      </c>
    </row>
    <row r="55" spans="1:7" x14ac:dyDescent="0.35">
      <c r="A55" s="13" t="s">
        <v>1919</v>
      </c>
      <c r="B55" s="33" t="s">
        <v>1920</v>
      </c>
      <c r="C55" s="33" t="s">
        <v>700</v>
      </c>
      <c r="D55" s="14">
        <v>2500000</v>
      </c>
      <c r="E55" s="15">
        <v>2403.6</v>
      </c>
      <c r="F55" s="16">
        <v>1.44E-2</v>
      </c>
      <c r="G55" s="16">
        <v>6.7151000000000002E-2</v>
      </c>
    </row>
    <row r="56" spans="1:7" x14ac:dyDescent="0.35">
      <c r="A56" s="13" t="s">
        <v>1921</v>
      </c>
      <c r="B56" s="33" t="s">
        <v>1922</v>
      </c>
      <c r="C56" s="33" t="s">
        <v>700</v>
      </c>
      <c r="D56" s="14">
        <v>2500000</v>
      </c>
      <c r="E56" s="15">
        <v>2372.8200000000002</v>
      </c>
      <c r="F56" s="16">
        <v>1.4200000000000001E-2</v>
      </c>
      <c r="G56" s="16">
        <v>6.7000000000000004E-2</v>
      </c>
    </row>
    <row r="57" spans="1:7" x14ac:dyDescent="0.35">
      <c r="A57" s="13" t="s">
        <v>1923</v>
      </c>
      <c r="B57" s="33" t="s">
        <v>1924</v>
      </c>
      <c r="C57" s="33" t="s">
        <v>700</v>
      </c>
      <c r="D57" s="14">
        <v>2500000</v>
      </c>
      <c r="E57" s="15">
        <v>2369.34</v>
      </c>
      <c r="F57" s="16">
        <v>1.4200000000000001E-2</v>
      </c>
      <c r="G57" s="16">
        <v>6.6650000000000001E-2</v>
      </c>
    </row>
    <row r="58" spans="1:7" x14ac:dyDescent="0.35">
      <c r="A58" s="13" t="s">
        <v>1925</v>
      </c>
      <c r="B58" s="33" t="s">
        <v>1926</v>
      </c>
      <c r="C58" s="33" t="s">
        <v>700</v>
      </c>
      <c r="D58" s="14">
        <v>2500000</v>
      </c>
      <c r="E58" s="15">
        <v>2368.69</v>
      </c>
      <c r="F58" s="16">
        <v>1.4200000000000001E-2</v>
      </c>
      <c r="G58" s="16">
        <v>6.7000000000000004E-2</v>
      </c>
    </row>
    <row r="59" spans="1:7" x14ac:dyDescent="0.35">
      <c r="A59" s="13" t="s">
        <v>1927</v>
      </c>
      <c r="B59" s="33" t="s">
        <v>1928</v>
      </c>
      <c r="C59" s="33" t="s">
        <v>700</v>
      </c>
      <c r="D59" s="14">
        <v>2500000</v>
      </c>
      <c r="E59" s="15">
        <v>2367.0100000000002</v>
      </c>
      <c r="F59" s="16">
        <v>1.4200000000000001E-2</v>
      </c>
      <c r="G59" s="16">
        <v>6.6799999999999998E-2</v>
      </c>
    </row>
    <row r="60" spans="1:7" x14ac:dyDescent="0.35">
      <c r="A60" s="13" t="s">
        <v>1929</v>
      </c>
      <c r="B60" s="33" t="s">
        <v>1930</v>
      </c>
      <c r="C60" s="33" t="s">
        <v>700</v>
      </c>
      <c r="D60" s="14">
        <v>2500000</v>
      </c>
      <c r="E60" s="15">
        <v>2366.1</v>
      </c>
      <c r="F60" s="16">
        <v>1.4200000000000001E-2</v>
      </c>
      <c r="G60" s="16">
        <v>6.6850000000000007E-2</v>
      </c>
    </row>
    <row r="61" spans="1:7" x14ac:dyDescent="0.35">
      <c r="A61" s="13" t="s">
        <v>1931</v>
      </c>
      <c r="B61" s="33" t="s">
        <v>1932</v>
      </c>
      <c r="C61" s="33" t="s">
        <v>700</v>
      </c>
      <c r="D61" s="14">
        <v>2500000</v>
      </c>
      <c r="E61" s="15">
        <v>2363.5700000000002</v>
      </c>
      <c r="F61" s="16">
        <v>1.4200000000000001E-2</v>
      </c>
      <c r="G61" s="16">
        <v>6.7100000000000007E-2</v>
      </c>
    </row>
    <row r="62" spans="1:7" x14ac:dyDescent="0.35">
      <c r="A62" s="13" t="s">
        <v>1933</v>
      </c>
      <c r="B62" s="33" t="s">
        <v>1934</v>
      </c>
      <c r="C62" s="33" t="s">
        <v>710</v>
      </c>
      <c r="D62" s="14">
        <v>2500000</v>
      </c>
      <c r="E62" s="15">
        <v>2363.35</v>
      </c>
      <c r="F62" s="16">
        <v>1.4200000000000001E-2</v>
      </c>
      <c r="G62" s="16">
        <v>6.7000000000000004E-2</v>
      </c>
    </row>
    <row r="63" spans="1:7" x14ac:dyDescent="0.35">
      <c r="A63" s="13" t="s">
        <v>1935</v>
      </c>
      <c r="B63" s="33" t="s">
        <v>1936</v>
      </c>
      <c r="C63" s="33" t="s">
        <v>700</v>
      </c>
      <c r="D63" s="14">
        <v>1500000</v>
      </c>
      <c r="E63" s="15">
        <v>1468.72</v>
      </c>
      <c r="F63" s="16">
        <v>8.8000000000000005E-3</v>
      </c>
      <c r="G63" s="16">
        <v>6.6450999999999996E-2</v>
      </c>
    </row>
    <row r="64" spans="1:7" x14ac:dyDescent="0.35">
      <c r="A64" s="17" t="s">
        <v>137</v>
      </c>
      <c r="B64" s="34"/>
      <c r="C64" s="34"/>
      <c r="D64" s="20"/>
      <c r="E64" s="21">
        <v>106267.84</v>
      </c>
      <c r="F64" s="22">
        <v>0.63729999999999998</v>
      </c>
      <c r="G64" s="23"/>
    </row>
    <row r="65" spans="1:7" x14ac:dyDescent="0.35">
      <c r="A65" s="13"/>
      <c r="B65" s="33"/>
      <c r="C65" s="33"/>
      <c r="D65" s="14"/>
      <c r="E65" s="15"/>
      <c r="F65" s="16"/>
      <c r="G65" s="16"/>
    </row>
    <row r="66" spans="1:7" x14ac:dyDescent="0.35">
      <c r="A66" s="17" t="s">
        <v>713</v>
      </c>
      <c r="B66" s="33"/>
      <c r="C66" s="33"/>
      <c r="D66" s="14"/>
      <c r="E66" s="15"/>
      <c r="F66" s="16"/>
      <c r="G66" s="16"/>
    </row>
    <row r="67" spans="1:7" x14ac:dyDescent="0.35">
      <c r="A67" s="13" t="s">
        <v>718</v>
      </c>
      <c r="B67" s="33" t="s">
        <v>719</v>
      </c>
      <c r="C67" s="33" t="s">
        <v>700</v>
      </c>
      <c r="D67" s="14">
        <v>7500000</v>
      </c>
      <c r="E67" s="15">
        <v>7063.25</v>
      </c>
      <c r="F67" s="16">
        <v>4.24E-2</v>
      </c>
      <c r="G67" s="16">
        <v>7.0749999999999993E-2</v>
      </c>
    </row>
    <row r="68" spans="1:7" x14ac:dyDescent="0.35">
      <c r="A68" s="13" t="s">
        <v>1937</v>
      </c>
      <c r="B68" s="33" t="s">
        <v>1938</v>
      </c>
      <c r="C68" s="33" t="s">
        <v>700</v>
      </c>
      <c r="D68" s="14">
        <v>5000000</v>
      </c>
      <c r="E68" s="15">
        <v>4956</v>
      </c>
      <c r="F68" s="16">
        <v>2.9700000000000001E-2</v>
      </c>
      <c r="G68" s="16">
        <v>7.0449999999999999E-2</v>
      </c>
    </row>
    <row r="69" spans="1:7" x14ac:dyDescent="0.35">
      <c r="A69" s="13" t="s">
        <v>1939</v>
      </c>
      <c r="B69" s="33" t="s">
        <v>1940</v>
      </c>
      <c r="C69" s="33" t="s">
        <v>1886</v>
      </c>
      <c r="D69" s="14">
        <v>5000000</v>
      </c>
      <c r="E69" s="15">
        <v>4954.5600000000004</v>
      </c>
      <c r="F69" s="16">
        <v>2.9700000000000001E-2</v>
      </c>
      <c r="G69" s="16">
        <v>6.6950999999999997E-2</v>
      </c>
    </row>
    <row r="70" spans="1:7" x14ac:dyDescent="0.35">
      <c r="A70" s="13" t="s">
        <v>1941</v>
      </c>
      <c r="B70" s="33" t="s">
        <v>1942</v>
      </c>
      <c r="C70" s="33" t="s">
        <v>700</v>
      </c>
      <c r="D70" s="14">
        <v>5000000</v>
      </c>
      <c r="E70" s="15">
        <v>4794.79</v>
      </c>
      <c r="F70" s="16">
        <v>2.8799999999999999E-2</v>
      </c>
      <c r="G70" s="16">
        <v>7.2998999999999994E-2</v>
      </c>
    </row>
    <row r="71" spans="1:7" x14ac:dyDescent="0.35">
      <c r="A71" s="13" t="s">
        <v>1943</v>
      </c>
      <c r="B71" s="33" t="s">
        <v>1944</v>
      </c>
      <c r="C71" s="33" t="s">
        <v>700</v>
      </c>
      <c r="D71" s="14">
        <v>5000000</v>
      </c>
      <c r="E71" s="15">
        <v>4768.84</v>
      </c>
      <c r="F71" s="16">
        <v>2.86E-2</v>
      </c>
      <c r="G71" s="16">
        <v>6.8048999999999998E-2</v>
      </c>
    </row>
    <row r="72" spans="1:7" x14ac:dyDescent="0.35">
      <c r="A72" s="13" t="s">
        <v>1945</v>
      </c>
      <c r="B72" s="33" t="s">
        <v>1946</v>
      </c>
      <c r="C72" s="33" t="s">
        <v>700</v>
      </c>
      <c r="D72" s="14">
        <v>5000000</v>
      </c>
      <c r="E72" s="15">
        <v>4765.1000000000004</v>
      </c>
      <c r="F72" s="16">
        <v>2.86E-2</v>
      </c>
      <c r="G72" s="16">
        <v>6.7900000000000002E-2</v>
      </c>
    </row>
    <row r="73" spans="1:7" x14ac:dyDescent="0.35">
      <c r="A73" s="13" t="s">
        <v>1947</v>
      </c>
      <c r="B73" s="33" t="s">
        <v>1948</v>
      </c>
      <c r="C73" s="33" t="s">
        <v>700</v>
      </c>
      <c r="D73" s="14">
        <v>5000000</v>
      </c>
      <c r="E73" s="15">
        <v>4748.43</v>
      </c>
      <c r="F73" s="16">
        <v>2.8500000000000001E-2</v>
      </c>
      <c r="G73" s="16">
        <v>7.3249999999999996E-2</v>
      </c>
    </row>
    <row r="74" spans="1:7" x14ac:dyDescent="0.35">
      <c r="A74" s="13" t="s">
        <v>1949</v>
      </c>
      <c r="B74" s="33" t="s">
        <v>1950</v>
      </c>
      <c r="C74" s="33" t="s">
        <v>700</v>
      </c>
      <c r="D74" s="14">
        <v>5000000</v>
      </c>
      <c r="E74" s="15">
        <v>4711.42</v>
      </c>
      <c r="F74" s="16">
        <v>2.8299999999999999E-2</v>
      </c>
      <c r="G74" s="16">
        <v>7.0749999999999993E-2</v>
      </c>
    </row>
    <row r="75" spans="1:7" x14ac:dyDescent="0.35">
      <c r="A75" s="13" t="s">
        <v>1951</v>
      </c>
      <c r="B75" s="33" t="s">
        <v>1952</v>
      </c>
      <c r="C75" s="33" t="s">
        <v>1886</v>
      </c>
      <c r="D75" s="14">
        <v>2500000</v>
      </c>
      <c r="E75" s="15">
        <v>2435.63</v>
      </c>
      <c r="F75" s="16">
        <v>1.46E-2</v>
      </c>
      <c r="G75" s="16">
        <v>6.9400000000000003E-2</v>
      </c>
    </row>
    <row r="76" spans="1:7" x14ac:dyDescent="0.35">
      <c r="A76" s="17" t="s">
        <v>137</v>
      </c>
      <c r="B76" s="34"/>
      <c r="C76" s="34"/>
      <c r="D76" s="20"/>
      <c r="E76" s="21">
        <v>43198.02</v>
      </c>
      <c r="F76" s="22">
        <v>0.25919999999999999</v>
      </c>
      <c r="G76" s="23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24" t="s">
        <v>153</v>
      </c>
      <c r="B78" s="35"/>
      <c r="C78" s="35"/>
      <c r="D78" s="25"/>
      <c r="E78" s="21">
        <v>166192.53</v>
      </c>
      <c r="F78" s="22">
        <v>0.99680000000000002</v>
      </c>
      <c r="G78" s="23"/>
    </row>
    <row r="79" spans="1:7" x14ac:dyDescent="0.35">
      <c r="A79" s="13"/>
      <c r="B79" s="33"/>
      <c r="C79" s="33"/>
      <c r="D79" s="14"/>
      <c r="E79" s="15"/>
      <c r="F79" s="16"/>
      <c r="G79" s="16"/>
    </row>
    <row r="80" spans="1:7" x14ac:dyDescent="0.35">
      <c r="A80" s="13"/>
      <c r="B80" s="33"/>
      <c r="C80" s="33"/>
      <c r="D80" s="14"/>
      <c r="E80" s="15"/>
      <c r="F80" s="16"/>
      <c r="G80" s="16"/>
    </row>
    <row r="81" spans="1:7" x14ac:dyDescent="0.35">
      <c r="A81" s="17" t="s">
        <v>1266</v>
      </c>
      <c r="B81" s="33"/>
      <c r="C81" s="33"/>
      <c r="D81" s="14"/>
      <c r="E81" s="15"/>
      <c r="F81" s="16"/>
      <c r="G81" s="16"/>
    </row>
    <row r="82" spans="1:7" x14ac:dyDescent="0.35">
      <c r="A82" s="13" t="s">
        <v>1267</v>
      </c>
      <c r="B82" s="33" t="s">
        <v>1268</v>
      </c>
      <c r="C82" s="33"/>
      <c r="D82" s="14">
        <v>2926.7510000000002</v>
      </c>
      <c r="E82" s="15">
        <v>325.39999999999998</v>
      </c>
      <c r="F82" s="16">
        <v>2E-3</v>
      </c>
      <c r="G82" s="16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24" t="s">
        <v>153</v>
      </c>
      <c r="B84" s="35"/>
      <c r="C84" s="35"/>
      <c r="D84" s="25"/>
      <c r="E84" s="21">
        <v>325.39999999999998</v>
      </c>
      <c r="F84" s="22">
        <v>2E-3</v>
      </c>
      <c r="G84" s="23"/>
    </row>
    <row r="85" spans="1:7" x14ac:dyDescent="0.35">
      <c r="A85" s="13" t="s">
        <v>156</v>
      </c>
      <c r="B85" s="33"/>
      <c r="C85" s="33"/>
      <c r="D85" s="14"/>
      <c r="E85" s="15">
        <v>85.675694399999998</v>
      </c>
      <c r="F85" s="16">
        <v>5.13E-4</v>
      </c>
      <c r="G85" s="16"/>
    </row>
    <row r="86" spans="1:7" x14ac:dyDescent="0.35">
      <c r="A86" s="13" t="s">
        <v>157</v>
      </c>
      <c r="B86" s="33"/>
      <c r="C86" s="33"/>
      <c r="D86" s="14"/>
      <c r="E86" s="26">
        <v>-6431.1756943999999</v>
      </c>
      <c r="F86" s="27">
        <v>-3.8613000000000001E-2</v>
      </c>
      <c r="G86" s="16">
        <v>0</v>
      </c>
    </row>
    <row r="87" spans="1:7" x14ac:dyDescent="0.35">
      <c r="A87" s="28" t="s">
        <v>158</v>
      </c>
      <c r="B87" s="36"/>
      <c r="C87" s="36"/>
      <c r="D87" s="29"/>
      <c r="E87" s="30">
        <v>166732.72</v>
      </c>
      <c r="F87" s="31">
        <v>1</v>
      </c>
      <c r="G87" s="31"/>
    </row>
    <row r="89" spans="1:7" x14ac:dyDescent="0.35">
      <c r="A89" s="1" t="s">
        <v>722</v>
      </c>
    </row>
    <row r="90" spans="1:7" x14ac:dyDescent="0.35">
      <c r="A90" s="1" t="s">
        <v>159</v>
      </c>
    </row>
    <row r="92" spans="1:7" x14ac:dyDescent="0.35">
      <c r="A92" s="1" t="s">
        <v>161</v>
      </c>
    </row>
    <row r="93" spans="1:7" x14ac:dyDescent="0.35">
      <c r="A93" s="47" t="s">
        <v>162</v>
      </c>
      <c r="B93" s="3" t="s">
        <v>134</v>
      </c>
    </row>
    <row r="94" spans="1:7" x14ac:dyDescent="0.35">
      <c r="A94" t="s">
        <v>163</v>
      </c>
    </row>
    <row r="95" spans="1:7" x14ac:dyDescent="0.35">
      <c r="A95" t="s">
        <v>164</v>
      </c>
      <c r="B95" t="s">
        <v>165</v>
      </c>
      <c r="C95" t="s">
        <v>165</v>
      </c>
    </row>
    <row r="96" spans="1:7" x14ac:dyDescent="0.35">
      <c r="B96" s="48">
        <v>45747</v>
      </c>
      <c r="C96" s="48">
        <v>45777</v>
      </c>
    </row>
    <row r="97" spans="1:3" x14ac:dyDescent="0.35">
      <c r="A97" t="s">
        <v>1595</v>
      </c>
      <c r="B97">
        <v>30.735800000000001</v>
      </c>
      <c r="C97">
        <v>31.002199999999998</v>
      </c>
    </row>
    <row r="98" spans="1:3" x14ac:dyDescent="0.35">
      <c r="A98" t="s">
        <v>1269</v>
      </c>
      <c r="B98" t="s">
        <v>1270</v>
      </c>
      <c r="C98" t="s">
        <v>1271</v>
      </c>
    </row>
    <row r="99" spans="1:3" x14ac:dyDescent="0.35">
      <c r="A99" t="s">
        <v>403</v>
      </c>
      <c r="B99">
        <v>30.739799999999999</v>
      </c>
      <c r="C99">
        <v>31.0063</v>
      </c>
    </row>
    <row r="100" spans="1:3" x14ac:dyDescent="0.35">
      <c r="A100" t="s">
        <v>167</v>
      </c>
      <c r="B100">
        <v>28.6661</v>
      </c>
      <c r="C100">
        <v>28.9146</v>
      </c>
    </row>
    <row r="101" spans="1:3" x14ac:dyDescent="0.35">
      <c r="A101" t="s">
        <v>1953</v>
      </c>
      <c r="B101" t="s">
        <v>1270</v>
      </c>
      <c r="C101" t="s">
        <v>1271</v>
      </c>
    </row>
    <row r="102" spans="1:3" x14ac:dyDescent="0.35">
      <c r="A102" t="s">
        <v>1954</v>
      </c>
      <c r="B102">
        <v>23.904299999999999</v>
      </c>
      <c r="C102">
        <v>24.098199999999999</v>
      </c>
    </row>
    <row r="103" spans="1:3" x14ac:dyDescent="0.35">
      <c r="A103" t="s">
        <v>1955</v>
      </c>
      <c r="B103" t="s">
        <v>1270</v>
      </c>
      <c r="C103" t="s">
        <v>1271</v>
      </c>
    </row>
    <row r="104" spans="1:3" x14ac:dyDescent="0.35">
      <c r="A104" t="s">
        <v>1596</v>
      </c>
      <c r="B104">
        <v>27.704000000000001</v>
      </c>
      <c r="C104">
        <v>27.928699999999999</v>
      </c>
    </row>
    <row r="105" spans="1:3" x14ac:dyDescent="0.35">
      <c r="A105" t="s">
        <v>1956</v>
      </c>
      <c r="B105" t="s">
        <v>1270</v>
      </c>
      <c r="C105" t="s">
        <v>1271</v>
      </c>
    </row>
    <row r="106" spans="1:3" x14ac:dyDescent="0.35">
      <c r="A106" t="s">
        <v>1957</v>
      </c>
      <c r="B106">
        <v>27.934799999999999</v>
      </c>
      <c r="C106">
        <v>28.1614</v>
      </c>
    </row>
    <row r="107" spans="1:3" x14ac:dyDescent="0.35">
      <c r="A107" t="s">
        <v>1958</v>
      </c>
      <c r="B107">
        <v>26.278099999999998</v>
      </c>
      <c r="C107">
        <v>26.491299999999999</v>
      </c>
    </row>
    <row r="108" spans="1:3" x14ac:dyDescent="0.35">
      <c r="A108" t="s">
        <v>1275</v>
      </c>
      <c r="B108" t="s">
        <v>1270</v>
      </c>
      <c r="C108" t="s">
        <v>1271</v>
      </c>
    </row>
    <row r="109" spans="1:3" x14ac:dyDescent="0.35">
      <c r="A109" t="s">
        <v>1279</v>
      </c>
    </row>
    <row r="111" spans="1:3" x14ac:dyDescent="0.35">
      <c r="A111" t="s">
        <v>170</v>
      </c>
      <c r="B111" s="3" t="s">
        <v>134</v>
      </c>
    </row>
    <row r="112" spans="1:3" x14ac:dyDescent="0.35">
      <c r="A112" t="s">
        <v>171</v>
      </c>
      <c r="B112" s="3" t="s">
        <v>134</v>
      </c>
    </row>
    <row r="113" spans="1:2" ht="29" customHeight="1" x14ac:dyDescent="0.35">
      <c r="A113" s="47" t="s">
        <v>172</v>
      </c>
      <c r="B113" s="3" t="s">
        <v>134</v>
      </c>
    </row>
    <row r="114" spans="1:2" ht="29" customHeight="1" x14ac:dyDescent="0.35">
      <c r="A114" s="47" t="s">
        <v>173</v>
      </c>
      <c r="B114" s="3" t="s">
        <v>134</v>
      </c>
    </row>
    <row r="115" spans="1:2" x14ac:dyDescent="0.35">
      <c r="A115" t="s">
        <v>174</v>
      </c>
      <c r="B115" s="49">
        <f>+B130</f>
        <v>0.72322990177081059</v>
      </c>
    </row>
    <row r="116" spans="1:2" ht="43.5" customHeight="1" x14ac:dyDescent="0.35">
      <c r="A116" s="47" t="s">
        <v>175</v>
      </c>
      <c r="B116" s="3" t="s">
        <v>134</v>
      </c>
    </row>
    <row r="117" spans="1:2" x14ac:dyDescent="0.35">
      <c r="B117" s="3"/>
    </row>
    <row r="118" spans="1:2" ht="29" customHeight="1" x14ac:dyDescent="0.35">
      <c r="A118" s="47" t="s">
        <v>176</v>
      </c>
      <c r="B118" s="3" t="s">
        <v>134</v>
      </c>
    </row>
    <row r="119" spans="1:2" ht="29" customHeight="1" x14ac:dyDescent="0.35">
      <c r="A119" s="47" t="s">
        <v>177</v>
      </c>
      <c r="B119">
        <v>36378.57</v>
      </c>
    </row>
    <row r="120" spans="1:2" ht="29" customHeight="1" x14ac:dyDescent="0.35">
      <c r="A120" s="47" t="s">
        <v>178</v>
      </c>
      <c r="B120" s="3" t="s">
        <v>134</v>
      </c>
    </row>
    <row r="121" spans="1:2" ht="29" customHeight="1" x14ac:dyDescent="0.35">
      <c r="A121" s="47" t="s">
        <v>179</v>
      </c>
      <c r="B121" s="3" t="s">
        <v>134</v>
      </c>
    </row>
    <row r="123" spans="1:2" x14ac:dyDescent="0.35">
      <c r="A123" t="s">
        <v>180</v>
      </c>
    </row>
    <row r="124" spans="1:2" ht="29" customHeight="1" x14ac:dyDescent="0.35">
      <c r="A124" s="63" t="s">
        <v>181</v>
      </c>
      <c r="B124" s="67" t="s">
        <v>1959</v>
      </c>
    </row>
    <row r="125" spans="1:2" ht="29" customHeight="1" x14ac:dyDescent="0.35">
      <c r="A125" s="63" t="s">
        <v>183</v>
      </c>
      <c r="B125" s="67" t="s">
        <v>1960</v>
      </c>
    </row>
    <row r="126" spans="1:2" x14ac:dyDescent="0.35">
      <c r="A126" s="63"/>
      <c r="B126" s="63"/>
    </row>
    <row r="127" spans="1:2" x14ac:dyDescent="0.35">
      <c r="A127" s="63" t="s">
        <v>185</v>
      </c>
      <c r="B127" s="64">
        <v>6.9381961633870528</v>
      </c>
    </row>
    <row r="128" spans="1:2" x14ac:dyDescent="0.35">
      <c r="A128" s="63"/>
      <c r="B128" s="63"/>
    </row>
    <row r="129" spans="1:6" x14ac:dyDescent="0.35">
      <c r="A129" s="63" t="s">
        <v>186</v>
      </c>
      <c r="B129" s="65">
        <v>0.72560000000000002</v>
      </c>
    </row>
    <row r="130" spans="1:6" x14ac:dyDescent="0.35">
      <c r="A130" s="63" t="s">
        <v>187</v>
      </c>
      <c r="B130" s="65">
        <v>0.72322990177081059</v>
      </c>
    </row>
    <row r="131" spans="1:6" x14ac:dyDescent="0.35">
      <c r="A131" s="63"/>
      <c r="B131" s="63"/>
    </row>
    <row r="132" spans="1:6" x14ac:dyDescent="0.35">
      <c r="A132" s="63" t="s">
        <v>188</v>
      </c>
      <c r="B132" s="66">
        <v>45777</v>
      </c>
    </row>
    <row r="134" spans="1:6" ht="70" customHeight="1" x14ac:dyDescent="0.35">
      <c r="A134" s="73" t="s">
        <v>189</v>
      </c>
      <c r="B134" s="73" t="s">
        <v>190</v>
      </c>
      <c r="C134" s="73" t="s">
        <v>5</v>
      </c>
      <c r="D134" s="73" t="s">
        <v>6</v>
      </c>
      <c r="E134" s="73" t="s">
        <v>5</v>
      </c>
      <c r="F134" s="73" t="s">
        <v>6</v>
      </c>
    </row>
    <row r="135" spans="1:6" ht="70" customHeight="1" x14ac:dyDescent="0.35">
      <c r="A135" s="73" t="s">
        <v>1959</v>
      </c>
      <c r="B135" s="73"/>
      <c r="C135" s="73" t="s">
        <v>71</v>
      </c>
      <c r="D135" s="73"/>
      <c r="E135" s="73" t="s">
        <v>72</v>
      </c>
      <c r="F13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9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1961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1962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1963</v>
      </c>
      <c r="B11" s="33" t="s">
        <v>1964</v>
      </c>
      <c r="C11" s="33" t="s">
        <v>525</v>
      </c>
      <c r="D11" s="14">
        <v>53500000</v>
      </c>
      <c r="E11" s="15">
        <v>55744.81</v>
      </c>
      <c r="F11" s="16">
        <v>8.8800000000000004E-2</v>
      </c>
      <c r="G11" s="16">
        <v>6.8180000000000004E-2</v>
      </c>
    </row>
    <row r="12" spans="1:7" x14ac:dyDescent="0.35">
      <c r="A12" s="13" t="s">
        <v>1965</v>
      </c>
      <c r="B12" s="33" t="s">
        <v>1966</v>
      </c>
      <c r="C12" s="33" t="s">
        <v>525</v>
      </c>
      <c r="D12" s="14">
        <v>50000000</v>
      </c>
      <c r="E12" s="15">
        <v>50003.55</v>
      </c>
      <c r="F12" s="16">
        <v>7.9600000000000004E-2</v>
      </c>
      <c r="G12" s="16">
        <v>6.8977999999999998E-2</v>
      </c>
    </row>
    <row r="13" spans="1:7" x14ac:dyDescent="0.35">
      <c r="A13" s="13" t="s">
        <v>1967</v>
      </c>
      <c r="B13" s="33" t="s">
        <v>1968</v>
      </c>
      <c r="C13" s="33" t="s">
        <v>522</v>
      </c>
      <c r="D13" s="14">
        <v>40500000</v>
      </c>
      <c r="E13" s="15">
        <v>42335.7</v>
      </c>
      <c r="F13" s="16">
        <v>6.7400000000000002E-2</v>
      </c>
      <c r="G13" s="16">
        <v>6.7799999999999999E-2</v>
      </c>
    </row>
    <row r="14" spans="1:7" x14ac:dyDescent="0.35">
      <c r="A14" s="13" t="s">
        <v>1969</v>
      </c>
      <c r="B14" s="33" t="s">
        <v>1970</v>
      </c>
      <c r="C14" s="33" t="s">
        <v>522</v>
      </c>
      <c r="D14" s="14">
        <v>39500000</v>
      </c>
      <c r="E14" s="15">
        <v>40894.589999999997</v>
      </c>
      <c r="F14" s="16">
        <v>6.5100000000000005E-2</v>
      </c>
      <c r="G14" s="16">
        <v>6.8749000000000005E-2</v>
      </c>
    </row>
    <row r="15" spans="1:7" x14ac:dyDescent="0.35">
      <c r="A15" s="13" t="s">
        <v>1971</v>
      </c>
      <c r="B15" s="33" t="s">
        <v>1972</v>
      </c>
      <c r="C15" s="33" t="s">
        <v>522</v>
      </c>
      <c r="D15" s="14">
        <v>37700000</v>
      </c>
      <c r="E15" s="15">
        <v>39186.06</v>
      </c>
      <c r="F15" s="16">
        <v>6.2399999999999997E-2</v>
      </c>
      <c r="G15" s="16">
        <v>6.9149000000000002E-2</v>
      </c>
    </row>
    <row r="16" spans="1:7" x14ac:dyDescent="0.35">
      <c r="A16" s="13" t="s">
        <v>1973</v>
      </c>
      <c r="B16" s="33" t="s">
        <v>1974</v>
      </c>
      <c r="C16" s="33" t="s">
        <v>522</v>
      </c>
      <c r="D16" s="14">
        <v>37500000</v>
      </c>
      <c r="E16" s="15">
        <v>38757.230000000003</v>
      </c>
      <c r="F16" s="16">
        <v>6.1699999999999998E-2</v>
      </c>
      <c r="G16" s="16">
        <v>6.9750000000000006E-2</v>
      </c>
    </row>
    <row r="17" spans="1:7" x14ac:dyDescent="0.35">
      <c r="A17" s="13" t="s">
        <v>1975</v>
      </c>
      <c r="B17" s="33" t="s">
        <v>1976</v>
      </c>
      <c r="C17" s="33" t="s">
        <v>522</v>
      </c>
      <c r="D17" s="14">
        <v>35000000</v>
      </c>
      <c r="E17" s="15">
        <v>36335.46</v>
      </c>
      <c r="F17" s="16">
        <v>5.79E-2</v>
      </c>
      <c r="G17" s="16">
        <v>6.8853999999999999E-2</v>
      </c>
    </row>
    <row r="18" spans="1:7" x14ac:dyDescent="0.35">
      <c r="A18" s="13" t="s">
        <v>1977</v>
      </c>
      <c r="B18" s="33" t="s">
        <v>1978</v>
      </c>
      <c r="C18" s="33" t="s">
        <v>522</v>
      </c>
      <c r="D18" s="14">
        <v>34500000</v>
      </c>
      <c r="E18" s="15">
        <v>36294.93</v>
      </c>
      <c r="F18" s="16">
        <v>5.7799999999999997E-2</v>
      </c>
      <c r="G18" s="16">
        <v>6.8750000000000006E-2</v>
      </c>
    </row>
    <row r="19" spans="1:7" x14ac:dyDescent="0.35">
      <c r="A19" s="13" t="s">
        <v>1979</v>
      </c>
      <c r="B19" s="33" t="s">
        <v>1980</v>
      </c>
      <c r="C19" s="33" t="s">
        <v>525</v>
      </c>
      <c r="D19" s="14">
        <v>35000000</v>
      </c>
      <c r="E19" s="15">
        <v>36259.58</v>
      </c>
      <c r="F19" s="16">
        <v>5.7700000000000001E-2</v>
      </c>
      <c r="G19" s="16">
        <v>6.9125000000000006E-2</v>
      </c>
    </row>
    <row r="20" spans="1:7" x14ac:dyDescent="0.35">
      <c r="A20" s="13" t="s">
        <v>1981</v>
      </c>
      <c r="B20" s="33" t="s">
        <v>1982</v>
      </c>
      <c r="C20" s="33" t="s">
        <v>522</v>
      </c>
      <c r="D20" s="14">
        <v>35000000</v>
      </c>
      <c r="E20" s="15">
        <v>36247.68</v>
      </c>
      <c r="F20" s="16">
        <v>5.7700000000000001E-2</v>
      </c>
      <c r="G20" s="16">
        <v>6.8400000000000002E-2</v>
      </c>
    </row>
    <row r="21" spans="1:7" x14ac:dyDescent="0.35">
      <c r="A21" s="13" t="s">
        <v>622</v>
      </c>
      <c r="B21" s="33" t="s">
        <v>623</v>
      </c>
      <c r="C21" s="33" t="s">
        <v>522</v>
      </c>
      <c r="D21" s="14">
        <v>24000000</v>
      </c>
      <c r="E21" s="15">
        <v>24045.74</v>
      </c>
      <c r="F21" s="16">
        <v>3.8300000000000001E-2</v>
      </c>
      <c r="G21" s="16">
        <v>6.88E-2</v>
      </c>
    </row>
    <row r="22" spans="1:7" x14ac:dyDescent="0.35">
      <c r="A22" s="13" t="s">
        <v>1983</v>
      </c>
      <c r="B22" s="33" t="s">
        <v>1984</v>
      </c>
      <c r="C22" s="33" t="s">
        <v>522</v>
      </c>
      <c r="D22" s="14">
        <v>16000000</v>
      </c>
      <c r="E22" s="15">
        <v>16747.12</v>
      </c>
      <c r="F22" s="16">
        <v>2.6700000000000002E-2</v>
      </c>
      <c r="G22" s="16">
        <v>6.9149000000000002E-2</v>
      </c>
    </row>
    <row r="23" spans="1:7" x14ac:dyDescent="0.35">
      <c r="A23" s="13" t="s">
        <v>1985</v>
      </c>
      <c r="B23" s="33" t="s">
        <v>1986</v>
      </c>
      <c r="C23" s="33" t="s">
        <v>522</v>
      </c>
      <c r="D23" s="14">
        <v>14500000</v>
      </c>
      <c r="E23" s="15">
        <v>15927.55</v>
      </c>
      <c r="F23" s="16">
        <v>2.5399999999999999E-2</v>
      </c>
      <c r="G23" s="16">
        <v>6.8356E-2</v>
      </c>
    </row>
    <row r="24" spans="1:7" x14ac:dyDescent="0.35">
      <c r="A24" s="13" t="s">
        <v>1987</v>
      </c>
      <c r="B24" s="33" t="s">
        <v>1988</v>
      </c>
      <c r="C24" s="33" t="s">
        <v>522</v>
      </c>
      <c r="D24" s="14">
        <v>15000000</v>
      </c>
      <c r="E24" s="15">
        <v>15906.09</v>
      </c>
      <c r="F24" s="16">
        <v>2.53E-2</v>
      </c>
      <c r="G24" s="16">
        <v>6.8356E-2</v>
      </c>
    </row>
    <row r="25" spans="1:7" x14ac:dyDescent="0.35">
      <c r="A25" s="13" t="s">
        <v>1989</v>
      </c>
      <c r="B25" s="33" t="s">
        <v>1990</v>
      </c>
      <c r="C25" s="33" t="s">
        <v>522</v>
      </c>
      <c r="D25" s="14">
        <v>15000000</v>
      </c>
      <c r="E25" s="15">
        <v>15699.74</v>
      </c>
      <c r="F25" s="16">
        <v>2.5000000000000001E-2</v>
      </c>
      <c r="G25" s="16">
        <v>6.8853999999999999E-2</v>
      </c>
    </row>
    <row r="26" spans="1:7" x14ac:dyDescent="0.35">
      <c r="A26" s="13" t="s">
        <v>624</v>
      </c>
      <c r="B26" s="33" t="s">
        <v>625</v>
      </c>
      <c r="C26" s="33" t="s">
        <v>522</v>
      </c>
      <c r="D26" s="14">
        <v>13500000</v>
      </c>
      <c r="E26" s="15">
        <v>13500.76</v>
      </c>
      <c r="F26" s="16">
        <v>2.1499999999999998E-2</v>
      </c>
      <c r="G26" s="16">
        <v>6.9149000000000002E-2</v>
      </c>
    </row>
    <row r="27" spans="1:7" x14ac:dyDescent="0.35">
      <c r="A27" s="13" t="s">
        <v>1991</v>
      </c>
      <c r="B27" s="33" t="s">
        <v>1992</v>
      </c>
      <c r="C27" s="33" t="s">
        <v>522</v>
      </c>
      <c r="D27" s="14">
        <v>10000000</v>
      </c>
      <c r="E27" s="15">
        <v>10532.14</v>
      </c>
      <c r="F27" s="16">
        <v>1.6799999999999999E-2</v>
      </c>
      <c r="G27" s="16">
        <v>6.9149000000000002E-2</v>
      </c>
    </row>
    <row r="28" spans="1:7" x14ac:dyDescent="0.35">
      <c r="A28" s="13" t="s">
        <v>1993</v>
      </c>
      <c r="B28" s="33" t="s">
        <v>1994</v>
      </c>
      <c r="C28" s="33" t="s">
        <v>522</v>
      </c>
      <c r="D28" s="14">
        <v>9000000</v>
      </c>
      <c r="E28" s="15">
        <v>9409.02</v>
      </c>
      <c r="F28" s="16">
        <v>1.4999999999999999E-2</v>
      </c>
      <c r="G28" s="16">
        <v>6.8613999999999994E-2</v>
      </c>
    </row>
    <row r="29" spans="1:7" x14ac:dyDescent="0.35">
      <c r="A29" s="13" t="s">
        <v>1995</v>
      </c>
      <c r="B29" s="33" t="s">
        <v>1996</v>
      </c>
      <c r="C29" s="33" t="s">
        <v>522</v>
      </c>
      <c r="D29" s="14">
        <v>8000000</v>
      </c>
      <c r="E29" s="15">
        <v>8265.0499999999993</v>
      </c>
      <c r="F29" s="16">
        <v>1.32E-2</v>
      </c>
      <c r="G29" s="16">
        <v>6.8400000000000002E-2</v>
      </c>
    </row>
    <row r="30" spans="1:7" x14ac:dyDescent="0.35">
      <c r="A30" s="13" t="s">
        <v>1997</v>
      </c>
      <c r="B30" s="33" t="s">
        <v>1998</v>
      </c>
      <c r="C30" s="33" t="s">
        <v>522</v>
      </c>
      <c r="D30" s="14">
        <v>5000000</v>
      </c>
      <c r="E30" s="15">
        <v>5099.18</v>
      </c>
      <c r="F30" s="16">
        <v>8.0999999999999996E-3</v>
      </c>
      <c r="G30" s="16">
        <v>6.7905999999999994E-2</v>
      </c>
    </row>
    <row r="31" spans="1:7" x14ac:dyDescent="0.35">
      <c r="A31" s="13" t="s">
        <v>1999</v>
      </c>
      <c r="B31" s="33" t="s">
        <v>2000</v>
      </c>
      <c r="C31" s="33" t="s">
        <v>522</v>
      </c>
      <c r="D31" s="14">
        <v>2500000</v>
      </c>
      <c r="E31" s="15">
        <v>2615.23</v>
      </c>
      <c r="F31" s="16">
        <v>4.1999999999999997E-3</v>
      </c>
      <c r="G31" s="16">
        <v>6.8750000000000006E-2</v>
      </c>
    </row>
    <row r="32" spans="1:7" x14ac:dyDescent="0.35">
      <c r="A32" s="13" t="s">
        <v>2001</v>
      </c>
      <c r="B32" s="33" t="s">
        <v>2002</v>
      </c>
      <c r="C32" s="33" t="s">
        <v>522</v>
      </c>
      <c r="D32" s="14">
        <v>2500000</v>
      </c>
      <c r="E32" s="15">
        <v>2549.23</v>
      </c>
      <c r="F32" s="16">
        <v>4.1000000000000003E-3</v>
      </c>
      <c r="G32" s="16">
        <v>6.9199999999999998E-2</v>
      </c>
    </row>
    <row r="33" spans="1:7" x14ac:dyDescent="0.35">
      <c r="A33" s="13" t="s">
        <v>2003</v>
      </c>
      <c r="B33" s="33" t="s">
        <v>2004</v>
      </c>
      <c r="C33" s="33" t="s">
        <v>522</v>
      </c>
      <c r="D33" s="14">
        <v>1000000</v>
      </c>
      <c r="E33" s="15">
        <v>1038</v>
      </c>
      <c r="F33" s="16">
        <v>1.6999999999999999E-3</v>
      </c>
      <c r="G33" s="16">
        <v>6.9750000000000006E-2</v>
      </c>
    </row>
    <row r="34" spans="1:7" x14ac:dyDescent="0.35">
      <c r="A34" s="17" t="s">
        <v>137</v>
      </c>
      <c r="B34" s="34"/>
      <c r="C34" s="34"/>
      <c r="D34" s="20"/>
      <c r="E34" s="21">
        <v>553394.43999999994</v>
      </c>
      <c r="F34" s="22">
        <v>0.88139999999999996</v>
      </c>
      <c r="G34" s="23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7" t="s">
        <v>138</v>
      </c>
      <c r="B36" s="33"/>
      <c r="C36" s="33"/>
      <c r="D36" s="14"/>
      <c r="E36" s="15"/>
      <c r="F36" s="16"/>
      <c r="G36" s="16"/>
    </row>
    <row r="37" spans="1:7" x14ac:dyDescent="0.35">
      <c r="A37" s="13" t="s">
        <v>2005</v>
      </c>
      <c r="B37" s="33" t="s">
        <v>2006</v>
      </c>
      <c r="C37" s="33" t="s">
        <v>141</v>
      </c>
      <c r="D37" s="14">
        <v>58000000</v>
      </c>
      <c r="E37" s="15">
        <v>61234.720000000001</v>
      </c>
      <c r="F37" s="16">
        <v>9.7500000000000003E-2</v>
      </c>
      <c r="G37" s="16">
        <v>6.4375000000000002E-2</v>
      </c>
    </row>
    <row r="38" spans="1:7" x14ac:dyDescent="0.35">
      <c r="A38" s="17" t="s">
        <v>137</v>
      </c>
      <c r="B38" s="34"/>
      <c r="C38" s="34"/>
      <c r="D38" s="20"/>
      <c r="E38" s="21">
        <v>61234.720000000001</v>
      </c>
      <c r="F38" s="22">
        <v>9.7500000000000003E-2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151</v>
      </c>
      <c r="B40" s="33"/>
      <c r="C40" s="33"/>
      <c r="D40" s="14"/>
      <c r="E40" s="15"/>
      <c r="F40" s="16"/>
      <c r="G40" s="16"/>
    </row>
    <row r="41" spans="1:7" x14ac:dyDescent="0.35">
      <c r="A41" s="17" t="s">
        <v>137</v>
      </c>
      <c r="B41" s="33"/>
      <c r="C41" s="33"/>
      <c r="D41" s="14"/>
      <c r="E41" s="18" t="s">
        <v>134</v>
      </c>
      <c r="F41" s="19" t="s">
        <v>134</v>
      </c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7" t="s">
        <v>152</v>
      </c>
      <c r="B43" s="33"/>
      <c r="C43" s="33"/>
      <c r="D43" s="14"/>
      <c r="E43" s="15"/>
      <c r="F43" s="16"/>
      <c r="G43" s="16"/>
    </row>
    <row r="44" spans="1:7" x14ac:dyDescent="0.35">
      <c r="A44" s="17" t="s">
        <v>137</v>
      </c>
      <c r="B44" s="33"/>
      <c r="C44" s="33"/>
      <c r="D44" s="14"/>
      <c r="E44" s="18" t="s">
        <v>134</v>
      </c>
      <c r="F44" s="19" t="s">
        <v>134</v>
      </c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24" t="s">
        <v>153</v>
      </c>
      <c r="B46" s="35"/>
      <c r="C46" s="35"/>
      <c r="D46" s="25"/>
      <c r="E46" s="21">
        <v>614629.16</v>
      </c>
      <c r="F46" s="22">
        <v>0.97889999999999999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154</v>
      </c>
      <c r="B49" s="33"/>
      <c r="C49" s="33"/>
      <c r="D49" s="14"/>
      <c r="E49" s="15"/>
      <c r="F49" s="16"/>
      <c r="G49" s="16"/>
    </row>
    <row r="50" spans="1:7" x14ac:dyDescent="0.35">
      <c r="A50" s="13" t="s">
        <v>155</v>
      </c>
      <c r="B50" s="33"/>
      <c r="C50" s="33"/>
      <c r="D50" s="14"/>
      <c r="E50" s="15">
        <v>751.76</v>
      </c>
      <c r="F50" s="16">
        <v>1.1999999999999999E-3</v>
      </c>
      <c r="G50" s="16">
        <v>5.9055999999999997E-2</v>
      </c>
    </row>
    <row r="51" spans="1:7" x14ac:dyDescent="0.35">
      <c r="A51" s="17" t="s">
        <v>137</v>
      </c>
      <c r="B51" s="34"/>
      <c r="C51" s="34"/>
      <c r="D51" s="20"/>
      <c r="E51" s="21">
        <v>751.76</v>
      </c>
      <c r="F51" s="22">
        <v>1.1999999999999999E-3</v>
      </c>
      <c r="G51" s="23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24" t="s">
        <v>153</v>
      </c>
      <c r="B53" s="35"/>
      <c r="C53" s="35"/>
      <c r="D53" s="25"/>
      <c r="E53" s="21">
        <v>751.76</v>
      </c>
      <c r="F53" s="22">
        <v>1.1999999999999999E-3</v>
      </c>
      <c r="G53" s="23"/>
    </row>
    <row r="54" spans="1:7" x14ac:dyDescent="0.35">
      <c r="A54" s="13" t="s">
        <v>156</v>
      </c>
      <c r="B54" s="33"/>
      <c r="C54" s="33"/>
      <c r="D54" s="14"/>
      <c r="E54" s="15">
        <v>12547.036737</v>
      </c>
      <c r="F54" s="16">
        <v>1.9980999999999999E-2</v>
      </c>
      <c r="G54" s="16"/>
    </row>
    <row r="55" spans="1:7" x14ac:dyDescent="0.35">
      <c r="A55" s="13" t="s">
        <v>157</v>
      </c>
      <c r="B55" s="33"/>
      <c r="C55" s="33"/>
      <c r="D55" s="14"/>
      <c r="E55" s="15">
        <v>1.973263</v>
      </c>
      <c r="F55" s="27">
        <v>-8.1000000000000004E-5</v>
      </c>
      <c r="G55" s="16">
        <v>5.9055999999999997E-2</v>
      </c>
    </row>
    <row r="56" spans="1:7" x14ac:dyDescent="0.35">
      <c r="A56" s="28" t="s">
        <v>158</v>
      </c>
      <c r="B56" s="36"/>
      <c r="C56" s="36"/>
      <c r="D56" s="29"/>
      <c r="E56" s="30">
        <v>627929.93000000005</v>
      </c>
      <c r="F56" s="31">
        <v>1</v>
      </c>
      <c r="G56" s="31"/>
    </row>
    <row r="58" spans="1:7" x14ac:dyDescent="0.35">
      <c r="A58" s="1" t="s">
        <v>159</v>
      </c>
    </row>
    <row r="59" spans="1:7" x14ac:dyDescent="0.35">
      <c r="A59" s="1" t="s">
        <v>2007</v>
      </c>
    </row>
    <row r="61" spans="1:7" x14ac:dyDescent="0.35">
      <c r="A61" s="1" t="s">
        <v>161</v>
      </c>
    </row>
    <row r="62" spans="1:7" x14ac:dyDescent="0.35">
      <c r="A62" s="47" t="s">
        <v>162</v>
      </c>
      <c r="B62" s="3" t="s">
        <v>134</v>
      </c>
    </row>
    <row r="63" spans="1:7" x14ac:dyDescent="0.35">
      <c r="A63" t="s">
        <v>163</v>
      </c>
    </row>
    <row r="64" spans="1:7" x14ac:dyDescent="0.35">
      <c r="A64" t="s">
        <v>616</v>
      </c>
      <c r="B64" t="s">
        <v>165</v>
      </c>
      <c r="C64" t="s">
        <v>165</v>
      </c>
    </row>
    <row r="65" spans="1:3" x14ac:dyDescent="0.35">
      <c r="B65" s="48">
        <v>45747</v>
      </c>
      <c r="C65" s="48">
        <v>45777</v>
      </c>
    </row>
    <row r="66" spans="1:3" x14ac:dyDescent="0.35">
      <c r="A66" t="s">
        <v>617</v>
      </c>
      <c r="B66">
        <v>1209.8876</v>
      </c>
      <c r="C66">
        <v>1233.7505000000001</v>
      </c>
    </row>
    <row r="68" spans="1:3" x14ac:dyDescent="0.35">
      <c r="A68" t="s">
        <v>170</v>
      </c>
      <c r="B68" s="3" t="s">
        <v>134</v>
      </c>
    </row>
    <row r="69" spans="1:3" x14ac:dyDescent="0.35">
      <c r="A69" t="s">
        <v>171</v>
      </c>
      <c r="B69" s="3" t="s">
        <v>134</v>
      </c>
    </row>
    <row r="70" spans="1:3" ht="29" customHeight="1" x14ac:dyDescent="0.35">
      <c r="A70" s="47" t="s">
        <v>172</v>
      </c>
      <c r="B70" s="3" t="s">
        <v>134</v>
      </c>
    </row>
    <row r="71" spans="1:3" ht="29" customHeight="1" x14ac:dyDescent="0.35">
      <c r="A71" s="47" t="s">
        <v>173</v>
      </c>
      <c r="B71" s="3" t="s">
        <v>134</v>
      </c>
    </row>
    <row r="72" spans="1:3" x14ac:dyDescent="0.35">
      <c r="A72" t="s">
        <v>174</v>
      </c>
      <c r="B72" s="49">
        <f>+B87</f>
        <v>7.6852686823842307</v>
      </c>
    </row>
    <row r="73" spans="1:3" ht="43.5" customHeight="1" x14ac:dyDescent="0.35">
      <c r="A73" s="47" t="s">
        <v>175</v>
      </c>
      <c r="B73" s="3" t="s">
        <v>134</v>
      </c>
    </row>
    <row r="74" spans="1:3" x14ac:dyDescent="0.35">
      <c r="B74" s="3"/>
    </row>
    <row r="75" spans="1:3" ht="29" customHeight="1" x14ac:dyDescent="0.35">
      <c r="A75" s="47" t="s">
        <v>176</v>
      </c>
      <c r="B75" s="3" t="s">
        <v>134</v>
      </c>
    </row>
    <row r="76" spans="1:3" ht="29" customHeight="1" x14ac:dyDescent="0.35">
      <c r="A76" s="47" t="s">
        <v>177</v>
      </c>
      <c r="B76">
        <v>232992.38</v>
      </c>
    </row>
    <row r="77" spans="1:3" ht="29" customHeight="1" x14ac:dyDescent="0.35">
      <c r="A77" s="47" t="s">
        <v>178</v>
      </c>
      <c r="B77" s="3" t="s">
        <v>134</v>
      </c>
    </row>
    <row r="78" spans="1:3" ht="29" customHeight="1" x14ac:dyDescent="0.35">
      <c r="A78" s="47" t="s">
        <v>179</v>
      </c>
      <c r="B78" s="3" t="s">
        <v>134</v>
      </c>
    </row>
    <row r="80" spans="1:3" x14ac:dyDescent="0.35">
      <c r="A80" t="s">
        <v>180</v>
      </c>
    </row>
    <row r="81" spans="1:4" ht="29" customHeight="1" x14ac:dyDescent="0.35">
      <c r="A81" s="63" t="s">
        <v>181</v>
      </c>
      <c r="B81" s="67" t="s">
        <v>2008</v>
      </c>
    </row>
    <row r="82" spans="1:4" x14ac:dyDescent="0.35">
      <c r="A82" s="63" t="s">
        <v>183</v>
      </c>
      <c r="B82" s="67" t="s">
        <v>619</v>
      </c>
    </row>
    <row r="83" spans="1:4" x14ac:dyDescent="0.35">
      <c r="A83" s="63"/>
      <c r="B83" s="63"/>
    </row>
    <row r="84" spans="1:4" x14ac:dyDescent="0.35">
      <c r="A84" s="63" t="s">
        <v>185</v>
      </c>
      <c r="B84" s="64">
        <v>6.8300386122824008</v>
      </c>
    </row>
    <row r="85" spans="1:4" x14ac:dyDescent="0.35">
      <c r="A85" s="63"/>
      <c r="B85" s="63"/>
    </row>
    <row r="86" spans="1:4" x14ac:dyDescent="0.35">
      <c r="A86" s="63" t="s">
        <v>186</v>
      </c>
      <c r="B86" s="65">
        <v>6.0061999999999998</v>
      </c>
    </row>
    <row r="87" spans="1:4" x14ac:dyDescent="0.35">
      <c r="A87" s="63" t="s">
        <v>187</v>
      </c>
      <c r="B87" s="65">
        <v>7.6852686823842307</v>
      </c>
    </row>
    <row r="88" spans="1:4" x14ac:dyDescent="0.35">
      <c r="A88" s="63"/>
      <c r="B88" s="63"/>
    </row>
    <row r="89" spans="1:4" x14ac:dyDescent="0.35">
      <c r="A89" s="63" t="s">
        <v>188</v>
      </c>
      <c r="B89" s="66">
        <v>45777</v>
      </c>
    </row>
    <row r="91" spans="1:4" ht="70" customHeight="1" x14ac:dyDescent="0.35">
      <c r="A91" s="73" t="s">
        <v>189</v>
      </c>
      <c r="B91" s="73" t="s">
        <v>190</v>
      </c>
      <c r="C91" s="73" t="s">
        <v>5</v>
      </c>
      <c r="D91" s="73" t="s">
        <v>6</v>
      </c>
    </row>
    <row r="92" spans="1:4" ht="70" customHeight="1" x14ac:dyDescent="0.35">
      <c r="A92" s="73" t="s">
        <v>2009</v>
      </c>
      <c r="B92" s="73"/>
      <c r="C92" s="73" t="s">
        <v>57</v>
      </c>
      <c r="D9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2010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2011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7" t="s">
        <v>135</v>
      </c>
      <c r="B8" s="33"/>
      <c r="C8" s="33"/>
      <c r="D8" s="14"/>
      <c r="E8" s="15"/>
      <c r="F8" s="16"/>
      <c r="G8" s="16"/>
    </row>
    <row r="9" spans="1:7" x14ac:dyDescent="0.35">
      <c r="A9" s="17" t="s">
        <v>136</v>
      </c>
      <c r="B9" s="33"/>
      <c r="C9" s="33"/>
      <c r="D9" s="14"/>
      <c r="E9" s="15"/>
      <c r="F9" s="16"/>
      <c r="G9" s="16"/>
    </row>
    <row r="10" spans="1:7" x14ac:dyDescent="0.35">
      <c r="A10" s="17" t="s">
        <v>137</v>
      </c>
      <c r="B10" s="33"/>
      <c r="C10" s="33"/>
      <c r="D10" s="14"/>
      <c r="E10" s="18" t="s">
        <v>134</v>
      </c>
      <c r="F10" s="19" t="s">
        <v>134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138</v>
      </c>
      <c r="B12" s="33"/>
      <c r="C12" s="33"/>
      <c r="D12" s="14"/>
      <c r="E12" s="15"/>
      <c r="F12" s="16"/>
      <c r="G12" s="16"/>
    </row>
    <row r="13" spans="1:7" x14ac:dyDescent="0.35">
      <c r="A13" s="13" t="s">
        <v>1394</v>
      </c>
      <c r="B13" s="33" t="s">
        <v>1395</v>
      </c>
      <c r="C13" s="33" t="s">
        <v>141</v>
      </c>
      <c r="D13" s="14">
        <v>4675000</v>
      </c>
      <c r="E13" s="15">
        <v>4800.29</v>
      </c>
      <c r="F13" s="16">
        <v>0.51449999999999996</v>
      </c>
      <c r="G13" s="16">
        <v>6.1094000000000002E-2</v>
      </c>
    </row>
    <row r="14" spans="1:7" x14ac:dyDescent="0.35">
      <c r="A14" s="17" t="s">
        <v>137</v>
      </c>
      <c r="B14" s="34"/>
      <c r="C14" s="34"/>
      <c r="D14" s="20"/>
      <c r="E14" s="21">
        <v>4800.29</v>
      </c>
      <c r="F14" s="22">
        <v>0.51449999999999996</v>
      </c>
      <c r="G14" s="23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144</v>
      </c>
      <c r="B16" s="33"/>
      <c r="C16" s="33"/>
      <c r="D16" s="14"/>
      <c r="E16" s="15"/>
      <c r="F16" s="16"/>
      <c r="G16" s="16"/>
    </row>
    <row r="17" spans="1:7" x14ac:dyDescent="0.35">
      <c r="A17" s="13" t="s">
        <v>2012</v>
      </c>
      <c r="B17" s="33" t="s">
        <v>2013</v>
      </c>
      <c r="C17" s="33" t="s">
        <v>141</v>
      </c>
      <c r="D17" s="14">
        <v>1500000</v>
      </c>
      <c r="E17" s="15">
        <v>1520.71</v>
      </c>
      <c r="F17" s="16">
        <v>0.16300000000000001</v>
      </c>
      <c r="G17" s="16">
        <v>6.3785999999999995E-2</v>
      </c>
    </row>
    <row r="18" spans="1:7" x14ac:dyDescent="0.35">
      <c r="A18" s="13" t="s">
        <v>2014</v>
      </c>
      <c r="B18" s="33" t="s">
        <v>2015</v>
      </c>
      <c r="C18" s="33" t="s">
        <v>141</v>
      </c>
      <c r="D18" s="14">
        <v>1000000</v>
      </c>
      <c r="E18" s="15">
        <v>1024.19</v>
      </c>
      <c r="F18" s="16">
        <v>0.10979999999999999</v>
      </c>
      <c r="G18" s="16">
        <v>6.3838000000000006E-2</v>
      </c>
    </row>
    <row r="19" spans="1:7" x14ac:dyDescent="0.35">
      <c r="A19" s="13" t="s">
        <v>2016</v>
      </c>
      <c r="B19" s="33" t="s">
        <v>2017</v>
      </c>
      <c r="C19" s="33" t="s">
        <v>141</v>
      </c>
      <c r="D19" s="14">
        <v>500000</v>
      </c>
      <c r="E19" s="15">
        <v>511.8</v>
      </c>
      <c r="F19" s="16">
        <v>5.4899999999999997E-2</v>
      </c>
      <c r="G19" s="16">
        <v>6.3785999999999995E-2</v>
      </c>
    </row>
    <row r="20" spans="1:7" x14ac:dyDescent="0.35">
      <c r="A20" s="13" t="s">
        <v>2018</v>
      </c>
      <c r="B20" s="33" t="s">
        <v>2019</v>
      </c>
      <c r="C20" s="33" t="s">
        <v>141</v>
      </c>
      <c r="D20" s="14">
        <v>500000</v>
      </c>
      <c r="E20" s="15">
        <v>511.7</v>
      </c>
      <c r="F20" s="16">
        <v>5.4800000000000001E-2</v>
      </c>
      <c r="G20" s="16">
        <v>6.3892000000000004E-2</v>
      </c>
    </row>
    <row r="21" spans="1:7" x14ac:dyDescent="0.35">
      <c r="A21" s="13" t="s">
        <v>2020</v>
      </c>
      <c r="B21" s="33" t="s">
        <v>2021</v>
      </c>
      <c r="C21" s="33" t="s">
        <v>141</v>
      </c>
      <c r="D21" s="14">
        <v>500000</v>
      </c>
      <c r="E21" s="15">
        <v>511.7</v>
      </c>
      <c r="F21" s="16">
        <v>5.4800000000000001E-2</v>
      </c>
      <c r="G21" s="16">
        <v>6.3785999999999995E-2</v>
      </c>
    </row>
    <row r="22" spans="1:7" x14ac:dyDescent="0.35">
      <c r="A22" s="13" t="s">
        <v>2022</v>
      </c>
      <c r="B22" s="33" t="s">
        <v>2023</v>
      </c>
      <c r="C22" s="33" t="s">
        <v>141</v>
      </c>
      <c r="D22" s="14">
        <v>200000</v>
      </c>
      <c r="E22" s="15">
        <v>204.97</v>
      </c>
      <c r="F22" s="16">
        <v>2.1999999999999999E-2</v>
      </c>
      <c r="G22" s="16">
        <v>6.3892000000000004E-2</v>
      </c>
    </row>
    <row r="23" spans="1:7" x14ac:dyDescent="0.35">
      <c r="A23" s="17" t="s">
        <v>137</v>
      </c>
      <c r="B23" s="34"/>
      <c r="C23" s="34"/>
      <c r="D23" s="20"/>
      <c r="E23" s="21">
        <v>4285.07</v>
      </c>
      <c r="F23" s="22">
        <v>0.45929999999999999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151</v>
      </c>
      <c r="B26" s="33"/>
      <c r="C26" s="33"/>
      <c r="D26" s="14"/>
      <c r="E26" s="15"/>
      <c r="F26" s="16"/>
      <c r="G26" s="16"/>
    </row>
    <row r="27" spans="1:7" x14ac:dyDescent="0.35">
      <c r="A27" s="17" t="s">
        <v>137</v>
      </c>
      <c r="B27" s="33"/>
      <c r="C27" s="33"/>
      <c r="D27" s="14"/>
      <c r="E27" s="18" t="s">
        <v>134</v>
      </c>
      <c r="F27" s="19" t="s">
        <v>134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152</v>
      </c>
      <c r="B29" s="33"/>
      <c r="C29" s="33"/>
      <c r="D29" s="14"/>
      <c r="E29" s="15"/>
      <c r="F29" s="16"/>
      <c r="G29" s="16"/>
    </row>
    <row r="30" spans="1:7" x14ac:dyDescent="0.35">
      <c r="A30" s="17" t="s">
        <v>137</v>
      </c>
      <c r="B30" s="33"/>
      <c r="C30" s="33"/>
      <c r="D30" s="14"/>
      <c r="E30" s="18" t="s">
        <v>134</v>
      </c>
      <c r="F30" s="19" t="s">
        <v>134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153</v>
      </c>
      <c r="B32" s="35"/>
      <c r="C32" s="35"/>
      <c r="D32" s="25"/>
      <c r="E32" s="21">
        <v>9085.36</v>
      </c>
      <c r="F32" s="22">
        <v>0.9738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154</v>
      </c>
      <c r="B35" s="33"/>
      <c r="C35" s="33"/>
      <c r="D35" s="14"/>
      <c r="E35" s="15"/>
      <c r="F35" s="16"/>
      <c r="G35" s="16"/>
    </row>
    <row r="36" spans="1:7" x14ac:dyDescent="0.35">
      <c r="A36" s="13" t="s">
        <v>155</v>
      </c>
      <c r="B36" s="33"/>
      <c r="C36" s="33"/>
      <c r="D36" s="14"/>
      <c r="E36" s="15">
        <v>22.99</v>
      </c>
      <c r="F36" s="16">
        <v>2.5000000000000001E-3</v>
      </c>
      <c r="G36" s="16">
        <v>5.9055999999999997E-2</v>
      </c>
    </row>
    <row r="37" spans="1:7" x14ac:dyDescent="0.35">
      <c r="A37" s="17" t="s">
        <v>137</v>
      </c>
      <c r="B37" s="34"/>
      <c r="C37" s="34"/>
      <c r="D37" s="20"/>
      <c r="E37" s="21">
        <v>22.99</v>
      </c>
      <c r="F37" s="22">
        <v>2.5000000000000001E-3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153</v>
      </c>
      <c r="B39" s="35"/>
      <c r="C39" s="35"/>
      <c r="D39" s="25"/>
      <c r="E39" s="21">
        <v>22.99</v>
      </c>
      <c r="F39" s="22">
        <v>2.5000000000000001E-3</v>
      </c>
      <c r="G39" s="23"/>
    </row>
    <row r="40" spans="1:7" x14ac:dyDescent="0.35">
      <c r="A40" s="13" t="s">
        <v>156</v>
      </c>
      <c r="B40" s="33"/>
      <c r="C40" s="33"/>
      <c r="D40" s="14"/>
      <c r="E40" s="15">
        <v>221.1986507</v>
      </c>
      <c r="F40" s="16">
        <v>2.3708E-2</v>
      </c>
      <c r="G40" s="16"/>
    </row>
    <row r="41" spans="1:7" x14ac:dyDescent="0.35">
      <c r="A41" s="13" t="s">
        <v>157</v>
      </c>
      <c r="B41" s="33"/>
      <c r="C41" s="33"/>
      <c r="D41" s="14"/>
      <c r="E41" s="15">
        <v>0.2513493</v>
      </c>
      <c r="F41" s="27">
        <v>-7.9999999999999996E-6</v>
      </c>
      <c r="G41" s="16">
        <v>5.9055000000000003E-2</v>
      </c>
    </row>
    <row r="42" spans="1:7" x14ac:dyDescent="0.35">
      <c r="A42" s="28" t="s">
        <v>158</v>
      </c>
      <c r="B42" s="36"/>
      <c r="C42" s="36"/>
      <c r="D42" s="29"/>
      <c r="E42" s="30">
        <v>9329.7999999999993</v>
      </c>
      <c r="F42" s="31">
        <v>1</v>
      </c>
      <c r="G42" s="31"/>
    </row>
    <row r="44" spans="1:7" x14ac:dyDescent="0.35">
      <c r="A44" s="1" t="s">
        <v>159</v>
      </c>
    </row>
    <row r="45" spans="1:7" x14ac:dyDescent="0.35">
      <c r="A45" s="1" t="s">
        <v>2024</v>
      </c>
    </row>
    <row r="47" spans="1:7" x14ac:dyDescent="0.35">
      <c r="A47" s="1" t="s">
        <v>161</v>
      </c>
    </row>
    <row r="48" spans="1:7" x14ac:dyDescent="0.35">
      <c r="A48" s="47" t="s">
        <v>162</v>
      </c>
      <c r="B48" s="3" t="s">
        <v>134</v>
      </c>
    </row>
    <row r="49" spans="1:3" x14ac:dyDescent="0.35">
      <c r="A49" t="s">
        <v>163</v>
      </c>
    </row>
    <row r="50" spans="1:3" x14ac:dyDescent="0.35">
      <c r="A50" t="s">
        <v>164</v>
      </c>
      <c r="B50" t="s">
        <v>165</v>
      </c>
      <c r="C50" t="s">
        <v>165</v>
      </c>
    </row>
    <row r="51" spans="1:3" x14ac:dyDescent="0.35">
      <c r="B51" s="48">
        <v>45747</v>
      </c>
      <c r="C51" s="48">
        <v>45777</v>
      </c>
    </row>
    <row r="52" spans="1:3" x14ac:dyDescent="0.35">
      <c r="A52" t="s">
        <v>166</v>
      </c>
      <c r="B52">
        <v>12.073600000000001</v>
      </c>
      <c r="C52">
        <v>12.2303</v>
      </c>
    </row>
    <row r="53" spans="1:3" x14ac:dyDescent="0.35">
      <c r="A53" t="s">
        <v>167</v>
      </c>
      <c r="B53">
        <v>12.0731</v>
      </c>
      <c r="C53">
        <v>12.229799999999999</v>
      </c>
    </row>
    <row r="54" spans="1:3" x14ac:dyDescent="0.35">
      <c r="A54" t="s">
        <v>168</v>
      </c>
      <c r="B54">
        <v>12.0006</v>
      </c>
      <c r="C54">
        <v>12.1539</v>
      </c>
    </row>
    <row r="55" spans="1:3" x14ac:dyDescent="0.35">
      <c r="A55" t="s">
        <v>169</v>
      </c>
      <c r="B55">
        <v>12.0009</v>
      </c>
      <c r="C55">
        <v>12.154299999999999</v>
      </c>
    </row>
    <row r="57" spans="1:3" x14ac:dyDescent="0.35">
      <c r="A57" t="s">
        <v>170</v>
      </c>
      <c r="B57" s="3" t="s">
        <v>134</v>
      </c>
    </row>
    <row r="58" spans="1:3" x14ac:dyDescent="0.35">
      <c r="A58" t="s">
        <v>171</v>
      </c>
      <c r="B58" s="3" t="s">
        <v>134</v>
      </c>
    </row>
    <row r="59" spans="1:3" ht="29" customHeight="1" x14ac:dyDescent="0.35">
      <c r="A59" s="47" t="s">
        <v>172</v>
      </c>
      <c r="B59" s="3" t="s">
        <v>134</v>
      </c>
    </row>
    <row r="60" spans="1:3" ht="29" customHeight="1" x14ac:dyDescent="0.35">
      <c r="A60" s="47" t="s">
        <v>173</v>
      </c>
      <c r="B60" s="3" t="s">
        <v>134</v>
      </c>
    </row>
    <row r="61" spans="1:3" x14ac:dyDescent="0.35">
      <c r="A61" t="s">
        <v>174</v>
      </c>
      <c r="B61" s="49">
        <f>+B76</f>
        <v>2.0081409695182391</v>
      </c>
    </row>
    <row r="62" spans="1:3" ht="43.5" customHeight="1" x14ac:dyDescent="0.35">
      <c r="A62" s="47" t="s">
        <v>175</v>
      </c>
      <c r="B62" s="3" t="s">
        <v>134</v>
      </c>
    </row>
    <row r="63" spans="1:3" x14ac:dyDescent="0.35">
      <c r="B63" s="3"/>
    </row>
    <row r="64" spans="1:3" ht="29" customHeight="1" x14ac:dyDescent="0.35">
      <c r="A64" s="47" t="s">
        <v>176</v>
      </c>
      <c r="B64" s="3" t="s">
        <v>134</v>
      </c>
    </row>
    <row r="65" spans="1:4" ht="29" customHeight="1" x14ac:dyDescent="0.35">
      <c r="A65" s="47" t="s">
        <v>177</v>
      </c>
      <c r="B65" t="s">
        <v>134</v>
      </c>
    </row>
    <row r="66" spans="1:4" ht="29" customHeight="1" x14ac:dyDescent="0.35">
      <c r="A66" s="47" t="s">
        <v>178</v>
      </c>
      <c r="B66" s="3" t="s">
        <v>134</v>
      </c>
    </row>
    <row r="67" spans="1:4" ht="29" customHeight="1" x14ac:dyDescent="0.35">
      <c r="A67" s="47" t="s">
        <v>179</v>
      </c>
      <c r="B67" s="3" t="s">
        <v>134</v>
      </c>
    </row>
    <row r="69" spans="1:4" x14ac:dyDescent="0.35">
      <c r="A69" t="s">
        <v>180</v>
      </c>
    </row>
    <row r="70" spans="1:4" ht="58" customHeight="1" x14ac:dyDescent="0.35">
      <c r="A70" s="63" t="s">
        <v>181</v>
      </c>
      <c r="B70" s="67" t="s">
        <v>2025</v>
      </c>
    </row>
    <row r="71" spans="1:4" ht="43.5" customHeight="1" x14ac:dyDescent="0.35">
      <c r="A71" s="63" t="s">
        <v>183</v>
      </c>
      <c r="B71" s="67" t="s">
        <v>2026</v>
      </c>
    </row>
    <row r="72" spans="1:4" x14ac:dyDescent="0.35">
      <c r="A72" s="63"/>
      <c r="B72" s="63"/>
    </row>
    <row r="73" spans="1:4" x14ac:dyDescent="0.35">
      <c r="A73" s="63" t="s">
        <v>185</v>
      </c>
      <c r="B73" s="64">
        <v>6.2367093505843689</v>
      </c>
    </row>
    <row r="74" spans="1:4" x14ac:dyDescent="0.35">
      <c r="A74" s="63"/>
      <c r="B74" s="63"/>
    </row>
    <row r="75" spans="1:4" x14ac:dyDescent="0.35">
      <c r="A75" s="63" t="s">
        <v>186</v>
      </c>
      <c r="B75" s="65">
        <v>1.8579000000000001</v>
      </c>
    </row>
    <row r="76" spans="1:4" x14ac:dyDescent="0.35">
      <c r="A76" s="63" t="s">
        <v>187</v>
      </c>
      <c r="B76" s="65">
        <v>2.0081409695182391</v>
      </c>
    </row>
    <row r="77" spans="1:4" x14ac:dyDescent="0.35">
      <c r="A77" s="63"/>
      <c r="B77" s="63"/>
    </row>
    <row r="78" spans="1:4" x14ac:dyDescent="0.35">
      <c r="A78" s="63" t="s">
        <v>188</v>
      </c>
      <c r="B78" s="66">
        <v>45777</v>
      </c>
    </row>
    <row r="80" spans="1:4" ht="70" customHeight="1" x14ac:dyDescent="0.35">
      <c r="A80" s="73" t="s">
        <v>189</v>
      </c>
      <c r="B80" s="73" t="s">
        <v>190</v>
      </c>
      <c r="C80" s="73" t="s">
        <v>5</v>
      </c>
      <c r="D80" s="73" t="s">
        <v>6</v>
      </c>
    </row>
    <row r="81" spans="1:4" ht="70" customHeight="1" x14ac:dyDescent="0.35">
      <c r="A81" s="73" t="s">
        <v>2027</v>
      </c>
      <c r="B81" s="73"/>
      <c r="C81" s="73" t="s">
        <v>75</v>
      </c>
      <c r="D81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3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2028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2029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2030</v>
      </c>
      <c r="B11" s="33" t="s">
        <v>2031</v>
      </c>
      <c r="C11" s="33" t="s">
        <v>522</v>
      </c>
      <c r="D11" s="14">
        <v>60500000</v>
      </c>
      <c r="E11" s="15">
        <v>60781.45</v>
      </c>
      <c r="F11" s="16">
        <v>8.0399999999999999E-2</v>
      </c>
      <c r="G11" s="16">
        <v>6.8199999999999997E-2</v>
      </c>
    </row>
    <row r="12" spans="1:7" x14ac:dyDescent="0.35">
      <c r="A12" s="13" t="s">
        <v>690</v>
      </c>
      <c r="B12" s="33" t="s">
        <v>691</v>
      </c>
      <c r="C12" s="33" t="s">
        <v>522</v>
      </c>
      <c r="D12" s="14">
        <v>57500000</v>
      </c>
      <c r="E12" s="15">
        <v>57657.15</v>
      </c>
      <c r="F12" s="16">
        <v>7.6300000000000007E-2</v>
      </c>
      <c r="G12" s="16">
        <v>6.8900000000000003E-2</v>
      </c>
    </row>
    <row r="13" spans="1:7" x14ac:dyDescent="0.35">
      <c r="A13" s="13" t="s">
        <v>2032</v>
      </c>
      <c r="B13" s="33" t="s">
        <v>2033</v>
      </c>
      <c r="C13" s="33" t="s">
        <v>522</v>
      </c>
      <c r="D13" s="14">
        <v>51500000</v>
      </c>
      <c r="E13" s="15">
        <v>51656.56</v>
      </c>
      <c r="F13" s="16">
        <v>6.8400000000000002E-2</v>
      </c>
      <c r="G13" s="16">
        <v>6.7395999999999998E-2</v>
      </c>
    </row>
    <row r="14" spans="1:7" x14ac:dyDescent="0.35">
      <c r="A14" s="13" t="s">
        <v>688</v>
      </c>
      <c r="B14" s="33" t="s">
        <v>689</v>
      </c>
      <c r="C14" s="33" t="s">
        <v>525</v>
      </c>
      <c r="D14" s="14">
        <v>47500000</v>
      </c>
      <c r="E14" s="15">
        <v>47636.23</v>
      </c>
      <c r="F14" s="16">
        <v>6.3E-2</v>
      </c>
      <c r="G14" s="16">
        <v>6.8754999999999997E-2</v>
      </c>
    </row>
    <row r="15" spans="1:7" x14ac:dyDescent="0.35">
      <c r="A15" s="13" t="s">
        <v>1099</v>
      </c>
      <c r="B15" s="33" t="s">
        <v>1100</v>
      </c>
      <c r="C15" s="33" t="s">
        <v>525</v>
      </c>
      <c r="D15" s="14">
        <v>45000000</v>
      </c>
      <c r="E15" s="15">
        <v>45181.71</v>
      </c>
      <c r="F15" s="16">
        <v>5.9799999999999999E-2</v>
      </c>
      <c r="G15" s="16">
        <v>6.8750000000000006E-2</v>
      </c>
    </row>
    <row r="16" spans="1:7" x14ac:dyDescent="0.35">
      <c r="A16" s="13" t="s">
        <v>2034</v>
      </c>
      <c r="B16" s="33" t="s">
        <v>2035</v>
      </c>
      <c r="C16" s="33" t="s">
        <v>522</v>
      </c>
      <c r="D16" s="14">
        <v>21300000</v>
      </c>
      <c r="E16" s="15">
        <v>21430.19</v>
      </c>
      <c r="F16" s="16">
        <v>2.8400000000000002E-2</v>
      </c>
      <c r="G16" s="16">
        <v>6.6549999999999998E-2</v>
      </c>
    </row>
    <row r="17" spans="1:7" x14ac:dyDescent="0.35">
      <c r="A17" s="13" t="s">
        <v>2036</v>
      </c>
      <c r="B17" s="33" t="s">
        <v>2037</v>
      </c>
      <c r="C17" s="33" t="s">
        <v>525</v>
      </c>
      <c r="D17" s="14">
        <v>17500000</v>
      </c>
      <c r="E17" s="15">
        <v>17606.75</v>
      </c>
      <c r="F17" s="16">
        <v>2.3300000000000001E-2</v>
      </c>
      <c r="G17" s="16">
        <v>6.6132999999999997E-2</v>
      </c>
    </row>
    <row r="18" spans="1:7" x14ac:dyDescent="0.35">
      <c r="A18" s="13" t="s">
        <v>686</v>
      </c>
      <c r="B18" s="33" t="s">
        <v>687</v>
      </c>
      <c r="C18" s="33" t="s">
        <v>522</v>
      </c>
      <c r="D18" s="14">
        <v>15000000</v>
      </c>
      <c r="E18" s="15">
        <v>15083.69</v>
      </c>
      <c r="F18" s="16">
        <v>0.02</v>
      </c>
      <c r="G18" s="16">
        <v>6.8000000000000005E-2</v>
      </c>
    </row>
    <row r="19" spans="1:7" x14ac:dyDescent="0.35">
      <c r="A19" s="13" t="s">
        <v>2038</v>
      </c>
      <c r="B19" s="33" t="s">
        <v>2039</v>
      </c>
      <c r="C19" s="33" t="s">
        <v>522</v>
      </c>
      <c r="D19" s="14">
        <v>15000000</v>
      </c>
      <c r="E19" s="15">
        <v>15077.16</v>
      </c>
      <c r="F19" s="16">
        <v>0.02</v>
      </c>
      <c r="G19" s="16">
        <v>6.8900000000000003E-2</v>
      </c>
    </row>
    <row r="20" spans="1:7" x14ac:dyDescent="0.35">
      <c r="A20" s="13" t="s">
        <v>2040</v>
      </c>
      <c r="B20" s="33" t="s">
        <v>2041</v>
      </c>
      <c r="C20" s="33" t="s">
        <v>522</v>
      </c>
      <c r="D20" s="14">
        <v>11500000</v>
      </c>
      <c r="E20" s="15">
        <v>11420.91</v>
      </c>
      <c r="F20" s="16">
        <v>1.5100000000000001E-2</v>
      </c>
      <c r="G20" s="16">
        <v>6.7999000000000004E-2</v>
      </c>
    </row>
    <row r="21" spans="1:7" x14ac:dyDescent="0.35">
      <c r="A21" s="13" t="s">
        <v>2042</v>
      </c>
      <c r="B21" s="33" t="s">
        <v>2043</v>
      </c>
      <c r="C21" s="33" t="s">
        <v>522</v>
      </c>
      <c r="D21" s="14">
        <v>11200000</v>
      </c>
      <c r="E21" s="15">
        <v>11397.84</v>
      </c>
      <c r="F21" s="16">
        <v>1.5100000000000001E-2</v>
      </c>
      <c r="G21" s="16">
        <v>6.7500000000000004E-2</v>
      </c>
    </row>
    <row r="22" spans="1:7" x14ac:dyDescent="0.35">
      <c r="A22" s="13" t="s">
        <v>2044</v>
      </c>
      <c r="B22" s="33" t="s">
        <v>2045</v>
      </c>
      <c r="C22" s="33" t="s">
        <v>547</v>
      </c>
      <c r="D22" s="14">
        <v>11000000</v>
      </c>
      <c r="E22" s="15">
        <v>10930.57</v>
      </c>
      <c r="F22" s="16">
        <v>1.4500000000000001E-2</v>
      </c>
      <c r="G22" s="16">
        <v>7.0300000000000001E-2</v>
      </c>
    </row>
    <row r="23" spans="1:7" x14ac:dyDescent="0.35">
      <c r="A23" s="13" t="s">
        <v>2046</v>
      </c>
      <c r="B23" s="33" t="s">
        <v>2047</v>
      </c>
      <c r="C23" s="33" t="s">
        <v>547</v>
      </c>
      <c r="D23" s="14">
        <v>7600000</v>
      </c>
      <c r="E23" s="15">
        <v>7620.79</v>
      </c>
      <c r="F23" s="16">
        <v>1.01E-2</v>
      </c>
      <c r="G23" s="16">
        <v>6.6600000000000006E-2</v>
      </c>
    </row>
    <row r="24" spans="1:7" x14ac:dyDescent="0.35">
      <c r="A24" s="13" t="s">
        <v>2048</v>
      </c>
      <c r="B24" s="33" t="s">
        <v>2049</v>
      </c>
      <c r="C24" s="33" t="s">
        <v>522</v>
      </c>
      <c r="D24" s="14">
        <v>6000000</v>
      </c>
      <c r="E24" s="15">
        <v>6127.79</v>
      </c>
      <c r="F24" s="16">
        <v>8.0999999999999996E-3</v>
      </c>
      <c r="G24" s="16">
        <v>6.7344000000000001E-2</v>
      </c>
    </row>
    <row r="25" spans="1:7" x14ac:dyDescent="0.35">
      <c r="A25" s="13" t="s">
        <v>2050</v>
      </c>
      <c r="B25" s="33" t="s">
        <v>2051</v>
      </c>
      <c r="C25" s="33" t="s">
        <v>522</v>
      </c>
      <c r="D25" s="14">
        <v>6000000</v>
      </c>
      <c r="E25" s="15">
        <v>6067.94</v>
      </c>
      <c r="F25" s="16">
        <v>8.0000000000000002E-3</v>
      </c>
      <c r="G25" s="16">
        <v>6.7596000000000003E-2</v>
      </c>
    </row>
    <row r="26" spans="1:7" x14ac:dyDescent="0.35">
      <c r="A26" s="13" t="s">
        <v>692</v>
      </c>
      <c r="B26" s="33" t="s">
        <v>693</v>
      </c>
      <c r="C26" s="33" t="s">
        <v>525</v>
      </c>
      <c r="D26" s="14">
        <v>5500000</v>
      </c>
      <c r="E26" s="15">
        <v>5510.41</v>
      </c>
      <c r="F26" s="16">
        <v>7.3000000000000001E-3</v>
      </c>
      <c r="G26" s="16">
        <v>6.8751000000000007E-2</v>
      </c>
    </row>
    <row r="27" spans="1:7" x14ac:dyDescent="0.35">
      <c r="A27" s="13" t="s">
        <v>2052</v>
      </c>
      <c r="B27" s="33" t="s">
        <v>2053</v>
      </c>
      <c r="C27" s="33" t="s">
        <v>522</v>
      </c>
      <c r="D27" s="14">
        <v>5000000</v>
      </c>
      <c r="E27" s="15">
        <v>5044.58</v>
      </c>
      <c r="F27" s="16">
        <v>6.7000000000000002E-3</v>
      </c>
      <c r="G27" s="16">
        <v>6.6850000000000007E-2</v>
      </c>
    </row>
    <row r="28" spans="1:7" x14ac:dyDescent="0.35">
      <c r="A28" s="13" t="s">
        <v>2054</v>
      </c>
      <c r="B28" s="33" t="s">
        <v>2055</v>
      </c>
      <c r="C28" s="33" t="s">
        <v>547</v>
      </c>
      <c r="D28" s="14">
        <v>4000000</v>
      </c>
      <c r="E28" s="15">
        <v>4004.58</v>
      </c>
      <c r="F28" s="16">
        <v>5.3E-3</v>
      </c>
      <c r="G28" s="16">
        <v>6.6850000000000007E-2</v>
      </c>
    </row>
    <row r="29" spans="1:7" x14ac:dyDescent="0.35">
      <c r="A29" s="13" t="s">
        <v>2056</v>
      </c>
      <c r="B29" s="33" t="s">
        <v>2057</v>
      </c>
      <c r="C29" s="33" t="s">
        <v>525</v>
      </c>
      <c r="D29" s="14">
        <v>3300000</v>
      </c>
      <c r="E29" s="15">
        <v>3311.99</v>
      </c>
      <c r="F29" s="16">
        <v>4.4000000000000003E-3</v>
      </c>
      <c r="G29" s="16">
        <v>6.6600000000000006E-2</v>
      </c>
    </row>
    <row r="30" spans="1:7" x14ac:dyDescent="0.35">
      <c r="A30" s="13" t="s">
        <v>2058</v>
      </c>
      <c r="B30" s="33" t="s">
        <v>2059</v>
      </c>
      <c r="C30" s="33" t="s">
        <v>522</v>
      </c>
      <c r="D30" s="14">
        <v>2700000</v>
      </c>
      <c r="E30" s="15">
        <v>2734.49</v>
      </c>
      <c r="F30" s="16">
        <v>3.5999999999999999E-3</v>
      </c>
      <c r="G30" s="16">
        <v>6.7500000000000004E-2</v>
      </c>
    </row>
    <row r="31" spans="1:7" x14ac:dyDescent="0.35">
      <c r="A31" s="13" t="s">
        <v>2060</v>
      </c>
      <c r="B31" s="33" t="s">
        <v>2061</v>
      </c>
      <c r="C31" s="33" t="s">
        <v>522</v>
      </c>
      <c r="D31" s="14">
        <v>2500000</v>
      </c>
      <c r="E31" s="15">
        <v>2553.2199999999998</v>
      </c>
      <c r="F31" s="16">
        <v>3.3999999999999998E-3</v>
      </c>
      <c r="G31" s="16">
        <v>6.7493999999999998E-2</v>
      </c>
    </row>
    <row r="32" spans="1:7" x14ac:dyDescent="0.35">
      <c r="A32" s="13" t="s">
        <v>2062</v>
      </c>
      <c r="B32" s="33" t="s">
        <v>2063</v>
      </c>
      <c r="C32" s="33" t="s">
        <v>522</v>
      </c>
      <c r="D32" s="14">
        <v>2500000</v>
      </c>
      <c r="E32" s="15">
        <v>2513.61</v>
      </c>
      <c r="F32" s="16">
        <v>3.3E-3</v>
      </c>
      <c r="G32" s="16">
        <v>6.855E-2</v>
      </c>
    </row>
    <row r="33" spans="1:7" x14ac:dyDescent="0.35">
      <c r="A33" s="13" t="s">
        <v>2064</v>
      </c>
      <c r="B33" s="33" t="s">
        <v>2065</v>
      </c>
      <c r="C33" s="33" t="s">
        <v>522</v>
      </c>
      <c r="D33" s="14">
        <v>2000000</v>
      </c>
      <c r="E33" s="15">
        <v>2015.35</v>
      </c>
      <c r="F33" s="16">
        <v>2.7000000000000001E-3</v>
      </c>
      <c r="G33" s="16">
        <v>6.7048999999999997E-2</v>
      </c>
    </row>
    <row r="34" spans="1:7" x14ac:dyDescent="0.35">
      <c r="A34" s="13" t="s">
        <v>2066</v>
      </c>
      <c r="B34" s="33" t="s">
        <v>2067</v>
      </c>
      <c r="C34" s="33" t="s">
        <v>522</v>
      </c>
      <c r="D34" s="14">
        <v>1500000</v>
      </c>
      <c r="E34" s="15">
        <v>1490.93</v>
      </c>
      <c r="F34" s="16">
        <v>2E-3</v>
      </c>
      <c r="G34" s="16">
        <v>6.7724000000000006E-2</v>
      </c>
    </row>
    <row r="35" spans="1:7" x14ac:dyDescent="0.35">
      <c r="A35" s="13" t="s">
        <v>2068</v>
      </c>
      <c r="B35" s="33" t="s">
        <v>2069</v>
      </c>
      <c r="C35" s="33" t="s">
        <v>525</v>
      </c>
      <c r="D35" s="14">
        <v>1109000</v>
      </c>
      <c r="E35" s="15">
        <v>1126.03</v>
      </c>
      <c r="F35" s="16">
        <v>1.5E-3</v>
      </c>
      <c r="G35" s="16">
        <v>6.6600000000000006E-2</v>
      </c>
    </row>
    <row r="36" spans="1:7" x14ac:dyDescent="0.35">
      <c r="A36" s="13" t="s">
        <v>2070</v>
      </c>
      <c r="B36" s="33" t="s">
        <v>2071</v>
      </c>
      <c r="C36" s="33" t="s">
        <v>525</v>
      </c>
      <c r="D36" s="14">
        <v>1000000</v>
      </c>
      <c r="E36" s="15">
        <v>1014.85</v>
      </c>
      <c r="F36" s="16">
        <v>1.2999999999999999E-3</v>
      </c>
      <c r="G36" s="16">
        <v>6.6600000000000006E-2</v>
      </c>
    </row>
    <row r="37" spans="1:7" x14ac:dyDescent="0.35">
      <c r="A37" s="13" t="s">
        <v>2072</v>
      </c>
      <c r="B37" s="33" t="s">
        <v>2073</v>
      </c>
      <c r="C37" s="33" t="s">
        <v>522</v>
      </c>
      <c r="D37" s="14">
        <v>500000</v>
      </c>
      <c r="E37" s="15">
        <v>507.38</v>
      </c>
      <c r="F37" s="16">
        <v>6.9999999999999999E-4</v>
      </c>
      <c r="G37" s="16">
        <v>6.6850000000000007E-2</v>
      </c>
    </row>
    <row r="38" spans="1:7" x14ac:dyDescent="0.35">
      <c r="A38" s="13" t="s">
        <v>2074</v>
      </c>
      <c r="B38" s="33" t="s">
        <v>2075</v>
      </c>
      <c r="C38" s="33" t="s">
        <v>522</v>
      </c>
      <c r="D38" s="14">
        <v>500000</v>
      </c>
      <c r="E38" s="15">
        <v>496.1</v>
      </c>
      <c r="F38" s="16">
        <v>6.9999999999999999E-4</v>
      </c>
      <c r="G38" s="16">
        <v>6.6199999999999995E-2</v>
      </c>
    </row>
    <row r="39" spans="1:7" x14ac:dyDescent="0.35">
      <c r="A39" s="17" t="s">
        <v>137</v>
      </c>
      <c r="B39" s="34"/>
      <c r="C39" s="34"/>
      <c r="D39" s="20"/>
      <c r="E39" s="21">
        <v>418000.25</v>
      </c>
      <c r="F39" s="22">
        <v>0.5534</v>
      </c>
      <c r="G39" s="23"/>
    </row>
    <row r="40" spans="1:7" x14ac:dyDescent="0.35">
      <c r="A40" s="17" t="s">
        <v>144</v>
      </c>
      <c r="B40" s="33"/>
      <c r="C40" s="33"/>
      <c r="D40" s="14"/>
      <c r="E40" s="15"/>
      <c r="F40" s="16"/>
      <c r="G40" s="16"/>
    </row>
    <row r="41" spans="1:7" x14ac:dyDescent="0.35">
      <c r="A41" s="13" t="s">
        <v>2076</v>
      </c>
      <c r="B41" s="33" t="s">
        <v>2077</v>
      </c>
      <c r="C41" s="33" t="s">
        <v>141</v>
      </c>
      <c r="D41" s="14">
        <v>30000000</v>
      </c>
      <c r="E41" s="15">
        <v>30015.119999999999</v>
      </c>
      <c r="F41" s="16">
        <v>3.9699999999999999E-2</v>
      </c>
      <c r="G41" s="16">
        <v>6.2085000000000001E-2</v>
      </c>
    </row>
    <row r="42" spans="1:7" x14ac:dyDescent="0.35">
      <c r="A42" s="13" t="s">
        <v>2078</v>
      </c>
      <c r="B42" s="33" t="s">
        <v>2079</v>
      </c>
      <c r="C42" s="33" t="s">
        <v>141</v>
      </c>
      <c r="D42" s="14">
        <v>26500000</v>
      </c>
      <c r="E42" s="15">
        <v>27011.19</v>
      </c>
      <c r="F42" s="16">
        <v>3.5700000000000003E-2</v>
      </c>
      <c r="G42" s="16">
        <v>6.2393999999999998E-2</v>
      </c>
    </row>
    <row r="43" spans="1:7" x14ac:dyDescent="0.35">
      <c r="A43" s="13" t="s">
        <v>2080</v>
      </c>
      <c r="B43" s="33" t="s">
        <v>2081</v>
      </c>
      <c r="C43" s="33" t="s">
        <v>141</v>
      </c>
      <c r="D43" s="14">
        <v>25500000</v>
      </c>
      <c r="E43" s="15">
        <v>25939.49</v>
      </c>
      <c r="F43" s="16">
        <v>3.4299999999999997E-2</v>
      </c>
      <c r="G43" s="16">
        <v>6.2393999999999998E-2</v>
      </c>
    </row>
    <row r="44" spans="1:7" x14ac:dyDescent="0.35">
      <c r="A44" s="13" t="s">
        <v>2082</v>
      </c>
      <c r="B44" s="33" t="s">
        <v>2083</v>
      </c>
      <c r="C44" s="33" t="s">
        <v>141</v>
      </c>
      <c r="D44" s="14">
        <v>22500000</v>
      </c>
      <c r="E44" s="15">
        <v>22937.72</v>
      </c>
      <c r="F44" s="16">
        <v>3.04E-2</v>
      </c>
      <c r="G44" s="16">
        <v>6.2393999999999998E-2</v>
      </c>
    </row>
    <row r="45" spans="1:7" x14ac:dyDescent="0.35">
      <c r="A45" s="13" t="s">
        <v>2084</v>
      </c>
      <c r="B45" s="33" t="s">
        <v>2085</v>
      </c>
      <c r="C45" s="33" t="s">
        <v>141</v>
      </c>
      <c r="D45" s="14">
        <v>19500000</v>
      </c>
      <c r="E45" s="15">
        <v>19878.28</v>
      </c>
      <c r="F45" s="16">
        <v>2.63E-2</v>
      </c>
      <c r="G45" s="16">
        <v>6.2651999999999999E-2</v>
      </c>
    </row>
    <row r="46" spans="1:7" x14ac:dyDescent="0.35">
      <c r="A46" s="13" t="s">
        <v>2086</v>
      </c>
      <c r="B46" s="33" t="s">
        <v>2087</v>
      </c>
      <c r="C46" s="33" t="s">
        <v>141</v>
      </c>
      <c r="D46" s="14">
        <v>15500000</v>
      </c>
      <c r="E46" s="15">
        <v>15808.22</v>
      </c>
      <c r="F46" s="16">
        <v>2.0899999999999998E-2</v>
      </c>
      <c r="G46" s="16">
        <v>6.2931000000000001E-2</v>
      </c>
    </row>
    <row r="47" spans="1:7" x14ac:dyDescent="0.35">
      <c r="A47" s="13" t="s">
        <v>2088</v>
      </c>
      <c r="B47" s="33" t="s">
        <v>2089</v>
      </c>
      <c r="C47" s="33" t="s">
        <v>141</v>
      </c>
      <c r="D47" s="14">
        <v>14500000</v>
      </c>
      <c r="E47" s="15">
        <v>14781.26</v>
      </c>
      <c r="F47" s="16">
        <v>1.9599999999999999E-2</v>
      </c>
      <c r="G47" s="16">
        <v>6.2868999999999994E-2</v>
      </c>
    </row>
    <row r="48" spans="1:7" x14ac:dyDescent="0.35">
      <c r="A48" s="13" t="s">
        <v>2090</v>
      </c>
      <c r="B48" s="33" t="s">
        <v>2091</v>
      </c>
      <c r="C48" s="33" t="s">
        <v>141</v>
      </c>
      <c r="D48" s="14">
        <v>11500000</v>
      </c>
      <c r="E48" s="15">
        <v>11692.29</v>
      </c>
      <c r="F48" s="16">
        <v>1.55E-2</v>
      </c>
      <c r="G48" s="16">
        <v>6.3118999999999995E-2</v>
      </c>
    </row>
    <row r="49" spans="1:7" x14ac:dyDescent="0.35">
      <c r="A49" s="13" t="s">
        <v>2092</v>
      </c>
      <c r="B49" s="33" t="s">
        <v>2093</v>
      </c>
      <c r="C49" s="33" t="s">
        <v>141</v>
      </c>
      <c r="D49" s="14">
        <v>11500000</v>
      </c>
      <c r="E49" s="15">
        <v>11677.59</v>
      </c>
      <c r="F49" s="16">
        <v>1.55E-2</v>
      </c>
      <c r="G49" s="16">
        <v>6.2931000000000001E-2</v>
      </c>
    </row>
    <row r="50" spans="1:7" x14ac:dyDescent="0.35">
      <c r="A50" s="13" t="s">
        <v>2094</v>
      </c>
      <c r="B50" s="33" t="s">
        <v>2095</v>
      </c>
      <c r="C50" s="33" t="s">
        <v>141</v>
      </c>
      <c r="D50" s="14">
        <v>11000000</v>
      </c>
      <c r="E50" s="15">
        <v>11218.93</v>
      </c>
      <c r="F50" s="16">
        <v>1.4800000000000001E-2</v>
      </c>
      <c r="G50" s="16">
        <v>6.2548999999999993E-2</v>
      </c>
    </row>
    <row r="51" spans="1:7" x14ac:dyDescent="0.35">
      <c r="A51" s="13" t="s">
        <v>2096</v>
      </c>
      <c r="B51" s="33" t="s">
        <v>2097</v>
      </c>
      <c r="C51" s="33" t="s">
        <v>141</v>
      </c>
      <c r="D51" s="14">
        <v>10500000</v>
      </c>
      <c r="E51" s="15">
        <v>10718.2</v>
      </c>
      <c r="F51" s="16">
        <v>1.4200000000000001E-2</v>
      </c>
      <c r="G51" s="16">
        <v>6.2983999999999998E-2</v>
      </c>
    </row>
    <row r="52" spans="1:7" x14ac:dyDescent="0.35">
      <c r="A52" s="13" t="s">
        <v>2098</v>
      </c>
      <c r="B52" s="33" t="s">
        <v>2099</v>
      </c>
      <c r="C52" s="33" t="s">
        <v>141</v>
      </c>
      <c r="D52" s="14">
        <v>9500000</v>
      </c>
      <c r="E52" s="15">
        <v>9648.08</v>
      </c>
      <c r="F52" s="16">
        <v>1.2800000000000001E-2</v>
      </c>
      <c r="G52" s="16">
        <v>6.2727000000000005E-2</v>
      </c>
    </row>
    <row r="53" spans="1:7" x14ac:dyDescent="0.35">
      <c r="A53" s="13" t="s">
        <v>2100</v>
      </c>
      <c r="B53" s="33" t="s">
        <v>2101</v>
      </c>
      <c r="C53" s="33" t="s">
        <v>141</v>
      </c>
      <c r="D53" s="14">
        <v>9000000</v>
      </c>
      <c r="E53" s="15">
        <v>9154.25</v>
      </c>
      <c r="F53" s="16">
        <v>1.21E-2</v>
      </c>
      <c r="G53" s="16">
        <v>6.2651999999999999E-2</v>
      </c>
    </row>
    <row r="54" spans="1:7" x14ac:dyDescent="0.35">
      <c r="A54" s="13" t="s">
        <v>2102</v>
      </c>
      <c r="B54" s="33" t="s">
        <v>2103</v>
      </c>
      <c r="C54" s="33" t="s">
        <v>141</v>
      </c>
      <c r="D54" s="14">
        <v>8000000</v>
      </c>
      <c r="E54" s="15">
        <v>8155.19</v>
      </c>
      <c r="F54" s="16">
        <v>1.0800000000000001E-2</v>
      </c>
      <c r="G54" s="16">
        <v>6.2651999999999999E-2</v>
      </c>
    </row>
    <row r="55" spans="1:7" x14ac:dyDescent="0.35">
      <c r="A55" s="13" t="s">
        <v>2104</v>
      </c>
      <c r="B55" s="33" t="s">
        <v>2105</v>
      </c>
      <c r="C55" s="33" t="s">
        <v>141</v>
      </c>
      <c r="D55" s="14">
        <v>7500000</v>
      </c>
      <c r="E55" s="15">
        <v>7646.66</v>
      </c>
      <c r="F55" s="16">
        <v>1.01E-2</v>
      </c>
      <c r="G55" s="16">
        <v>6.2651999999999999E-2</v>
      </c>
    </row>
    <row r="56" spans="1:7" x14ac:dyDescent="0.35">
      <c r="A56" s="13" t="s">
        <v>2106</v>
      </c>
      <c r="B56" s="33" t="s">
        <v>2107</v>
      </c>
      <c r="C56" s="33" t="s">
        <v>141</v>
      </c>
      <c r="D56" s="14">
        <v>7500000</v>
      </c>
      <c r="E56" s="15">
        <v>7605.18</v>
      </c>
      <c r="F56" s="16">
        <v>1.01E-2</v>
      </c>
      <c r="G56" s="16">
        <v>6.2651999999999999E-2</v>
      </c>
    </row>
    <row r="57" spans="1:7" x14ac:dyDescent="0.35">
      <c r="A57" s="13" t="s">
        <v>2108</v>
      </c>
      <c r="B57" s="33" t="s">
        <v>2109</v>
      </c>
      <c r="C57" s="33" t="s">
        <v>141</v>
      </c>
      <c r="D57" s="14">
        <v>7219500</v>
      </c>
      <c r="E57" s="15">
        <v>7341.08</v>
      </c>
      <c r="F57" s="16">
        <v>9.7000000000000003E-3</v>
      </c>
      <c r="G57" s="16">
        <v>6.2755000000000005E-2</v>
      </c>
    </row>
    <row r="58" spans="1:7" x14ac:dyDescent="0.35">
      <c r="A58" s="13" t="s">
        <v>2110</v>
      </c>
      <c r="B58" s="33" t="s">
        <v>2111</v>
      </c>
      <c r="C58" s="33" t="s">
        <v>141</v>
      </c>
      <c r="D58" s="14">
        <v>7000000</v>
      </c>
      <c r="E58" s="15">
        <v>7136.59</v>
      </c>
      <c r="F58" s="16">
        <v>9.4000000000000004E-3</v>
      </c>
      <c r="G58" s="16">
        <v>6.2726000000000004E-2</v>
      </c>
    </row>
    <row r="59" spans="1:7" x14ac:dyDescent="0.35">
      <c r="A59" s="13" t="s">
        <v>2112</v>
      </c>
      <c r="B59" s="33" t="s">
        <v>2113</v>
      </c>
      <c r="C59" s="33" t="s">
        <v>141</v>
      </c>
      <c r="D59" s="14">
        <v>6500000</v>
      </c>
      <c r="E59" s="15">
        <v>6633.84</v>
      </c>
      <c r="F59" s="16">
        <v>8.8000000000000005E-3</v>
      </c>
      <c r="G59" s="16">
        <v>6.2726000000000004E-2</v>
      </c>
    </row>
    <row r="60" spans="1:7" x14ac:dyDescent="0.35">
      <c r="A60" s="13" t="s">
        <v>2114</v>
      </c>
      <c r="B60" s="33" t="s">
        <v>2115</v>
      </c>
      <c r="C60" s="33" t="s">
        <v>141</v>
      </c>
      <c r="D60" s="14">
        <v>6500000</v>
      </c>
      <c r="E60" s="15">
        <v>6610.78</v>
      </c>
      <c r="F60" s="16">
        <v>8.6999999999999994E-3</v>
      </c>
      <c r="G60" s="16">
        <v>6.2982999999999997E-2</v>
      </c>
    </row>
    <row r="61" spans="1:7" x14ac:dyDescent="0.35">
      <c r="A61" s="13" t="s">
        <v>2116</v>
      </c>
      <c r="B61" s="33" t="s">
        <v>2117</v>
      </c>
      <c r="C61" s="33" t="s">
        <v>141</v>
      </c>
      <c r="D61" s="14">
        <v>6000000</v>
      </c>
      <c r="E61" s="15">
        <v>6104.29</v>
      </c>
      <c r="F61" s="16">
        <v>8.0999999999999996E-3</v>
      </c>
      <c r="G61" s="16">
        <v>6.2725000000000003E-2</v>
      </c>
    </row>
    <row r="62" spans="1:7" x14ac:dyDescent="0.35">
      <c r="A62" s="13" t="s">
        <v>2118</v>
      </c>
      <c r="B62" s="33" t="s">
        <v>2119</v>
      </c>
      <c r="C62" s="33" t="s">
        <v>141</v>
      </c>
      <c r="D62" s="14">
        <v>5000000</v>
      </c>
      <c r="E62" s="15">
        <v>5097.1099999999997</v>
      </c>
      <c r="F62" s="16">
        <v>6.7000000000000002E-3</v>
      </c>
      <c r="G62" s="16">
        <v>6.3127000000000003E-2</v>
      </c>
    </row>
    <row r="63" spans="1:7" x14ac:dyDescent="0.35">
      <c r="A63" s="13" t="s">
        <v>2120</v>
      </c>
      <c r="B63" s="33" t="s">
        <v>2121</v>
      </c>
      <c r="C63" s="33" t="s">
        <v>141</v>
      </c>
      <c r="D63" s="14">
        <v>5000000</v>
      </c>
      <c r="E63" s="15">
        <v>5077.3900000000003</v>
      </c>
      <c r="F63" s="16">
        <v>6.7000000000000002E-3</v>
      </c>
      <c r="G63" s="16">
        <v>6.2982999999999997E-2</v>
      </c>
    </row>
    <row r="64" spans="1:7" x14ac:dyDescent="0.35">
      <c r="A64" s="13" t="s">
        <v>2122</v>
      </c>
      <c r="B64" s="33" t="s">
        <v>2123</v>
      </c>
      <c r="C64" s="33" t="s">
        <v>141</v>
      </c>
      <c r="D64" s="14">
        <v>5000000</v>
      </c>
      <c r="E64" s="15">
        <v>5077.13</v>
      </c>
      <c r="F64" s="16">
        <v>6.7000000000000002E-3</v>
      </c>
      <c r="G64" s="16">
        <v>6.2651999999999999E-2</v>
      </c>
    </row>
    <row r="65" spans="1:7" x14ac:dyDescent="0.35">
      <c r="A65" s="13" t="s">
        <v>2124</v>
      </c>
      <c r="B65" s="33" t="s">
        <v>2125</v>
      </c>
      <c r="C65" s="33" t="s">
        <v>141</v>
      </c>
      <c r="D65" s="14">
        <v>5000000</v>
      </c>
      <c r="E65" s="15">
        <v>5069.21</v>
      </c>
      <c r="F65" s="16">
        <v>6.7000000000000002E-3</v>
      </c>
      <c r="G65" s="16">
        <v>6.3128000000000004E-2</v>
      </c>
    </row>
    <row r="66" spans="1:7" x14ac:dyDescent="0.35">
      <c r="A66" s="13" t="s">
        <v>2126</v>
      </c>
      <c r="B66" s="33" t="s">
        <v>2127</v>
      </c>
      <c r="C66" s="33" t="s">
        <v>141</v>
      </c>
      <c r="D66" s="14">
        <v>4000000</v>
      </c>
      <c r="E66" s="15">
        <v>4081.8</v>
      </c>
      <c r="F66" s="16">
        <v>5.4000000000000003E-3</v>
      </c>
      <c r="G66" s="16">
        <v>6.2806000000000001E-2</v>
      </c>
    </row>
    <row r="67" spans="1:7" x14ac:dyDescent="0.35">
      <c r="A67" s="13" t="s">
        <v>2128</v>
      </c>
      <c r="B67" s="33" t="s">
        <v>2129</v>
      </c>
      <c r="C67" s="33" t="s">
        <v>141</v>
      </c>
      <c r="D67" s="14">
        <v>3500000</v>
      </c>
      <c r="E67" s="15">
        <v>3567.34</v>
      </c>
      <c r="F67" s="16">
        <v>4.7000000000000002E-3</v>
      </c>
      <c r="G67" s="16">
        <v>6.2861E-2</v>
      </c>
    </row>
    <row r="68" spans="1:7" x14ac:dyDescent="0.35">
      <c r="A68" s="13" t="s">
        <v>2130</v>
      </c>
      <c r="B68" s="33" t="s">
        <v>2131</v>
      </c>
      <c r="C68" s="33" t="s">
        <v>141</v>
      </c>
      <c r="D68" s="14">
        <v>3000000</v>
      </c>
      <c r="E68" s="15">
        <v>3050.97</v>
      </c>
      <c r="F68" s="16">
        <v>4.0000000000000001E-3</v>
      </c>
      <c r="G68" s="16">
        <v>6.2651999999999999E-2</v>
      </c>
    </row>
    <row r="69" spans="1:7" x14ac:dyDescent="0.35">
      <c r="A69" s="13" t="s">
        <v>2132</v>
      </c>
      <c r="B69" s="33" t="s">
        <v>2133</v>
      </c>
      <c r="C69" s="33" t="s">
        <v>141</v>
      </c>
      <c r="D69" s="14">
        <v>3000000</v>
      </c>
      <c r="E69" s="15">
        <v>3045.72</v>
      </c>
      <c r="F69" s="16">
        <v>4.0000000000000001E-3</v>
      </c>
      <c r="G69" s="16">
        <v>6.3118999999999995E-2</v>
      </c>
    </row>
    <row r="70" spans="1:7" x14ac:dyDescent="0.35">
      <c r="A70" s="13" t="s">
        <v>2134</v>
      </c>
      <c r="B70" s="33" t="s">
        <v>2135</v>
      </c>
      <c r="C70" s="33" t="s">
        <v>141</v>
      </c>
      <c r="D70" s="14">
        <v>2500000</v>
      </c>
      <c r="E70" s="15">
        <v>2538.2600000000002</v>
      </c>
      <c r="F70" s="16">
        <v>3.3999999999999998E-3</v>
      </c>
      <c r="G70" s="16">
        <v>6.3128000000000004E-2</v>
      </c>
    </row>
    <row r="71" spans="1:7" x14ac:dyDescent="0.35">
      <c r="A71" s="13" t="s">
        <v>2136</v>
      </c>
      <c r="B71" s="33" t="s">
        <v>2137</v>
      </c>
      <c r="C71" s="33" t="s">
        <v>141</v>
      </c>
      <c r="D71" s="14">
        <v>2500000</v>
      </c>
      <c r="E71" s="15">
        <v>2538.0300000000002</v>
      </c>
      <c r="F71" s="16">
        <v>3.3999999999999998E-3</v>
      </c>
      <c r="G71" s="16">
        <v>6.2909000000000007E-2</v>
      </c>
    </row>
    <row r="72" spans="1:7" x14ac:dyDescent="0.35">
      <c r="A72" s="13" t="s">
        <v>2138</v>
      </c>
      <c r="B72" s="33" t="s">
        <v>2139</v>
      </c>
      <c r="C72" s="33" t="s">
        <v>141</v>
      </c>
      <c r="D72" s="14">
        <v>1000000</v>
      </c>
      <c r="E72" s="15">
        <v>1016.92</v>
      </c>
      <c r="F72" s="16">
        <v>1.2999999999999999E-3</v>
      </c>
      <c r="G72" s="16">
        <v>6.2650999999999998E-2</v>
      </c>
    </row>
    <row r="73" spans="1:7" x14ac:dyDescent="0.35">
      <c r="A73" s="13" t="s">
        <v>2140</v>
      </c>
      <c r="B73" s="33" t="s">
        <v>2141</v>
      </c>
      <c r="C73" s="33" t="s">
        <v>141</v>
      </c>
      <c r="D73" s="14">
        <v>500000</v>
      </c>
      <c r="E73" s="15">
        <v>508.41</v>
      </c>
      <c r="F73" s="16">
        <v>6.9999999999999999E-4</v>
      </c>
      <c r="G73" s="16">
        <v>6.2755000000000005E-2</v>
      </c>
    </row>
    <row r="74" spans="1:7" x14ac:dyDescent="0.35">
      <c r="A74" s="13" t="s">
        <v>2142</v>
      </c>
      <c r="B74" s="33" t="s">
        <v>2143</v>
      </c>
      <c r="C74" s="33" t="s">
        <v>141</v>
      </c>
      <c r="D74" s="14">
        <v>500000</v>
      </c>
      <c r="E74" s="15">
        <v>508.41</v>
      </c>
      <c r="F74" s="16">
        <v>6.9999999999999999E-4</v>
      </c>
      <c r="G74" s="16">
        <v>6.2755000000000005E-2</v>
      </c>
    </row>
    <row r="75" spans="1:7" x14ac:dyDescent="0.35">
      <c r="A75" s="13" t="s">
        <v>2144</v>
      </c>
      <c r="B75" s="33" t="s">
        <v>2145</v>
      </c>
      <c r="C75" s="33" t="s">
        <v>141</v>
      </c>
      <c r="D75" s="14">
        <v>500000</v>
      </c>
      <c r="E75" s="15">
        <v>508.14</v>
      </c>
      <c r="F75" s="16">
        <v>6.9999999999999999E-4</v>
      </c>
      <c r="G75" s="16">
        <v>6.2757999999999994E-2</v>
      </c>
    </row>
    <row r="76" spans="1:7" x14ac:dyDescent="0.35">
      <c r="A76" s="13" t="s">
        <v>2146</v>
      </c>
      <c r="B76" s="33" t="s">
        <v>2147</v>
      </c>
      <c r="C76" s="33" t="s">
        <v>141</v>
      </c>
      <c r="D76" s="14">
        <v>500000</v>
      </c>
      <c r="E76" s="15">
        <v>508.13</v>
      </c>
      <c r="F76" s="16">
        <v>6.9999999999999999E-4</v>
      </c>
      <c r="G76" s="16">
        <v>6.2766000000000002E-2</v>
      </c>
    </row>
    <row r="77" spans="1:7" x14ac:dyDescent="0.35">
      <c r="A77" s="13" t="s">
        <v>2148</v>
      </c>
      <c r="B77" s="33" t="s">
        <v>2149</v>
      </c>
      <c r="C77" s="33" t="s">
        <v>141</v>
      </c>
      <c r="D77" s="14">
        <v>500000</v>
      </c>
      <c r="E77" s="15">
        <v>502.44</v>
      </c>
      <c r="F77" s="16">
        <v>6.9999999999999999E-4</v>
      </c>
      <c r="G77" s="16">
        <v>6.2702999999999995E-2</v>
      </c>
    </row>
    <row r="78" spans="1:7" x14ac:dyDescent="0.35">
      <c r="A78" s="17" t="s">
        <v>137</v>
      </c>
      <c r="B78" s="34"/>
      <c r="C78" s="34"/>
      <c r="D78" s="20"/>
      <c r="E78" s="21">
        <v>320409.64</v>
      </c>
      <c r="F78" s="22">
        <v>0.42399999999999999</v>
      </c>
      <c r="G78" s="23"/>
    </row>
    <row r="79" spans="1:7" x14ac:dyDescent="0.35">
      <c r="A79" s="13"/>
      <c r="B79" s="33"/>
      <c r="C79" s="33"/>
      <c r="D79" s="14"/>
      <c r="E79" s="15"/>
      <c r="F79" s="16"/>
      <c r="G79" s="16"/>
    </row>
    <row r="80" spans="1:7" x14ac:dyDescent="0.35">
      <c r="A80" s="13"/>
      <c r="B80" s="33"/>
      <c r="C80" s="33"/>
      <c r="D80" s="14"/>
      <c r="E80" s="15"/>
      <c r="F80" s="16"/>
      <c r="G80" s="16"/>
    </row>
    <row r="81" spans="1:7" x14ac:dyDescent="0.35">
      <c r="A81" s="17" t="s">
        <v>151</v>
      </c>
      <c r="B81" s="33"/>
      <c r="C81" s="33"/>
      <c r="D81" s="14"/>
      <c r="E81" s="15"/>
      <c r="F81" s="16"/>
      <c r="G81" s="16"/>
    </row>
    <row r="82" spans="1:7" x14ac:dyDescent="0.35">
      <c r="A82" s="17" t="s">
        <v>137</v>
      </c>
      <c r="B82" s="33"/>
      <c r="C82" s="33"/>
      <c r="D82" s="14"/>
      <c r="E82" s="18" t="s">
        <v>134</v>
      </c>
      <c r="F82" s="19" t="s">
        <v>134</v>
      </c>
      <c r="G82" s="16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17" t="s">
        <v>152</v>
      </c>
      <c r="B84" s="33"/>
      <c r="C84" s="33"/>
      <c r="D84" s="14"/>
      <c r="E84" s="15"/>
      <c r="F84" s="16"/>
      <c r="G84" s="16"/>
    </row>
    <row r="85" spans="1:7" x14ac:dyDescent="0.35">
      <c r="A85" s="17" t="s">
        <v>137</v>
      </c>
      <c r="B85" s="33"/>
      <c r="C85" s="33"/>
      <c r="D85" s="14"/>
      <c r="E85" s="18" t="s">
        <v>134</v>
      </c>
      <c r="F85" s="19" t="s">
        <v>134</v>
      </c>
      <c r="G85" s="16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24" t="s">
        <v>153</v>
      </c>
      <c r="B87" s="35"/>
      <c r="C87" s="35"/>
      <c r="D87" s="25"/>
      <c r="E87" s="21">
        <v>738409.89</v>
      </c>
      <c r="F87" s="22">
        <v>0.97740000000000005</v>
      </c>
      <c r="G87" s="23"/>
    </row>
    <row r="88" spans="1:7" x14ac:dyDescent="0.35">
      <c r="A88" s="13"/>
      <c r="B88" s="33"/>
      <c r="C88" s="33"/>
      <c r="D88" s="14"/>
      <c r="E88" s="15"/>
      <c r="F88" s="16"/>
      <c r="G88" s="16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7" t="s">
        <v>154</v>
      </c>
      <c r="B90" s="33"/>
      <c r="C90" s="33"/>
      <c r="D90" s="14"/>
      <c r="E90" s="15"/>
      <c r="F90" s="16"/>
      <c r="G90" s="16"/>
    </row>
    <row r="91" spans="1:7" x14ac:dyDescent="0.35">
      <c r="A91" s="13" t="s">
        <v>155</v>
      </c>
      <c r="B91" s="33"/>
      <c r="C91" s="33"/>
      <c r="D91" s="14"/>
      <c r="E91" s="15">
        <v>1567.49</v>
      </c>
      <c r="F91" s="16">
        <v>2.0999999999999999E-3</v>
      </c>
      <c r="G91" s="16">
        <v>5.9055999999999997E-2</v>
      </c>
    </row>
    <row r="92" spans="1:7" x14ac:dyDescent="0.35">
      <c r="A92" s="17" t="s">
        <v>137</v>
      </c>
      <c r="B92" s="34"/>
      <c r="C92" s="34"/>
      <c r="D92" s="20"/>
      <c r="E92" s="21">
        <v>1567.49</v>
      </c>
      <c r="F92" s="22">
        <v>2.0999999999999999E-3</v>
      </c>
      <c r="G92" s="23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24" t="s">
        <v>153</v>
      </c>
      <c r="B94" s="35"/>
      <c r="C94" s="35"/>
      <c r="D94" s="25"/>
      <c r="E94" s="21">
        <v>1567.49</v>
      </c>
      <c r="F94" s="22">
        <v>2.0999999999999999E-3</v>
      </c>
      <c r="G94" s="23"/>
    </row>
    <row r="95" spans="1:7" x14ac:dyDescent="0.35">
      <c r="A95" s="13" t="s">
        <v>156</v>
      </c>
      <c r="B95" s="33"/>
      <c r="C95" s="33"/>
      <c r="D95" s="14"/>
      <c r="E95" s="15">
        <v>15887.5452611</v>
      </c>
      <c r="F95" s="16">
        <v>2.1021999999999999E-2</v>
      </c>
      <c r="G95" s="16"/>
    </row>
    <row r="96" spans="1:7" x14ac:dyDescent="0.35">
      <c r="A96" s="13" t="s">
        <v>157</v>
      </c>
      <c r="B96" s="33"/>
      <c r="C96" s="33"/>
      <c r="D96" s="14"/>
      <c r="E96" s="26">
        <v>-129.3952611</v>
      </c>
      <c r="F96" s="27">
        <v>-5.22E-4</v>
      </c>
      <c r="G96" s="16">
        <v>5.9055000000000003E-2</v>
      </c>
    </row>
    <row r="97" spans="1:7" x14ac:dyDescent="0.35">
      <c r="A97" s="28" t="s">
        <v>158</v>
      </c>
      <c r="B97" s="36"/>
      <c r="C97" s="36"/>
      <c r="D97" s="29"/>
      <c r="E97" s="30">
        <v>755735.53</v>
      </c>
      <c r="F97" s="31">
        <v>1</v>
      </c>
      <c r="G97" s="31"/>
    </row>
    <row r="99" spans="1:7" x14ac:dyDescent="0.35">
      <c r="A99" s="1" t="s">
        <v>159</v>
      </c>
    </row>
    <row r="100" spans="1:7" x14ac:dyDescent="0.35">
      <c r="A100" s="1" t="s">
        <v>2150</v>
      </c>
    </row>
    <row r="102" spans="1:7" x14ac:dyDescent="0.35">
      <c r="A102" s="1" t="s">
        <v>161</v>
      </c>
    </row>
    <row r="103" spans="1:7" x14ac:dyDescent="0.35">
      <c r="A103" s="47" t="s">
        <v>162</v>
      </c>
      <c r="B103" s="3" t="s">
        <v>134</v>
      </c>
    </row>
    <row r="104" spans="1:7" x14ac:dyDescent="0.35">
      <c r="A104" t="s">
        <v>163</v>
      </c>
    </row>
    <row r="105" spans="1:7" x14ac:dyDescent="0.35">
      <c r="A105" t="s">
        <v>164</v>
      </c>
      <c r="B105" t="s">
        <v>165</v>
      </c>
      <c r="C105" t="s">
        <v>165</v>
      </c>
    </row>
    <row r="106" spans="1:7" x14ac:dyDescent="0.35">
      <c r="B106" s="48">
        <v>45747</v>
      </c>
      <c r="C106" s="48">
        <v>45777</v>
      </c>
    </row>
    <row r="107" spans="1:7" x14ac:dyDescent="0.35">
      <c r="A107" t="s">
        <v>403</v>
      </c>
      <c r="B107">
        <v>12.7958</v>
      </c>
      <c r="C107">
        <v>12.910299999999999</v>
      </c>
    </row>
    <row r="108" spans="1:7" x14ac:dyDescent="0.35">
      <c r="A108" t="s">
        <v>167</v>
      </c>
      <c r="B108">
        <v>12.7964</v>
      </c>
      <c r="C108">
        <v>12.9109</v>
      </c>
    </row>
    <row r="109" spans="1:7" x14ac:dyDescent="0.35">
      <c r="A109" t="s">
        <v>404</v>
      </c>
      <c r="B109">
        <v>12.7027</v>
      </c>
      <c r="C109">
        <v>12.8142</v>
      </c>
    </row>
    <row r="110" spans="1:7" x14ac:dyDescent="0.35">
      <c r="A110" t="s">
        <v>169</v>
      </c>
      <c r="B110">
        <v>12.703900000000001</v>
      </c>
      <c r="C110">
        <v>12.8154</v>
      </c>
    </row>
    <row r="112" spans="1:7" x14ac:dyDescent="0.35">
      <c r="A112" t="s">
        <v>170</v>
      </c>
      <c r="B112" s="3" t="s">
        <v>134</v>
      </c>
    </row>
    <row r="113" spans="1:2" x14ac:dyDescent="0.35">
      <c r="A113" t="s">
        <v>171</v>
      </c>
      <c r="B113" s="3" t="s">
        <v>134</v>
      </c>
    </row>
    <row r="114" spans="1:2" ht="29" customHeight="1" x14ac:dyDescent="0.35">
      <c r="A114" s="47" t="s">
        <v>172</v>
      </c>
      <c r="B114" s="3" t="s">
        <v>134</v>
      </c>
    </row>
    <row r="115" spans="1:2" ht="29" customHeight="1" x14ac:dyDescent="0.35">
      <c r="A115" s="47" t="s">
        <v>173</v>
      </c>
      <c r="B115" s="3" t="s">
        <v>134</v>
      </c>
    </row>
    <row r="116" spans="1:2" x14ac:dyDescent="0.35">
      <c r="A116" t="s">
        <v>174</v>
      </c>
      <c r="B116" s="49">
        <f>+B131</f>
        <v>0.80650976365637606</v>
      </c>
    </row>
    <row r="117" spans="1:2" ht="43.5" customHeight="1" x14ac:dyDescent="0.35">
      <c r="A117" s="47" t="s">
        <v>175</v>
      </c>
      <c r="B117" s="3" t="s">
        <v>134</v>
      </c>
    </row>
    <row r="118" spans="1:2" x14ac:dyDescent="0.35">
      <c r="B118" s="3"/>
    </row>
    <row r="119" spans="1:2" ht="29" customHeight="1" x14ac:dyDescent="0.35">
      <c r="A119" s="47" t="s">
        <v>176</v>
      </c>
      <c r="B119" s="3" t="s">
        <v>134</v>
      </c>
    </row>
    <row r="120" spans="1:2" ht="29" customHeight="1" x14ac:dyDescent="0.35">
      <c r="A120" s="47" t="s">
        <v>177</v>
      </c>
      <c r="B120">
        <v>14637.31</v>
      </c>
    </row>
    <row r="121" spans="1:2" ht="29" customHeight="1" x14ac:dyDescent="0.35">
      <c r="A121" s="47" t="s">
        <v>178</v>
      </c>
      <c r="B121" s="3" t="s">
        <v>134</v>
      </c>
    </row>
    <row r="122" spans="1:2" ht="29" customHeight="1" x14ac:dyDescent="0.35">
      <c r="A122" s="47" t="s">
        <v>179</v>
      </c>
      <c r="B122" s="3" t="s">
        <v>134</v>
      </c>
    </row>
    <row r="124" spans="1:2" x14ac:dyDescent="0.35">
      <c r="A124" t="s">
        <v>180</v>
      </c>
    </row>
    <row r="125" spans="1:2" ht="58" customHeight="1" x14ac:dyDescent="0.35">
      <c r="A125" s="63" t="s">
        <v>181</v>
      </c>
      <c r="B125" s="67" t="s">
        <v>2151</v>
      </c>
    </row>
    <row r="126" spans="1:2" ht="29" customHeight="1" x14ac:dyDescent="0.35">
      <c r="A126" s="63" t="s">
        <v>183</v>
      </c>
      <c r="B126" s="67" t="s">
        <v>2152</v>
      </c>
    </row>
    <row r="127" spans="1:2" x14ac:dyDescent="0.35">
      <c r="A127" s="63"/>
      <c r="B127" s="63"/>
    </row>
    <row r="128" spans="1:2" x14ac:dyDescent="0.35">
      <c r="A128" s="63" t="s">
        <v>185</v>
      </c>
      <c r="B128" s="64">
        <v>6.5730895257794613</v>
      </c>
    </row>
    <row r="129" spans="1:4" x14ac:dyDescent="0.35">
      <c r="A129" s="63"/>
      <c r="B129" s="63"/>
    </row>
    <row r="130" spans="1:4" x14ac:dyDescent="0.35">
      <c r="A130" s="63" t="s">
        <v>186</v>
      </c>
      <c r="B130" s="65">
        <v>0.79</v>
      </c>
    </row>
    <row r="131" spans="1:4" x14ac:dyDescent="0.35">
      <c r="A131" s="63" t="s">
        <v>187</v>
      </c>
      <c r="B131" s="65">
        <v>0.80650976365637606</v>
      </c>
    </row>
    <row r="132" spans="1:4" x14ac:dyDescent="0.35">
      <c r="A132" s="63"/>
      <c r="B132" s="63"/>
    </row>
    <row r="133" spans="1:4" x14ac:dyDescent="0.35">
      <c r="A133" s="63" t="s">
        <v>188</v>
      </c>
      <c r="B133" s="66">
        <v>45777</v>
      </c>
    </row>
    <row r="135" spans="1:4" ht="70" customHeight="1" x14ac:dyDescent="0.35">
      <c r="A135" s="73" t="s">
        <v>189</v>
      </c>
      <c r="B135" s="73" t="s">
        <v>190</v>
      </c>
      <c r="C135" s="73" t="s">
        <v>5</v>
      </c>
      <c r="D135" s="73" t="s">
        <v>6</v>
      </c>
    </row>
    <row r="136" spans="1:4" ht="70" customHeight="1" x14ac:dyDescent="0.35">
      <c r="A136" s="73" t="s">
        <v>2153</v>
      </c>
      <c r="B136" s="73"/>
      <c r="C136" s="73" t="s">
        <v>77</v>
      </c>
      <c r="D13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2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2154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2155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1105898</v>
      </c>
      <c r="E8" s="15">
        <v>21288.54</v>
      </c>
      <c r="F8" s="16">
        <v>8.3699999999999997E-2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1044241</v>
      </c>
      <c r="E9" s="15">
        <v>14901.32</v>
      </c>
      <c r="F9" s="16">
        <v>5.8599999999999999E-2</v>
      </c>
      <c r="G9" s="16"/>
    </row>
    <row r="10" spans="1:7" x14ac:dyDescent="0.35">
      <c r="A10" s="13" t="s">
        <v>208</v>
      </c>
      <c r="B10" s="33" t="s">
        <v>209</v>
      </c>
      <c r="C10" s="33" t="s">
        <v>210</v>
      </c>
      <c r="D10" s="14">
        <v>278624</v>
      </c>
      <c r="E10" s="15">
        <v>9308.83</v>
      </c>
      <c r="F10" s="16">
        <v>3.6600000000000001E-2</v>
      </c>
      <c r="G10" s="16"/>
    </row>
    <row r="11" spans="1:7" x14ac:dyDescent="0.35">
      <c r="A11" s="13" t="s">
        <v>211</v>
      </c>
      <c r="B11" s="33" t="s">
        <v>212</v>
      </c>
      <c r="C11" s="33" t="s">
        <v>213</v>
      </c>
      <c r="D11" s="14">
        <v>522381</v>
      </c>
      <c r="E11" s="15">
        <v>7836.24</v>
      </c>
      <c r="F11" s="16">
        <v>3.0800000000000001E-2</v>
      </c>
      <c r="G11" s="16"/>
    </row>
    <row r="12" spans="1:7" x14ac:dyDescent="0.35">
      <c r="A12" s="13" t="s">
        <v>233</v>
      </c>
      <c r="B12" s="33" t="s">
        <v>234</v>
      </c>
      <c r="C12" s="33" t="s">
        <v>235</v>
      </c>
      <c r="D12" s="14">
        <v>2065668</v>
      </c>
      <c r="E12" s="15">
        <v>7323.83</v>
      </c>
      <c r="F12" s="16">
        <v>2.8799999999999999E-2</v>
      </c>
      <c r="G12" s="16"/>
    </row>
    <row r="13" spans="1:7" x14ac:dyDescent="0.35">
      <c r="A13" s="13" t="s">
        <v>200</v>
      </c>
      <c r="B13" s="33" t="s">
        <v>201</v>
      </c>
      <c r="C13" s="33" t="s">
        <v>202</v>
      </c>
      <c r="D13" s="14">
        <v>505547</v>
      </c>
      <c r="E13" s="15">
        <v>7102.94</v>
      </c>
      <c r="F13" s="16">
        <v>2.7900000000000001E-2</v>
      </c>
      <c r="G13" s="16"/>
    </row>
    <row r="14" spans="1:7" x14ac:dyDescent="0.35">
      <c r="A14" s="13" t="s">
        <v>203</v>
      </c>
      <c r="B14" s="33" t="s">
        <v>204</v>
      </c>
      <c r="C14" s="33" t="s">
        <v>205</v>
      </c>
      <c r="D14" s="14">
        <v>372285</v>
      </c>
      <c r="E14" s="15">
        <v>6941.25</v>
      </c>
      <c r="F14" s="16">
        <v>2.7300000000000001E-2</v>
      </c>
      <c r="G14" s="16"/>
    </row>
    <row r="15" spans="1:7" x14ac:dyDescent="0.35">
      <c r="A15" s="13" t="s">
        <v>224</v>
      </c>
      <c r="B15" s="33" t="s">
        <v>225</v>
      </c>
      <c r="C15" s="33" t="s">
        <v>226</v>
      </c>
      <c r="D15" s="14">
        <v>53038</v>
      </c>
      <c r="E15" s="15">
        <v>6174.15</v>
      </c>
      <c r="F15" s="16">
        <v>2.4299999999999999E-2</v>
      </c>
      <c r="G15" s="16"/>
    </row>
    <row r="16" spans="1:7" x14ac:dyDescent="0.35">
      <c r="A16" s="13" t="s">
        <v>317</v>
      </c>
      <c r="B16" s="33" t="s">
        <v>318</v>
      </c>
      <c r="C16" s="33" t="s">
        <v>238</v>
      </c>
      <c r="D16" s="14">
        <v>70450</v>
      </c>
      <c r="E16" s="15">
        <v>6083.01</v>
      </c>
      <c r="F16" s="16">
        <v>2.3900000000000001E-2</v>
      </c>
      <c r="G16" s="16"/>
    </row>
    <row r="17" spans="1:7" x14ac:dyDescent="0.35">
      <c r="A17" s="13" t="s">
        <v>217</v>
      </c>
      <c r="B17" s="33" t="s">
        <v>218</v>
      </c>
      <c r="C17" s="33" t="s">
        <v>197</v>
      </c>
      <c r="D17" s="14">
        <v>256991</v>
      </c>
      <c r="E17" s="15">
        <v>5674.62</v>
      </c>
      <c r="F17" s="16">
        <v>2.23E-2</v>
      </c>
      <c r="G17" s="16"/>
    </row>
    <row r="18" spans="1:7" x14ac:dyDescent="0.35">
      <c r="A18" s="13" t="s">
        <v>378</v>
      </c>
      <c r="B18" s="33" t="s">
        <v>379</v>
      </c>
      <c r="C18" s="33" t="s">
        <v>298</v>
      </c>
      <c r="D18" s="14">
        <v>32131</v>
      </c>
      <c r="E18" s="15">
        <v>5286.19</v>
      </c>
      <c r="F18" s="16">
        <v>2.0799999999999999E-2</v>
      </c>
      <c r="G18" s="16"/>
    </row>
    <row r="19" spans="1:7" x14ac:dyDescent="0.35">
      <c r="A19" s="13" t="s">
        <v>246</v>
      </c>
      <c r="B19" s="33" t="s">
        <v>247</v>
      </c>
      <c r="C19" s="33" t="s">
        <v>248</v>
      </c>
      <c r="D19" s="14">
        <v>165794</v>
      </c>
      <c r="E19" s="15">
        <v>4855.7700000000004</v>
      </c>
      <c r="F19" s="16">
        <v>1.9099999999999999E-2</v>
      </c>
      <c r="G19" s="16"/>
    </row>
    <row r="20" spans="1:7" x14ac:dyDescent="0.35">
      <c r="A20" s="13" t="s">
        <v>206</v>
      </c>
      <c r="B20" s="33" t="s">
        <v>207</v>
      </c>
      <c r="C20" s="33" t="s">
        <v>197</v>
      </c>
      <c r="D20" s="14">
        <v>578230</v>
      </c>
      <c r="E20" s="15">
        <v>4560.21</v>
      </c>
      <c r="F20" s="16">
        <v>1.7899999999999999E-2</v>
      </c>
      <c r="G20" s="16"/>
    </row>
    <row r="21" spans="1:7" x14ac:dyDescent="0.35">
      <c r="A21" s="13" t="s">
        <v>227</v>
      </c>
      <c r="B21" s="33" t="s">
        <v>228</v>
      </c>
      <c r="C21" s="33" t="s">
        <v>229</v>
      </c>
      <c r="D21" s="14">
        <v>234560</v>
      </c>
      <c r="E21" s="15">
        <v>4297.84</v>
      </c>
      <c r="F21" s="16">
        <v>1.6899999999999998E-2</v>
      </c>
      <c r="G21" s="16"/>
    </row>
    <row r="22" spans="1:7" x14ac:dyDescent="0.35">
      <c r="A22" s="13" t="s">
        <v>288</v>
      </c>
      <c r="B22" s="33" t="s">
        <v>289</v>
      </c>
      <c r="C22" s="33" t="s">
        <v>213</v>
      </c>
      <c r="D22" s="14">
        <v>52049</v>
      </c>
      <c r="E22" s="15">
        <v>3802.18</v>
      </c>
      <c r="F22" s="16">
        <v>1.4999999999999999E-2</v>
      </c>
      <c r="G22" s="16"/>
    </row>
    <row r="23" spans="1:7" x14ac:dyDescent="0.35">
      <c r="A23" s="13" t="s">
        <v>353</v>
      </c>
      <c r="B23" s="33" t="s">
        <v>354</v>
      </c>
      <c r="C23" s="33" t="s">
        <v>298</v>
      </c>
      <c r="D23" s="14">
        <v>227562</v>
      </c>
      <c r="E23" s="15">
        <v>3643.27</v>
      </c>
      <c r="F23" s="16">
        <v>1.43E-2</v>
      </c>
      <c r="G23" s="16"/>
    </row>
    <row r="24" spans="1:7" x14ac:dyDescent="0.35">
      <c r="A24" s="13" t="s">
        <v>239</v>
      </c>
      <c r="B24" s="33" t="s">
        <v>240</v>
      </c>
      <c r="C24" s="33" t="s">
        <v>241</v>
      </c>
      <c r="D24" s="14">
        <v>144371</v>
      </c>
      <c r="E24" s="15">
        <v>3381.31</v>
      </c>
      <c r="F24" s="16">
        <v>1.3299999999999999E-2</v>
      </c>
      <c r="G24" s="16"/>
    </row>
    <row r="25" spans="1:7" x14ac:dyDescent="0.35">
      <c r="A25" s="13" t="s">
        <v>296</v>
      </c>
      <c r="B25" s="33" t="s">
        <v>297</v>
      </c>
      <c r="C25" s="33" t="s">
        <v>298</v>
      </c>
      <c r="D25" s="14">
        <v>99866</v>
      </c>
      <c r="E25" s="15">
        <v>3375.17</v>
      </c>
      <c r="F25" s="16">
        <v>1.3299999999999999E-2</v>
      </c>
      <c r="G25" s="16"/>
    </row>
    <row r="26" spans="1:7" x14ac:dyDescent="0.35">
      <c r="A26" s="13" t="s">
        <v>272</v>
      </c>
      <c r="B26" s="33" t="s">
        <v>273</v>
      </c>
      <c r="C26" s="33" t="s">
        <v>213</v>
      </c>
      <c r="D26" s="14">
        <v>63305</v>
      </c>
      <c r="E26" s="15">
        <v>3368.78</v>
      </c>
      <c r="F26" s="16">
        <v>1.3299999999999999E-2</v>
      </c>
      <c r="G26" s="16"/>
    </row>
    <row r="27" spans="1:7" x14ac:dyDescent="0.35">
      <c r="A27" s="13" t="s">
        <v>221</v>
      </c>
      <c r="B27" s="33" t="s">
        <v>222</v>
      </c>
      <c r="C27" s="33" t="s">
        <v>223</v>
      </c>
      <c r="D27" s="14">
        <v>62615</v>
      </c>
      <c r="E27" s="15">
        <v>3238.76</v>
      </c>
      <c r="F27" s="16">
        <v>1.2699999999999999E-2</v>
      </c>
      <c r="G27" s="16"/>
    </row>
    <row r="28" spans="1:7" x14ac:dyDescent="0.35">
      <c r="A28" s="13" t="s">
        <v>728</v>
      </c>
      <c r="B28" s="33" t="s">
        <v>729</v>
      </c>
      <c r="C28" s="33" t="s">
        <v>229</v>
      </c>
      <c r="D28" s="14">
        <v>52516</v>
      </c>
      <c r="E28" s="15">
        <v>3196.65</v>
      </c>
      <c r="F28" s="16">
        <v>1.26E-2</v>
      </c>
      <c r="G28" s="16"/>
    </row>
    <row r="29" spans="1:7" x14ac:dyDescent="0.35">
      <c r="A29" s="13" t="s">
        <v>365</v>
      </c>
      <c r="B29" s="33" t="s">
        <v>366</v>
      </c>
      <c r="C29" s="33" t="s">
        <v>308</v>
      </c>
      <c r="D29" s="14">
        <v>509112</v>
      </c>
      <c r="E29" s="15">
        <v>3191.11</v>
      </c>
      <c r="F29" s="16">
        <v>1.26E-2</v>
      </c>
      <c r="G29" s="16"/>
    </row>
    <row r="30" spans="1:7" x14ac:dyDescent="0.35">
      <c r="A30" s="13" t="s">
        <v>313</v>
      </c>
      <c r="B30" s="33" t="s">
        <v>314</v>
      </c>
      <c r="C30" s="33" t="s">
        <v>248</v>
      </c>
      <c r="D30" s="14">
        <v>113961</v>
      </c>
      <c r="E30" s="15">
        <v>3045.04</v>
      </c>
      <c r="F30" s="16">
        <v>1.2E-2</v>
      </c>
      <c r="G30" s="16"/>
    </row>
    <row r="31" spans="1:7" x14ac:dyDescent="0.35">
      <c r="A31" s="13" t="s">
        <v>268</v>
      </c>
      <c r="B31" s="33" t="s">
        <v>269</v>
      </c>
      <c r="C31" s="33" t="s">
        <v>238</v>
      </c>
      <c r="D31" s="14">
        <v>496436</v>
      </c>
      <c r="E31" s="15">
        <v>3036.7</v>
      </c>
      <c r="F31" s="16">
        <v>1.1900000000000001E-2</v>
      </c>
      <c r="G31" s="16"/>
    </row>
    <row r="32" spans="1:7" x14ac:dyDescent="0.35">
      <c r="A32" s="13" t="s">
        <v>274</v>
      </c>
      <c r="B32" s="33" t="s">
        <v>275</v>
      </c>
      <c r="C32" s="33" t="s">
        <v>276</v>
      </c>
      <c r="D32" s="14">
        <v>185341</v>
      </c>
      <c r="E32" s="15">
        <v>3012.35</v>
      </c>
      <c r="F32" s="16">
        <v>1.18E-2</v>
      </c>
      <c r="G32" s="16"/>
    </row>
    <row r="33" spans="1:7" x14ac:dyDescent="0.35">
      <c r="A33" s="13" t="s">
        <v>1002</v>
      </c>
      <c r="B33" s="33" t="s">
        <v>1003</v>
      </c>
      <c r="C33" s="33" t="s">
        <v>238</v>
      </c>
      <c r="D33" s="14">
        <v>56273</v>
      </c>
      <c r="E33" s="15">
        <v>2958.05</v>
      </c>
      <c r="F33" s="16">
        <v>1.1599999999999999E-2</v>
      </c>
      <c r="G33" s="16"/>
    </row>
    <row r="34" spans="1:7" x14ac:dyDescent="0.35">
      <c r="A34" s="13" t="s">
        <v>256</v>
      </c>
      <c r="B34" s="33" t="s">
        <v>257</v>
      </c>
      <c r="C34" s="33" t="s">
        <v>216</v>
      </c>
      <c r="D34" s="14">
        <v>47618</v>
      </c>
      <c r="E34" s="15">
        <v>2918.03</v>
      </c>
      <c r="F34" s="16">
        <v>1.15E-2</v>
      </c>
      <c r="G34" s="16"/>
    </row>
    <row r="35" spans="1:7" x14ac:dyDescent="0.35">
      <c r="A35" s="13" t="s">
        <v>730</v>
      </c>
      <c r="B35" s="33" t="s">
        <v>731</v>
      </c>
      <c r="C35" s="33" t="s">
        <v>267</v>
      </c>
      <c r="D35" s="14">
        <v>419199</v>
      </c>
      <c r="E35" s="15">
        <v>2873.82</v>
      </c>
      <c r="F35" s="16">
        <v>1.1299999999999999E-2</v>
      </c>
      <c r="G35" s="16"/>
    </row>
    <row r="36" spans="1:7" x14ac:dyDescent="0.35">
      <c r="A36" s="13" t="s">
        <v>360</v>
      </c>
      <c r="B36" s="33" t="s">
        <v>361</v>
      </c>
      <c r="C36" s="33" t="s">
        <v>362</v>
      </c>
      <c r="D36" s="14">
        <v>116741</v>
      </c>
      <c r="E36" s="15">
        <v>2866.81</v>
      </c>
      <c r="F36" s="16">
        <v>1.1299999999999999E-2</v>
      </c>
      <c r="G36" s="16"/>
    </row>
    <row r="37" spans="1:7" x14ac:dyDescent="0.35">
      <c r="A37" s="13" t="s">
        <v>346</v>
      </c>
      <c r="B37" s="33" t="s">
        <v>347</v>
      </c>
      <c r="C37" s="33" t="s">
        <v>327</v>
      </c>
      <c r="D37" s="14">
        <v>131586</v>
      </c>
      <c r="E37" s="15">
        <v>2844.23</v>
      </c>
      <c r="F37" s="16">
        <v>1.12E-2</v>
      </c>
      <c r="G37" s="16"/>
    </row>
    <row r="38" spans="1:7" x14ac:dyDescent="0.35">
      <c r="A38" s="13" t="s">
        <v>299</v>
      </c>
      <c r="B38" s="33" t="s">
        <v>300</v>
      </c>
      <c r="C38" s="33" t="s">
        <v>301</v>
      </c>
      <c r="D38" s="14">
        <v>239116</v>
      </c>
      <c r="E38" s="15">
        <v>2787.61</v>
      </c>
      <c r="F38" s="16">
        <v>1.0999999999999999E-2</v>
      </c>
      <c r="G38" s="16"/>
    </row>
    <row r="39" spans="1:7" x14ac:dyDescent="0.35">
      <c r="A39" s="13" t="s">
        <v>409</v>
      </c>
      <c r="B39" s="33" t="s">
        <v>410</v>
      </c>
      <c r="C39" s="33" t="s">
        <v>301</v>
      </c>
      <c r="D39" s="14">
        <v>385371</v>
      </c>
      <c r="E39" s="15">
        <v>2737.87</v>
      </c>
      <c r="F39" s="16">
        <v>1.0800000000000001E-2</v>
      </c>
      <c r="G39" s="16"/>
    </row>
    <row r="40" spans="1:7" x14ac:dyDescent="0.35">
      <c r="A40" s="13" t="s">
        <v>304</v>
      </c>
      <c r="B40" s="33" t="s">
        <v>305</v>
      </c>
      <c r="C40" s="33" t="s">
        <v>238</v>
      </c>
      <c r="D40" s="14">
        <v>214501</v>
      </c>
      <c r="E40" s="15">
        <v>2636.86</v>
      </c>
      <c r="F40" s="16">
        <v>1.04E-2</v>
      </c>
      <c r="G40" s="16"/>
    </row>
    <row r="41" spans="1:7" x14ac:dyDescent="0.35">
      <c r="A41" s="13" t="s">
        <v>230</v>
      </c>
      <c r="B41" s="33" t="s">
        <v>231</v>
      </c>
      <c r="C41" s="33" t="s">
        <v>232</v>
      </c>
      <c r="D41" s="14">
        <v>811959</v>
      </c>
      <c r="E41" s="15">
        <v>2550.36</v>
      </c>
      <c r="F41" s="16">
        <v>0.01</v>
      </c>
      <c r="G41" s="16"/>
    </row>
    <row r="42" spans="1:7" x14ac:dyDescent="0.35">
      <c r="A42" s="13" t="s">
        <v>219</v>
      </c>
      <c r="B42" s="33" t="s">
        <v>220</v>
      </c>
      <c r="C42" s="33" t="s">
        <v>197</v>
      </c>
      <c r="D42" s="14">
        <v>213313</v>
      </c>
      <c r="E42" s="15">
        <v>2527.7600000000002</v>
      </c>
      <c r="F42" s="16">
        <v>9.9000000000000008E-3</v>
      </c>
      <c r="G42" s="16"/>
    </row>
    <row r="43" spans="1:7" x14ac:dyDescent="0.35">
      <c r="A43" s="13" t="s">
        <v>265</v>
      </c>
      <c r="B43" s="33" t="s">
        <v>266</v>
      </c>
      <c r="C43" s="33" t="s">
        <v>267</v>
      </c>
      <c r="D43" s="14">
        <v>228414</v>
      </c>
      <c r="E43" s="15">
        <v>2508.44</v>
      </c>
      <c r="F43" s="16">
        <v>9.9000000000000008E-3</v>
      </c>
      <c r="G43" s="16"/>
    </row>
    <row r="44" spans="1:7" x14ac:dyDescent="0.35">
      <c r="A44" s="13" t="s">
        <v>270</v>
      </c>
      <c r="B44" s="33" t="s">
        <v>271</v>
      </c>
      <c r="C44" s="33" t="s">
        <v>238</v>
      </c>
      <c r="D44" s="14">
        <v>167611</v>
      </c>
      <c r="E44" s="15">
        <v>2501.09</v>
      </c>
      <c r="F44" s="16">
        <v>9.7999999999999997E-3</v>
      </c>
      <c r="G44" s="16"/>
    </row>
    <row r="45" spans="1:7" x14ac:dyDescent="0.35">
      <c r="A45" s="13" t="s">
        <v>1635</v>
      </c>
      <c r="B45" s="33" t="s">
        <v>1636</v>
      </c>
      <c r="C45" s="33" t="s">
        <v>350</v>
      </c>
      <c r="D45" s="14">
        <v>54252</v>
      </c>
      <c r="E45" s="15">
        <v>2453.06</v>
      </c>
      <c r="F45" s="16">
        <v>9.5999999999999992E-3</v>
      </c>
      <c r="G45" s="16"/>
    </row>
    <row r="46" spans="1:7" x14ac:dyDescent="0.35">
      <c r="A46" s="13" t="s">
        <v>754</v>
      </c>
      <c r="B46" s="33" t="s">
        <v>755</v>
      </c>
      <c r="C46" s="33" t="s">
        <v>397</v>
      </c>
      <c r="D46" s="14">
        <v>310729</v>
      </c>
      <c r="E46" s="15">
        <v>2447.61</v>
      </c>
      <c r="F46" s="16">
        <v>9.5999999999999992E-3</v>
      </c>
      <c r="G46" s="16"/>
    </row>
    <row r="47" spans="1:7" x14ac:dyDescent="0.35">
      <c r="A47" s="13" t="s">
        <v>282</v>
      </c>
      <c r="B47" s="33" t="s">
        <v>283</v>
      </c>
      <c r="C47" s="33" t="s">
        <v>229</v>
      </c>
      <c r="D47" s="14">
        <v>115445</v>
      </c>
      <c r="E47" s="15">
        <v>2419.27</v>
      </c>
      <c r="F47" s="16">
        <v>9.4999999999999998E-3</v>
      </c>
      <c r="G47" s="16"/>
    </row>
    <row r="48" spans="1:7" x14ac:dyDescent="0.35">
      <c r="A48" s="13" t="s">
        <v>369</v>
      </c>
      <c r="B48" s="33" t="s">
        <v>370</v>
      </c>
      <c r="C48" s="33" t="s">
        <v>327</v>
      </c>
      <c r="D48" s="14">
        <v>144726</v>
      </c>
      <c r="E48" s="15">
        <v>2408.96</v>
      </c>
      <c r="F48" s="16">
        <v>9.4999999999999998E-3</v>
      </c>
      <c r="G48" s="16"/>
    </row>
    <row r="49" spans="1:7" x14ac:dyDescent="0.35">
      <c r="A49" s="13" t="s">
        <v>242</v>
      </c>
      <c r="B49" s="33" t="s">
        <v>243</v>
      </c>
      <c r="C49" s="33" t="s">
        <v>213</v>
      </c>
      <c r="D49" s="14">
        <v>152809</v>
      </c>
      <c r="E49" s="15">
        <v>2395.2800000000002</v>
      </c>
      <c r="F49" s="16">
        <v>9.4000000000000004E-3</v>
      </c>
      <c r="G49" s="16"/>
    </row>
    <row r="50" spans="1:7" x14ac:dyDescent="0.35">
      <c r="A50" s="13" t="s">
        <v>371</v>
      </c>
      <c r="B50" s="33" t="s">
        <v>372</v>
      </c>
      <c r="C50" s="33" t="s">
        <v>373</v>
      </c>
      <c r="D50" s="14">
        <v>382910</v>
      </c>
      <c r="E50" s="15">
        <v>2391.85</v>
      </c>
      <c r="F50" s="16">
        <v>9.4000000000000004E-3</v>
      </c>
      <c r="G50" s="16"/>
    </row>
    <row r="51" spans="1:7" x14ac:dyDescent="0.35">
      <c r="A51" s="13" t="s">
        <v>382</v>
      </c>
      <c r="B51" s="33" t="s">
        <v>383</v>
      </c>
      <c r="C51" s="33" t="s">
        <v>350</v>
      </c>
      <c r="D51" s="14">
        <v>79161</v>
      </c>
      <c r="E51" s="15">
        <v>2381.88</v>
      </c>
      <c r="F51" s="16">
        <v>9.4000000000000004E-3</v>
      </c>
      <c r="G51" s="16"/>
    </row>
    <row r="52" spans="1:7" x14ac:dyDescent="0.35">
      <c r="A52" s="13" t="s">
        <v>251</v>
      </c>
      <c r="B52" s="33" t="s">
        <v>252</v>
      </c>
      <c r="C52" s="33" t="s">
        <v>253</v>
      </c>
      <c r="D52" s="14">
        <v>339265</v>
      </c>
      <c r="E52" s="15">
        <v>2375.5300000000002</v>
      </c>
      <c r="F52" s="16">
        <v>9.2999999999999992E-3</v>
      </c>
      <c r="G52" s="16"/>
    </row>
    <row r="53" spans="1:7" x14ac:dyDescent="0.35">
      <c r="A53" s="13" t="s">
        <v>330</v>
      </c>
      <c r="B53" s="33" t="s">
        <v>331</v>
      </c>
      <c r="C53" s="33" t="s">
        <v>248</v>
      </c>
      <c r="D53" s="14">
        <v>19301</v>
      </c>
      <c r="E53" s="15">
        <v>2365.7199999999998</v>
      </c>
      <c r="F53" s="16">
        <v>9.2999999999999992E-3</v>
      </c>
      <c r="G53" s="16"/>
    </row>
    <row r="54" spans="1:7" x14ac:dyDescent="0.35">
      <c r="A54" s="13" t="s">
        <v>1431</v>
      </c>
      <c r="B54" s="33" t="s">
        <v>1432</v>
      </c>
      <c r="C54" s="33" t="s">
        <v>238</v>
      </c>
      <c r="D54" s="14">
        <v>1938997</v>
      </c>
      <c r="E54" s="15">
        <v>2365.58</v>
      </c>
      <c r="F54" s="16">
        <v>9.2999999999999992E-3</v>
      </c>
      <c r="G54" s="16"/>
    </row>
    <row r="55" spans="1:7" x14ac:dyDescent="0.35">
      <c r="A55" s="13" t="s">
        <v>236</v>
      </c>
      <c r="B55" s="33" t="s">
        <v>237</v>
      </c>
      <c r="C55" s="33" t="s">
        <v>238</v>
      </c>
      <c r="D55" s="14">
        <v>107756</v>
      </c>
      <c r="E55" s="15">
        <v>2338.1999999999998</v>
      </c>
      <c r="F55" s="16">
        <v>9.1999999999999998E-3</v>
      </c>
      <c r="G55" s="16"/>
    </row>
    <row r="56" spans="1:7" x14ac:dyDescent="0.35">
      <c r="A56" s="13" t="s">
        <v>321</v>
      </c>
      <c r="B56" s="33" t="s">
        <v>322</v>
      </c>
      <c r="C56" s="33" t="s">
        <v>229</v>
      </c>
      <c r="D56" s="14">
        <v>166060</v>
      </c>
      <c r="E56" s="15">
        <v>2326.83</v>
      </c>
      <c r="F56" s="16">
        <v>9.1999999999999998E-3</v>
      </c>
      <c r="G56" s="16"/>
    </row>
    <row r="57" spans="1:7" x14ac:dyDescent="0.35">
      <c r="A57" s="13" t="s">
        <v>335</v>
      </c>
      <c r="B57" s="33" t="s">
        <v>336</v>
      </c>
      <c r="C57" s="33" t="s">
        <v>334</v>
      </c>
      <c r="D57" s="14">
        <v>224548</v>
      </c>
      <c r="E57" s="15">
        <v>2312.4</v>
      </c>
      <c r="F57" s="16">
        <v>9.1000000000000004E-3</v>
      </c>
      <c r="G57" s="16"/>
    </row>
    <row r="58" spans="1:7" x14ac:dyDescent="0.35">
      <c r="A58" s="13" t="s">
        <v>1770</v>
      </c>
      <c r="B58" s="33" t="s">
        <v>1771</v>
      </c>
      <c r="C58" s="33" t="s">
        <v>223</v>
      </c>
      <c r="D58" s="14">
        <v>32401</v>
      </c>
      <c r="E58" s="15">
        <v>2290.59</v>
      </c>
      <c r="F58" s="16">
        <v>8.9999999999999993E-3</v>
      </c>
      <c r="G58" s="16"/>
    </row>
    <row r="59" spans="1:7" x14ac:dyDescent="0.35">
      <c r="A59" s="13" t="s">
        <v>387</v>
      </c>
      <c r="B59" s="33" t="s">
        <v>388</v>
      </c>
      <c r="C59" s="33" t="s">
        <v>389</v>
      </c>
      <c r="D59" s="14">
        <v>537809</v>
      </c>
      <c r="E59" s="15">
        <v>2209.0500000000002</v>
      </c>
      <c r="F59" s="16">
        <v>8.6999999999999994E-3</v>
      </c>
      <c r="G59" s="16"/>
    </row>
    <row r="60" spans="1:7" x14ac:dyDescent="0.35">
      <c r="A60" s="13" t="s">
        <v>254</v>
      </c>
      <c r="B60" s="33" t="s">
        <v>255</v>
      </c>
      <c r="C60" s="33" t="s">
        <v>213</v>
      </c>
      <c r="D60" s="14">
        <v>136650</v>
      </c>
      <c r="E60" s="15">
        <v>2053.85</v>
      </c>
      <c r="F60" s="16">
        <v>8.0999999999999996E-3</v>
      </c>
      <c r="G60" s="16"/>
    </row>
    <row r="61" spans="1:7" x14ac:dyDescent="0.35">
      <c r="A61" s="13" t="s">
        <v>249</v>
      </c>
      <c r="B61" s="33" t="s">
        <v>250</v>
      </c>
      <c r="C61" s="33" t="s">
        <v>213</v>
      </c>
      <c r="D61" s="14">
        <v>58643</v>
      </c>
      <c r="E61" s="15">
        <v>2025.35</v>
      </c>
      <c r="F61" s="16">
        <v>8.0000000000000002E-3</v>
      </c>
      <c r="G61" s="16"/>
    </row>
    <row r="62" spans="1:7" x14ac:dyDescent="0.35">
      <c r="A62" s="13" t="s">
        <v>1063</v>
      </c>
      <c r="B62" s="33" t="s">
        <v>1064</v>
      </c>
      <c r="C62" s="33" t="s">
        <v>357</v>
      </c>
      <c r="D62" s="14">
        <v>34318</v>
      </c>
      <c r="E62" s="15">
        <v>1972.32</v>
      </c>
      <c r="F62" s="16">
        <v>7.7999999999999996E-3</v>
      </c>
      <c r="G62" s="16"/>
    </row>
    <row r="63" spans="1:7" x14ac:dyDescent="0.35">
      <c r="A63" s="13" t="s">
        <v>759</v>
      </c>
      <c r="B63" s="33" t="s">
        <v>760</v>
      </c>
      <c r="C63" s="33" t="s">
        <v>248</v>
      </c>
      <c r="D63" s="14">
        <v>35093</v>
      </c>
      <c r="E63" s="15">
        <v>1953.63</v>
      </c>
      <c r="F63" s="16">
        <v>7.7000000000000002E-3</v>
      </c>
      <c r="G63" s="16"/>
    </row>
    <row r="64" spans="1:7" x14ac:dyDescent="0.35">
      <c r="A64" s="13" t="s">
        <v>1008</v>
      </c>
      <c r="B64" s="33" t="s">
        <v>1009</v>
      </c>
      <c r="C64" s="33" t="s">
        <v>223</v>
      </c>
      <c r="D64" s="14">
        <v>744576</v>
      </c>
      <c r="E64" s="15">
        <v>1731.29</v>
      </c>
      <c r="F64" s="16">
        <v>6.7999999999999996E-3</v>
      </c>
      <c r="G64" s="16"/>
    </row>
    <row r="65" spans="1:7" x14ac:dyDescent="0.35">
      <c r="A65" s="13" t="s">
        <v>367</v>
      </c>
      <c r="B65" s="33" t="s">
        <v>368</v>
      </c>
      <c r="C65" s="33" t="s">
        <v>229</v>
      </c>
      <c r="D65" s="14">
        <v>195896</v>
      </c>
      <c r="E65" s="15">
        <v>1715.17</v>
      </c>
      <c r="F65" s="16">
        <v>6.7000000000000002E-3</v>
      </c>
      <c r="G65" s="16"/>
    </row>
    <row r="66" spans="1:7" x14ac:dyDescent="0.35">
      <c r="A66" s="13" t="s">
        <v>260</v>
      </c>
      <c r="B66" s="33" t="s">
        <v>261</v>
      </c>
      <c r="C66" s="33" t="s">
        <v>238</v>
      </c>
      <c r="D66" s="14">
        <v>417936</v>
      </c>
      <c r="E66" s="15">
        <v>1702.67</v>
      </c>
      <c r="F66" s="16">
        <v>6.7000000000000002E-3</v>
      </c>
      <c r="G66" s="16"/>
    </row>
    <row r="67" spans="1:7" x14ac:dyDescent="0.35">
      <c r="A67" s="13" t="s">
        <v>339</v>
      </c>
      <c r="B67" s="33" t="s">
        <v>340</v>
      </c>
      <c r="C67" s="33" t="s">
        <v>341</v>
      </c>
      <c r="D67" s="14">
        <v>55446</v>
      </c>
      <c r="E67" s="15">
        <v>1698.64</v>
      </c>
      <c r="F67" s="16">
        <v>6.7000000000000002E-3</v>
      </c>
      <c r="G67" s="16"/>
    </row>
    <row r="68" spans="1:7" x14ac:dyDescent="0.35">
      <c r="A68" s="13" t="s">
        <v>413</v>
      </c>
      <c r="B68" s="33" t="s">
        <v>414</v>
      </c>
      <c r="C68" s="33" t="s">
        <v>308</v>
      </c>
      <c r="D68" s="14">
        <v>30559</v>
      </c>
      <c r="E68" s="15">
        <v>1687.62</v>
      </c>
      <c r="F68" s="16">
        <v>6.6E-3</v>
      </c>
      <c r="G68" s="16"/>
    </row>
    <row r="69" spans="1:7" x14ac:dyDescent="0.35">
      <c r="A69" s="13" t="s">
        <v>258</v>
      </c>
      <c r="B69" s="33" t="s">
        <v>259</v>
      </c>
      <c r="C69" s="33" t="s">
        <v>197</v>
      </c>
      <c r="D69" s="14">
        <v>695109</v>
      </c>
      <c r="E69" s="15">
        <v>1516.52</v>
      </c>
      <c r="F69" s="16">
        <v>6.0000000000000001E-3</v>
      </c>
      <c r="G69" s="16"/>
    </row>
    <row r="70" spans="1:7" x14ac:dyDescent="0.35">
      <c r="A70" s="13" t="s">
        <v>1000</v>
      </c>
      <c r="B70" s="33" t="s">
        <v>1001</v>
      </c>
      <c r="C70" s="33" t="s">
        <v>197</v>
      </c>
      <c r="D70" s="14">
        <v>644616</v>
      </c>
      <c r="E70" s="15">
        <v>1267.83</v>
      </c>
      <c r="F70" s="16">
        <v>5.0000000000000001E-3</v>
      </c>
      <c r="G70" s="16"/>
    </row>
    <row r="71" spans="1:7" x14ac:dyDescent="0.35">
      <c r="A71" s="13" t="s">
        <v>771</v>
      </c>
      <c r="B71" s="33" t="s">
        <v>772</v>
      </c>
      <c r="C71" s="33" t="s">
        <v>491</v>
      </c>
      <c r="D71" s="14">
        <v>521245</v>
      </c>
      <c r="E71" s="15">
        <v>1174.42</v>
      </c>
      <c r="F71" s="16">
        <v>4.5999999999999999E-3</v>
      </c>
      <c r="G71" s="16"/>
    </row>
    <row r="72" spans="1:7" x14ac:dyDescent="0.35">
      <c r="A72" s="13" t="s">
        <v>294</v>
      </c>
      <c r="B72" s="33" t="s">
        <v>295</v>
      </c>
      <c r="C72" s="33" t="s">
        <v>197</v>
      </c>
      <c r="D72" s="14">
        <v>207002</v>
      </c>
      <c r="E72" s="15">
        <v>1171.22</v>
      </c>
      <c r="F72" s="16">
        <v>4.5999999999999999E-3</v>
      </c>
      <c r="G72" s="16"/>
    </row>
    <row r="73" spans="1:7" x14ac:dyDescent="0.35">
      <c r="A73" s="13" t="s">
        <v>376</v>
      </c>
      <c r="B73" s="33" t="s">
        <v>377</v>
      </c>
      <c r="C73" s="33" t="s">
        <v>235</v>
      </c>
      <c r="D73" s="14">
        <v>1157406</v>
      </c>
      <c r="E73" s="15">
        <v>1163.77</v>
      </c>
      <c r="F73" s="16">
        <v>4.5999999999999999E-3</v>
      </c>
      <c r="G73" s="16"/>
    </row>
    <row r="74" spans="1:7" x14ac:dyDescent="0.35">
      <c r="A74" s="13" t="s">
        <v>262</v>
      </c>
      <c r="B74" s="33" t="s">
        <v>263</v>
      </c>
      <c r="C74" s="33" t="s">
        <v>264</v>
      </c>
      <c r="D74" s="14">
        <v>62600</v>
      </c>
      <c r="E74" s="15">
        <v>1105.3900000000001</v>
      </c>
      <c r="F74" s="16">
        <v>4.3E-3</v>
      </c>
      <c r="G74" s="16"/>
    </row>
    <row r="75" spans="1:7" x14ac:dyDescent="0.35">
      <c r="A75" s="13" t="s">
        <v>323</v>
      </c>
      <c r="B75" s="33" t="s">
        <v>324</v>
      </c>
      <c r="C75" s="33" t="s">
        <v>279</v>
      </c>
      <c r="D75" s="14">
        <v>120771</v>
      </c>
      <c r="E75" s="15">
        <v>1079.93</v>
      </c>
      <c r="F75" s="16">
        <v>4.1999999999999997E-3</v>
      </c>
      <c r="G75" s="16"/>
    </row>
    <row r="76" spans="1:7" x14ac:dyDescent="0.35">
      <c r="A76" s="13" t="s">
        <v>805</v>
      </c>
      <c r="B76" s="33" t="s">
        <v>806</v>
      </c>
      <c r="C76" s="33" t="s">
        <v>248</v>
      </c>
      <c r="D76" s="14">
        <v>166627</v>
      </c>
      <c r="E76" s="15">
        <v>1073.49</v>
      </c>
      <c r="F76" s="16">
        <v>4.1999999999999997E-3</v>
      </c>
      <c r="G76" s="16"/>
    </row>
    <row r="77" spans="1:7" x14ac:dyDescent="0.35">
      <c r="A77" s="13" t="s">
        <v>1800</v>
      </c>
      <c r="B77" s="33" t="s">
        <v>1801</v>
      </c>
      <c r="C77" s="33" t="s">
        <v>491</v>
      </c>
      <c r="D77" s="14">
        <v>32045</v>
      </c>
      <c r="E77" s="15">
        <v>1044.3499999999999</v>
      </c>
      <c r="F77" s="16">
        <v>4.1000000000000003E-3</v>
      </c>
      <c r="G77" s="16"/>
    </row>
    <row r="78" spans="1:7" x14ac:dyDescent="0.35">
      <c r="A78" s="13" t="s">
        <v>1685</v>
      </c>
      <c r="B78" s="33" t="s">
        <v>1686</v>
      </c>
      <c r="C78" s="33" t="s">
        <v>298</v>
      </c>
      <c r="D78" s="14">
        <v>73480</v>
      </c>
      <c r="E78" s="15">
        <v>925.37</v>
      </c>
      <c r="F78" s="16">
        <v>3.5999999999999999E-3</v>
      </c>
      <c r="G78" s="16"/>
    </row>
    <row r="79" spans="1:7" x14ac:dyDescent="0.35">
      <c r="A79" s="13" t="s">
        <v>411</v>
      </c>
      <c r="B79" s="33" t="s">
        <v>412</v>
      </c>
      <c r="C79" s="33" t="s">
        <v>279</v>
      </c>
      <c r="D79" s="14">
        <v>47469</v>
      </c>
      <c r="E79" s="15">
        <v>890.04</v>
      </c>
      <c r="F79" s="16">
        <v>3.5000000000000001E-3</v>
      </c>
      <c r="G79" s="16"/>
    </row>
    <row r="80" spans="1:7" x14ac:dyDescent="0.35">
      <c r="A80" s="13" t="s">
        <v>807</v>
      </c>
      <c r="B80" s="33" t="s">
        <v>808</v>
      </c>
      <c r="C80" s="33" t="s">
        <v>253</v>
      </c>
      <c r="D80" s="14">
        <v>14224</v>
      </c>
      <c r="E80" s="15">
        <v>773.63</v>
      </c>
      <c r="F80" s="16">
        <v>3.0000000000000001E-3</v>
      </c>
      <c r="G80" s="16"/>
    </row>
    <row r="81" spans="1:7" x14ac:dyDescent="0.35">
      <c r="A81" s="13" t="s">
        <v>1006</v>
      </c>
      <c r="B81" s="33" t="s">
        <v>1007</v>
      </c>
      <c r="C81" s="33" t="s">
        <v>232</v>
      </c>
      <c r="D81" s="14">
        <v>44682</v>
      </c>
      <c r="E81" s="15">
        <v>683.46</v>
      </c>
      <c r="F81" s="16">
        <v>2.7000000000000001E-3</v>
      </c>
      <c r="G81" s="16"/>
    </row>
    <row r="82" spans="1:7" x14ac:dyDescent="0.35">
      <c r="A82" s="13" t="s">
        <v>1675</v>
      </c>
      <c r="B82" s="33" t="s">
        <v>1676</v>
      </c>
      <c r="C82" s="33" t="s">
        <v>223</v>
      </c>
      <c r="D82" s="14">
        <v>86565</v>
      </c>
      <c r="E82" s="15">
        <v>676.9</v>
      </c>
      <c r="F82" s="16">
        <v>2.7000000000000001E-3</v>
      </c>
      <c r="G82" s="16"/>
    </row>
    <row r="83" spans="1:7" x14ac:dyDescent="0.35">
      <c r="A83" s="13" t="s">
        <v>2156</v>
      </c>
      <c r="B83" s="33" t="s">
        <v>2157</v>
      </c>
      <c r="C83" s="33" t="s">
        <v>298</v>
      </c>
      <c r="D83" s="14">
        <v>78738</v>
      </c>
      <c r="E83" s="15">
        <v>633.45000000000005</v>
      </c>
      <c r="F83" s="16">
        <v>2.5000000000000001E-3</v>
      </c>
      <c r="G83" s="16"/>
    </row>
    <row r="84" spans="1:7" x14ac:dyDescent="0.35">
      <c r="A84" s="13" t="s">
        <v>438</v>
      </c>
      <c r="B84" s="33" t="s">
        <v>439</v>
      </c>
      <c r="C84" s="33" t="s">
        <v>341</v>
      </c>
      <c r="D84" s="14">
        <v>22</v>
      </c>
      <c r="E84" s="15">
        <v>0.64</v>
      </c>
      <c r="F84" s="16">
        <v>0</v>
      </c>
      <c r="G84" s="16"/>
    </row>
    <row r="85" spans="1:7" x14ac:dyDescent="0.35">
      <c r="A85" s="13" t="s">
        <v>390</v>
      </c>
      <c r="B85" s="33" t="s">
        <v>391</v>
      </c>
      <c r="C85" s="33" t="s">
        <v>308</v>
      </c>
      <c r="D85" s="14">
        <v>11</v>
      </c>
      <c r="E85" s="15">
        <v>0.32</v>
      </c>
      <c r="F85" s="16">
        <v>0</v>
      </c>
      <c r="G85" s="16"/>
    </row>
    <row r="86" spans="1:7" x14ac:dyDescent="0.35">
      <c r="A86" s="17" t="s">
        <v>137</v>
      </c>
      <c r="B86" s="34"/>
      <c r="C86" s="34"/>
      <c r="D86" s="20"/>
      <c r="E86" s="37">
        <v>247840.07</v>
      </c>
      <c r="F86" s="38">
        <v>0.97460000000000002</v>
      </c>
      <c r="G86" s="23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7" t="s">
        <v>400</v>
      </c>
      <c r="B88" s="33"/>
      <c r="C88" s="33"/>
      <c r="D88" s="14"/>
      <c r="E88" s="15"/>
      <c r="F88" s="16"/>
      <c r="G88" s="16"/>
    </row>
    <row r="89" spans="1:7" x14ac:dyDescent="0.35">
      <c r="A89" s="13" t="s">
        <v>401</v>
      </c>
      <c r="B89" s="33" t="s">
        <v>402</v>
      </c>
      <c r="C89" s="33" t="s">
        <v>308</v>
      </c>
      <c r="D89" s="14">
        <v>11</v>
      </c>
      <c r="E89" s="15">
        <v>0.27</v>
      </c>
      <c r="F89" s="16">
        <v>0</v>
      </c>
      <c r="G89" s="16"/>
    </row>
    <row r="90" spans="1:7" x14ac:dyDescent="0.35">
      <c r="A90" s="17" t="s">
        <v>137</v>
      </c>
      <c r="B90" s="34"/>
      <c r="C90" s="34"/>
      <c r="D90" s="20"/>
      <c r="E90" s="37">
        <v>0.27</v>
      </c>
      <c r="F90" s="38">
        <v>0</v>
      </c>
      <c r="G90" s="23"/>
    </row>
    <row r="91" spans="1:7" x14ac:dyDescent="0.35">
      <c r="A91" s="24" t="s">
        <v>153</v>
      </c>
      <c r="B91" s="35"/>
      <c r="C91" s="35"/>
      <c r="D91" s="25"/>
      <c r="E91" s="30">
        <v>247840.34</v>
      </c>
      <c r="F91" s="31">
        <v>0.97460000000000002</v>
      </c>
      <c r="G91" s="23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7" t="s">
        <v>154</v>
      </c>
      <c r="B94" s="33"/>
      <c r="C94" s="33"/>
      <c r="D94" s="14"/>
      <c r="E94" s="15"/>
      <c r="F94" s="16"/>
      <c r="G94" s="16"/>
    </row>
    <row r="95" spans="1:7" x14ac:dyDescent="0.35">
      <c r="A95" s="13" t="s">
        <v>155</v>
      </c>
      <c r="B95" s="33"/>
      <c r="C95" s="33"/>
      <c r="D95" s="14"/>
      <c r="E95" s="15">
        <v>6759.81</v>
      </c>
      <c r="F95" s="16">
        <v>2.6599999999999999E-2</v>
      </c>
      <c r="G95" s="16">
        <v>5.9055999999999997E-2</v>
      </c>
    </row>
    <row r="96" spans="1:7" x14ac:dyDescent="0.35">
      <c r="A96" s="17" t="s">
        <v>137</v>
      </c>
      <c r="B96" s="34"/>
      <c r="C96" s="34"/>
      <c r="D96" s="20"/>
      <c r="E96" s="37">
        <v>6759.81</v>
      </c>
      <c r="F96" s="38">
        <v>2.6599999999999999E-2</v>
      </c>
      <c r="G96" s="23"/>
    </row>
    <row r="97" spans="1:7" x14ac:dyDescent="0.35">
      <c r="A97" s="13"/>
      <c r="B97" s="33"/>
      <c r="C97" s="33"/>
      <c r="D97" s="14"/>
      <c r="E97" s="15"/>
      <c r="F97" s="16"/>
      <c r="G97" s="16"/>
    </row>
    <row r="98" spans="1:7" x14ac:dyDescent="0.35">
      <c r="A98" s="24" t="s">
        <v>153</v>
      </c>
      <c r="B98" s="35"/>
      <c r="C98" s="35"/>
      <c r="D98" s="25"/>
      <c r="E98" s="21">
        <v>6759.81</v>
      </c>
      <c r="F98" s="22">
        <v>2.6599999999999999E-2</v>
      </c>
      <c r="G98" s="23"/>
    </row>
    <row r="99" spans="1:7" x14ac:dyDescent="0.35">
      <c r="A99" s="13" t="s">
        <v>156</v>
      </c>
      <c r="B99" s="33"/>
      <c r="C99" s="33"/>
      <c r="D99" s="14"/>
      <c r="E99" s="15">
        <v>1.0937192</v>
      </c>
      <c r="F99" s="16">
        <v>3.9999999999999998E-6</v>
      </c>
      <c r="G99" s="16"/>
    </row>
    <row r="100" spans="1:7" x14ac:dyDescent="0.35">
      <c r="A100" s="13" t="s">
        <v>157</v>
      </c>
      <c r="B100" s="33"/>
      <c r="C100" s="33"/>
      <c r="D100" s="14"/>
      <c r="E100" s="26">
        <v>-371.18371919999998</v>
      </c>
      <c r="F100" s="27">
        <v>-1.204E-3</v>
      </c>
      <c r="G100" s="16">
        <v>5.9055000000000003E-2</v>
      </c>
    </row>
    <row r="101" spans="1:7" x14ac:dyDescent="0.35">
      <c r="A101" s="28" t="s">
        <v>158</v>
      </c>
      <c r="B101" s="36"/>
      <c r="C101" s="36"/>
      <c r="D101" s="29"/>
      <c r="E101" s="30">
        <v>254230.06</v>
      </c>
      <c r="F101" s="31">
        <v>1</v>
      </c>
      <c r="G101" s="31"/>
    </row>
    <row r="106" spans="1:7" x14ac:dyDescent="0.35">
      <c r="A106" s="1" t="s">
        <v>161</v>
      </c>
    </row>
    <row r="107" spans="1:7" x14ac:dyDescent="0.35">
      <c r="A107" s="47" t="s">
        <v>162</v>
      </c>
      <c r="B107" s="3" t="s">
        <v>134</v>
      </c>
    </row>
    <row r="108" spans="1:7" x14ac:dyDescent="0.35">
      <c r="A108" t="s">
        <v>163</v>
      </c>
    </row>
    <row r="109" spans="1:7" x14ac:dyDescent="0.35">
      <c r="A109" t="s">
        <v>164</v>
      </c>
      <c r="B109" t="s">
        <v>165</v>
      </c>
      <c r="C109" t="s">
        <v>165</v>
      </c>
    </row>
    <row r="110" spans="1:7" x14ac:dyDescent="0.35">
      <c r="B110" s="48">
        <v>45747</v>
      </c>
      <c r="C110" s="48">
        <v>45777</v>
      </c>
    </row>
    <row r="111" spans="1:7" x14ac:dyDescent="0.35">
      <c r="A111" t="s">
        <v>403</v>
      </c>
      <c r="B111">
        <v>40.393000000000001</v>
      </c>
      <c r="C111">
        <v>41.64</v>
      </c>
    </row>
    <row r="112" spans="1:7" x14ac:dyDescent="0.35">
      <c r="A112" t="s">
        <v>167</v>
      </c>
      <c r="B112">
        <v>33.162999999999997</v>
      </c>
      <c r="C112">
        <v>34.186</v>
      </c>
    </row>
    <row r="113" spans="1:4" x14ac:dyDescent="0.35">
      <c r="A113" t="s">
        <v>404</v>
      </c>
      <c r="B113">
        <v>35.079000000000001</v>
      </c>
      <c r="C113">
        <v>36.116999999999997</v>
      </c>
    </row>
    <row r="114" spans="1:4" x14ac:dyDescent="0.35">
      <c r="A114" t="s">
        <v>169</v>
      </c>
      <c r="B114">
        <v>28.803999999999998</v>
      </c>
      <c r="C114">
        <v>29.655999999999999</v>
      </c>
    </row>
    <row r="116" spans="1:4" x14ac:dyDescent="0.35">
      <c r="A116" t="s">
        <v>170</v>
      </c>
      <c r="B116" s="3" t="s">
        <v>134</v>
      </c>
    </row>
    <row r="117" spans="1:4" x14ac:dyDescent="0.35">
      <c r="A117" t="s">
        <v>171</v>
      </c>
      <c r="B117" s="3" t="s">
        <v>134</v>
      </c>
    </row>
    <row r="118" spans="1:4" ht="29" customHeight="1" x14ac:dyDescent="0.35">
      <c r="A118" s="47" t="s">
        <v>172</v>
      </c>
      <c r="B118" s="3" t="s">
        <v>134</v>
      </c>
    </row>
    <row r="119" spans="1:4" ht="29" customHeight="1" x14ac:dyDescent="0.35">
      <c r="A119" s="47" t="s">
        <v>173</v>
      </c>
      <c r="B119" s="3" t="s">
        <v>134</v>
      </c>
    </row>
    <row r="120" spans="1:4" x14ac:dyDescent="0.35">
      <c r="A120" t="s">
        <v>405</v>
      </c>
      <c r="B120" s="49">
        <v>0.44350000000000001</v>
      </c>
    </row>
    <row r="121" spans="1:4" ht="43.5" customHeight="1" x14ac:dyDescent="0.35">
      <c r="A121" s="47" t="s">
        <v>175</v>
      </c>
      <c r="B121" s="3" t="s">
        <v>134</v>
      </c>
    </row>
    <row r="122" spans="1:4" x14ac:dyDescent="0.35">
      <c r="B122" s="3"/>
    </row>
    <row r="123" spans="1:4" ht="29" customHeight="1" x14ac:dyDescent="0.35">
      <c r="A123" s="47" t="s">
        <v>176</v>
      </c>
      <c r="B123" s="3" t="s">
        <v>134</v>
      </c>
    </row>
    <row r="124" spans="1:4" ht="29" customHeight="1" x14ac:dyDescent="0.35">
      <c r="A124" s="47" t="s">
        <v>177</v>
      </c>
      <c r="B124" t="s">
        <v>134</v>
      </c>
    </row>
    <row r="125" spans="1:4" ht="29" customHeight="1" x14ac:dyDescent="0.35">
      <c r="A125" s="47" t="s">
        <v>178</v>
      </c>
      <c r="B125" s="3" t="s">
        <v>134</v>
      </c>
    </row>
    <row r="126" spans="1:4" ht="29" customHeight="1" x14ac:dyDescent="0.35">
      <c r="A126" s="47" t="s">
        <v>179</v>
      </c>
      <c r="B126" s="3" t="s">
        <v>134</v>
      </c>
    </row>
    <row r="128" spans="1:4" ht="70" customHeight="1" x14ac:dyDescent="0.35">
      <c r="A128" s="73" t="s">
        <v>189</v>
      </c>
      <c r="B128" s="73" t="s">
        <v>190</v>
      </c>
      <c r="C128" s="73" t="s">
        <v>5</v>
      </c>
      <c r="D128" s="73" t="s">
        <v>6</v>
      </c>
    </row>
    <row r="129" spans="1:4" ht="70" customHeight="1" x14ac:dyDescent="0.35">
      <c r="A129" s="73" t="s">
        <v>2158</v>
      </c>
      <c r="B129" s="73"/>
      <c r="C129" s="73" t="s">
        <v>11</v>
      </c>
      <c r="D12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9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2159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2160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112277</v>
      </c>
      <c r="E8" s="15">
        <v>2161.33</v>
      </c>
      <c r="F8" s="16">
        <v>0.1331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104175</v>
      </c>
      <c r="E9" s="15">
        <v>1486.58</v>
      </c>
      <c r="F9" s="16">
        <v>9.1499999999999998E-2</v>
      </c>
      <c r="G9" s="16"/>
    </row>
    <row r="10" spans="1:7" x14ac:dyDescent="0.35">
      <c r="A10" s="13" t="s">
        <v>200</v>
      </c>
      <c r="B10" s="33" t="s">
        <v>201</v>
      </c>
      <c r="C10" s="33" t="s">
        <v>202</v>
      </c>
      <c r="D10" s="14">
        <v>99998</v>
      </c>
      <c r="E10" s="15">
        <v>1404.97</v>
      </c>
      <c r="F10" s="16">
        <v>8.6499999999999994E-2</v>
      </c>
      <c r="G10" s="16"/>
    </row>
    <row r="11" spans="1:7" x14ac:dyDescent="0.35">
      <c r="A11" s="13" t="s">
        <v>211</v>
      </c>
      <c r="B11" s="33" t="s">
        <v>212</v>
      </c>
      <c r="C11" s="33" t="s">
        <v>213</v>
      </c>
      <c r="D11" s="14">
        <v>53131</v>
      </c>
      <c r="E11" s="15">
        <v>797.02</v>
      </c>
      <c r="F11" s="16">
        <v>4.9099999999999998E-2</v>
      </c>
      <c r="G11" s="16"/>
    </row>
    <row r="12" spans="1:7" x14ac:dyDescent="0.35">
      <c r="A12" s="13" t="s">
        <v>203</v>
      </c>
      <c r="B12" s="33" t="s">
        <v>204</v>
      </c>
      <c r="C12" s="33" t="s">
        <v>205</v>
      </c>
      <c r="D12" s="14">
        <v>39595</v>
      </c>
      <c r="E12" s="15">
        <v>738.25</v>
      </c>
      <c r="F12" s="16">
        <v>4.5400000000000003E-2</v>
      </c>
      <c r="G12" s="16"/>
    </row>
    <row r="13" spans="1:7" x14ac:dyDescent="0.35">
      <c r="A13" s="13" t="s">
        <v>244</v>
      </c>
      <c r="B13" s="33" t="s">
        <v>245</v>
      </c>
      <c r="C13" s="33" t="s">
        <v>241</v>
      </c>
      <c r="D13" s="14">
        <v>137387</v>
      </c>
      <c r="E13" s="15">
        <v>584.99</v>
      </c>
      <c r="F13" s="16">
        <v>3.5999999999999997E-2</v>
      </c>
      <c r="G13" s="16"/>
    </row>
    <row r="14" spans="1:7" x14ac:dyDescent="0.35">
      <c r="A14" s="13" t="s">
        <v>208</v>
      </c>
      <c r="B14" s="33" t="s">
        <v>209</v>
      </c>
      <c r="C14" s="33" t="s">
        <v>210</v>
      </c>
      <c r="D14" s="14">
        <v>17326</v>
      </c>
      <c r="E14" s="15">
        <v>578.86</v>
      </c>
      <c r="F14" s="16">
        <v>3.56E-2</v>
      </c>
      <c r="G14" s="16"/>
    </row>
    <row r="15" spans="1:7" x14ac:dyDescent="0.35">
      <c r="A15" s="13" t="s">
        <v>249</v>
      </c>
      <c r="B15" s="33" t="s">
        <v>250</v>
      </c>
      <c r="C15" s="33" t="s">
        <v>213</v>
      </c>
      <c r="D15" s="14">
        <v>15074</v>
      </c>
      <c r="E15" s="15">
        <v>520.61</v>
      </c>
      <c r="F15" s="16">
        <v>3.2099999999999997E-2</v>
      </c>
      <c r="G15" s="16"/>
    </row>
    <row r="16" spans="1:7" x14ac:dyDescent="0.35">
      <c r="A16" s="13" t="s">
        <v>219</v>
      </c>
      <c r="B16" s="33" t="s">
        <v>220</v>
      </c>
      <c r="C16" s="33" t="s">
        <v>197</v>
      </c>
      <c r="D16" s="14">
        <v>42175</v>
      </c>
      <c r="E16" s="15">
        <v>499.77</v>
      </c>
      <c r="F16" s="16">
        <v>3.0800000000000001E-2</v>
      </c>
      <c r="G16" s="16"/>
    </row>
    <row r="17" spans="1:7" x14ac:dyDescent="0.35">
      <c r="A17" s="13" t="s">
        <v>217</v>
      </c>
      <c r="B17" s="33" t="s">
        <v>218</v>
      </c>
      <c r="C17" s="33" t="s">
        <v>197</v>
      </c>
      <c r="D17" s="14">
        <v>21702</v>
      </c>
      <c r="E17" s="15">
        <v>479.2</v>
      </c>
      <c r="F17" s="16">
        <v>2.9499999999999998E-2</v>
      </c>
      <c r="G17" s="16"/>
    </row>
    <row r="18" spans="1:7" x14ac:dyDescent="0.35">
      <c r="A18" s="13" t="s">
        <v>206</v>
      </c>
      <c r="B18" s="33" t="s">
        <v>207</v>
      </c>
      <c r="C18" s="33" t="s">
        <v>197</v>
      </c>
      <c r="D18" s="14">
        <v>56705</v>
      </c>
      <c r="E18" s="15">
        <v>447.2</v>
      </c>
      <c r="F18" s="16">
        <v>2.75E-2</v>
      </c>
      <c r="G18" s="16"/>
    </row>
    <row r="19" spans="1:7" x14ac:dyDescent="0.35">
      <c r="A19" s="13" t="s">
        <v>246</v>
      </c>
      <c r="B19" s="33" t="s">
        <v>247</v>
      </c>
      <c r="C19" s="33" t="s">
        <v>248</v>
      </c>
      <c r="D19" s="14">
        <v>13079</v>
      </c>
      <c r="E19" s="15">
        <v>383.06</v>
      </c>
      <c r="F19" s="16">
        <v>2.3599999999999999E-2</v>
      </c>
      <c r="G19" s="16"/>
    </row>
    <row r="20" spans="1:7" x14ac:dyDescent="0.35">
      <c r="A20" s="13" t="s">
        <v>317</v>
      </c>
      <c r="B20" s="33" t="s">
        <v>318</v>
      </c>
      <c r="C20" s="33" t="s">
        <v>238</v>
      </c>
      <c r="D20" s="14">
        <v>3860</v>
      </c>
      <c r="E20" s="15">
        <v>333.29</v>
      </c>
      <c r="F20" s="16">
        <v>2.0500000000000001E-2</v>
      </c>
      <c r="G20" s="16"/>
    </row>
    <row r="21" spans="1:7" x14ac:dyDescent="0.35">
      <c r="A21" s="13" t="s">
        <v>239</v>
      </c>
      <c r="B21" s="33" t="s">
        <v>240</v>
      </c>
      <c r="C21" s="33" t="s">
        <v>241</v>
      </c>
      <c r="D21" s="14">
        <v>13099</v>
      </c>
      <c r="E21" s="15">
        <v>306.79000000000002</v>
      </c>
      <c r="F21" s="16">
        <v>1.89E-2</v>
      </c>
      <c r="G21" s="16"/>
    </row>
    <row r="22" spans="1:7" x14ac:dyDescent="0.35">
      <c r="A22" s="13" t="s">
        <v>227</v>
      </c>
      <c r="B22" s="33" t="s">
        <v>228</v>
      </c>
      <c r="C22" s="33" t="s">
        <v>229</v>
      </c>
      <c r="D22" s="14">
        <v>15912</v>
      </c>
      <c r="E22" s="15">
        <v>291.56</v>
      </c>
      <c r="F22" s="16">
        <v>1.7899999999999999E-2</v>
      </c>
      <c r="G22" s="16"/>
    </row>
    <row r="23" spans="1:7" x14ac:dyDescent="0.35">
      <c r="A23" s="13" t="s">
        <v>233</v>
      </c>
      <c r="B23" s="33" t="s">
        <v>234</v>
      </c>
      <c r="C23" s="33" t="s">
        <v>235</v>
      </c>
      <c r="D23" s="14">
        <v>69984</v>
      </c>
      <c r="E23" s="15">
        <v>248.13</v>
      </c>
      <c r="F23" s="16">
        <v>1.5299999999999999E-2</v>
      </c>
      <c r="G23" s="16"/>
    </row>
    <row r="24" spans="1:7" x14ac:dyDescent="0.35">
      <c r="A24" s="13" t="s">
        <v>242</v>
      </c>
      <c r="B24" s="33" t="s">
        <v>243</v>
      </c>
      <c r="C24" s="33" t="s">
        <v>213</v>
      </c>
      <c r="D24" s="14">
        <v>15655</v>
      </c>
      <c r="E24" s="15">
        <v>245.39</v>
      </c>
      <c r="F24" s="16">
        <v>1.5100000000000001E-2</v>
      </c>
      <c r="G24" s="16"/>
    </row>
    <row r="25" spans="1:7" x14ac:dyDescent="0.35">
      <c r="A25" s="13" t="s">
        <v>1008</v>
      </c>
      <c r="B25" s="33" t="s">
        <v>1009</v>
      </c>
      <c r="C25" s="33" t="s">
        <v>223</v>
      </c>
      <c r="D25" s="14">
        <v>102538</v>
      </c>
      <c r="E25" s="15">
        <v>238.42</v>
      </c>
      <c r="F25" s="16">
        <v>1.47E-2</v>
      </c>
      <c r="G25" s="16"/>
    </row>
    <row r="26" spans="1:7" x14ac:dyDescent="0.35">
      <c r="A26" s="13" t="s">
        <v>330</v>
      </c>
      <c r="B26" s="33" t="s">
        <v>331</v>
      </c>
      <c r="C26" s="33" t="s">
        <v>248</v>
      </c>
      <c r="D26" s="14">
        <v>1937</v>
      </c>
      <c r="E26" s="15">
        <v>237.42</v>
      </c>
      <c r="F26" s="16">
        <v>1.46E-2</v>
      </c>
      <c r="G26" s="16"/>
    </row>
    <row r="27" spans="1:7" x14ac:dyDescent="0.35">
      <c r="A27" s="13" t="s">
        <v>296</v>
      </c>
      <c r="B27" s="33" t="s">
        <v>297</v>
      </c>
      <c r="C27" s="33" t="s">
        <v>298</v>
      </c>
      <c r="D27" s="14">
        <v>6087</v>
      </c>
      <c r="E27" s="15">
        <v>205.72</v>
      </c>
      <c r="F27" s="16">
        <v>1.2699999999999999E-2</v>
      </c>
      <c r="G27" s="16"/>
    </row>
    <row r="28" spans="1:7" x14ac:dyDescent="0.35">
      <c r="A28" s="13" t="s">
        <v>813</v>
      </c>
      <c r="B28" s="33" t="s">
        <v>814</v>
      </c>
      <c r="C28" s="33" t="s">
        <v>235</v>
      </c>
      <c r="D28" s="14">
        <v>66892</v>
      </c>
      <c r="E28" s="15">
        <v>205.66</v>
      </c>
      <c r="F28" s="16">
        <v>1.2699999999999999E-2</v>
      </c>
      <c r="G28" s="16"/>
    </row>
    <row r="29" spans="1:7" x14ac:dyDescent="0.35">
      <c r="A29" s="13" t="s">
        <v>224</v>
      </c>
      <c r="B29" s="33" t="s">
        <v>225</v>
      </c>
      <c r="C29" s="33" t="s">
        <v>226</v>
      </c>
      <c r="D29" s="14">
        <v>1717</v>
      </c>
      <c r="E29" s="15">
        <v>199.88</v>
      </c>
      <c r="F29" s="16">
        <v>1.23E-2</v>
      </c>
      <c r="G29" s="16"/>
    </row>
    <row r="30" spans="1:7" x14ac:dyDescent="0.35">
      <c r="A30" s="13" t="s">
        <v>805</v>
      </c>
      <c r="B30" s="33" t="s">
        <v>806</v>
      </c>
      <c r="C30" s="33" t="s">
        <v>248</v>
      </c>
      <c r="D30" s="14">
        <v>30801</v>
      </c>
      <c r="E30" s="15">
        <v>198.44</v>
      </c>
      <c r="F30" s="16">
        <v>1.2200000000000001E-2</v>
      </c>
      <c r="G30" s="16"/>
    </row>
    <row r="31" spans="1:7" x14ac:dyDescent="0.35">
      <c r="A31" s="13" t="s">
        <v>811</v>
      </c>
      <c r="B31" s="33" t="s">
        <v>812</v>
      </c>
      <c r="C31" s="33" t="s">
        <v>334</v>
      </c>
      <c r="D31" s="14">
        <v>122044</v>
      </c>
      <c r="E31" s="15">
        <v>170.96</v>
      </c>
      <c r="F31" s="16">
        <v>1.0500000000000001E-2</v>
      </c>
      <c r="G31" s="16"/>
    </row>
    <row r="32" spans="1:7" x14ac:dyDescent="0.35">
      <c r="A32" s="13" t="s">
        <v>221</v>
      </c>
      <c r="B32" s="33" t="s">
        <v>222</v>
      </c>
      <c r="C32" s="33" t="s">
        <v>223</v>
      </c>
      <c r="D32" s="14">
        <v>3280</v>
      </c>
      <c r="E32" s="15">
        <v>169.66</v>
      </c>
      <c r="F32" s="16">
        <v>1.04E-2</v>
      </c>
      <c r="G32" s="16"/>
    </row>
    <row r="33" spans="1:7" x14ac:dyDescent="0.35">
      <c r="A33" s="13" t="s">
        <v>230</v>
      </c>
      <c r="B33" s="33" t="s">
        <v>231</v>
      </c>
      <c r="C33" s="33" t="s">
        <v>232</v>
      </c>
      <c r="D33" s="14">
        <v>52860</v>
      </c>
      <c r="E33" s="15">
        <v>166.03</v>
      </c>
      <c r="F33" s="16">
        <v>1.0200000000000001E-2</v>
      </c>
      <c r="G33" s="16"/>
    </row>
    <row r="34" spans="1:7" x14ac:dyDescent="0.35">
      <c r="A34" s="13" t="s">
        <v>1412</v>
      </c>
      <c r="B34" s="33" t="s">
        <v>1413</v>
      </c>
      <c r="C34" s="33" t="s">
        <v>298</v>
      </c>
      <c r="D34" s="14">
        <v>6676</v>
      </c>
      <c r="E34" s="15">
        <v>161.94</v>
      </c>
      <c r="F34" s="16">
        <v>0.01</v>
      </c>
      <c r="G34" s="16"/>
    </row>
    <row r="35" spans="1:7" x14ac:dyDescent="0.35">
      <c r="A35" s="13" t="s">
        <v>734</v>
      </c>
      <c r="B35" s="33" t="s">
        <v>735</v>
      </c>
      <c r="C35" s="33" t="s">
        <v>238</v>
      </c>
      <c r="D35" s="14">
        <v>8030</v>
      </c>
      <c r="E35" s="15">
        <v>156.71</v>
      </c>
      <c r="F35" s="16">
        <v>9.5999999999999992E-3</v>
      </c>
      <c r="G35" s="16"/>
    </row>
    <row r="36" spans="1:7" x14ac:dyDescent="0.35">
      <c r="A36" s="13" t="s">
        <v>1710</v>
      </c>
      <c r="B36" s="33" t="s">
        <v>1711</v>
      </c>
      <c r="C36" s="33" t="s">
        <v>226</v>
      </c>
      <c r="D36" s="14">
        <v>5665</v>
      </c>
      <c r="E36" s="15">
        <v>155.08000000000001</v>
      </c>
      <c r="F36" s="16">
        <v>9.4999999999999998E-3</v>
      </c>
      <c r="G36" s="16"/>
    </row>
    <row r="37" spans="1:7" x14ac:dyDescent="0.35">
      <c r="A37" s="13" t="s">
        <v>335</v>
      </c>
      <c r="B37" s="33" t="s">
        <v>336</v>
      </c>
      <c r="C37" s="33" t="s">
        <v>334</v>
      </c>
      <c r="D37" s="14">
        <v>14003</v>
      </c>
      <c r="E37" s="15">
        <v>144.19999999999999</v>
      </c>
      <c r="F37" s="16">
        <v>8.8999999999999999E-3</v>
      </c>
      <c r="G37" s="16"/>
    </row>
    <row r="38" spans="1:7" x14ac:dyDescent="0.35">
      <c r="A38" s="13" t="s">
        <v>254</v>
      </c>
      <c r="B38" s="33" t="s">
        <v>255</v>
      </c>
      <c r="C38" s="33" t="s">
        <v>213</v>
      </c>
      <c r="D38" s="14">
        <v>9361</v>
      </c>
      <c r="E38" s="15">
        <v>140.69999999999999</v>
      </c>
      <c r="F38" s="16">
        <v>8.6999999999999994E-3</v>
      </c>
      <c r="G38" s="16"/>
    </row>
    <row r="39" spans="1:7" x14ac:dyDescent="0.35">
      <c r="A39" s="13" t="s">
        <v>1047</v>
      </c>
      <c r="B39" s="33" t="s">
        <v>1048</v>
      </c>
      <c r="C39" s="33" t="s">
        <v>389</v>
      </c>
      <c r="D39" s="14">
        <v>57327</v>
      </c>
      <c r="E39" s="15">
        <v>140.13999999999999</v>
      </c>
      <c r="F39" s="16">
        <v>8.6E-3</v>
      </c>
      <c r="G39" s="16"/>
    </row>
    <row r="40" spans="1:7" x14ac:dyDescent="0.35">
      <c r="A40" s="13" t="s">
        <v>371</v>
      </c>
      <c r="B40" s="33" t="s">
        <v>372</v>
      </c>
      <c r="C40" s="33" t="s">
        <v>373</v>
      </c>
      <c r="D40" s="14">
        <v>21369</v>
      </c>
      <c r="E40" s="15">
        <v>133.47999999999999</v>
      </c>
      <c r="F40" s="16">
        <v>8.2000000000000007E-3</v>
      </c>
      <c r="G40" s="16"/>
    </row>
    <row r="41" spans="1:7" x14ac:dyDescent="0.35">
      <c r="A41" s="13" t="s">
        <v>1723</v>
      </c>
      <c r="B41" s="33" t="s">
        <v>1724</v>
      </c>
      <c r="C41" s="33" t="s">
        <v>1458</v>
      </c>
      <c r="D41" s="14">
        <v>10892</v>
      </c>
      <c r="E41" s="15">
        <v>132.5</v>
      </c>
      <c r="F41" s="16">
        <v>8.2000000000000007E-3</v>
      </c>
      <c r="G41" s="16"/>
    </row>
    <row r="42" spans="1:7" x14ac:dyDescent="0.35">
      <c r="A42" s="13" t="s">
        <v>420</v>
      </c>
      <c r="B42" s="33" t="s">
        <v>421</v>
      </c>
      <c r="C42" s="33" t="s">
        <v>248</v>
      </c>
      <c r="D42" s="14">
        <v>1637</v>
      </c>
      <c r="E42" s="15">
        <v>131.44999999999999</v>
      </c>
      <c r="F42" s="16">
        <v>8.0999999999999996E-3</v>
      </c>
      <c r="G42" s="16"/>
    </row>
    <row r="43" spans="1:7" x14ac:dyDescent="0.35">
      <c r="A43" s="13" t="s">
        <v>819</v>
      </c>
      <c r="B43" s="33" t="s">
        <v>820</v>
      </c>
      <c r="C43" s="33" t="s">
        <v>821</v>
      </c>
      <c r="D43" s="14">
        <v>33523</v>
      </c>
      <c r="E43" s="15">
        <v>129.16</v>
      </c>
      <c r="F43" s="16">
        <v>8.0000000000000002E-3</v>
      </c>
      <c r="G43" s="16"/>
    </row>
    <row r="44" spans="1:7" x14ac:dyDescent="0.35">
      <c r="A44" s="13" t="s">
        <v>328</v>
      </c>
      <c r="B44" s="33" t="s">
        <v>329</v>
      </c>
      <c r="C44" s="33" t="s">
        <v>229</v>
      </c>
      <c r="D44" s="14">
        <v>8303</v>
      </c>
      <c r="E44" s="15">
        <v>128.69999999999999</v>
      </c>
      <c r="F44" s="16">
        <v>7.9000000000000008E-3</v>
      </c>
      <c r="G44" s="16"/>
    </row>
    <row r="45" spans="1:7" x14ac:dyDescent="0.35">
      <c r="A45" s="13" t="s">
        <v>1410</v>
      </c>
      <c r="B45" s="33" t="s">
        <v>1411</v>
      </c>
      <c r="C45" s="33" t="s">
        <v>253</v>
      </c>
      <c r="D45" s="14">
        <v>5292</v>
      </c>
      <c r="E45" s="15">
        <v>126.38</v>
      </c>
      <c r="F45" s="16">
        <v>7.7999999999999996E-3</v>
      </c>
      <c r="G45" s="16"/>
    </row>
    <row r="46" spans="1:7" x14ac:dyDescent="0.35">
      <c r="A46" s="13" t="s">
        <v>268</v>
      </c>
      <c r="B46" s="33" t="s">
        <v>269</v>
      </c>
      <c r="C46" s="33" t="s">
        <v>238</v>
      </c>
      <c r="D46" s="14">
        <v>20657</v>
      </c>
      <c r="E46" s="15">
        <v>126.36</v>
      </c>
      <c r="F46" s="16">
        <v>7.7999999999999996E-3</v>
      </c>
      <c r="G46" s="16"/>
    </row>
    <row r="47" spans="1:7" x14ac:dyDescent="0.35">
      <c r="A47" s="13" t="s">
        <v>380</v>
      </c>
      <c r="B47" s="33" t="s">
        <v>381</v>
      </c>
      <c r="C47" s="33" t="s">
        <v>238</v>
      </c>
      <c r="D47" s="14">
        <v>48345</v>
      </c>
      <c r="E47" s="15">
        <v>125.9</v>
      </c>
      <c r="F47" s="16">
        <v>7.7999999999999996E-3</v>
      </c>
      <c r="G47" s="16"/>
    </row>
    <row r="48" spans="1:7" x14ac:dyDescent="0.35">
      <c r="A48" s="13" t="s">
        <v>801</v>
      </c>
      <c r="B48" s="33" t="s">
        <v>802</v>
      </c>
      <c r="C48" s="33" t="s">
        <v>264</v>
      </c>
      <c r="D48" s="14">
        <v>15800</v>
      </c>
      <c r="E48" s="15">
        <v>117.5</v>
      </c>
      <c r="F48" s="16">
        <v>7.1999999999999998E-3</v>
      </c>
      <c r="G48" s="16"/>
    </row>
    <row r="49" spans="1:7" x14ac:dyDescent="0.35">
      <c r="A49" s="13" t="s">
        <v>262</v>
      </c>
      <c r="B49" s="33" t="s">
        <v>263</v>
      </c>
      <c r="C49" s="33" t="s">
        <v>264</v>
      </c>
      <c r="D49" s="14">
        <v>6615</v>
      </c>
      <c r="E49" s="15">
        <v>116.81</v>
      </c>
      <c r="F49" s="16">
        <v>7.1999999999999998E-3</v>
      </c>
      <c r="G49" s="16"/>
    </row>
    <row r="50" spans="1:7" x14ac:dyDescent="0.35">
      <c r="A50" s="13" t="s">
        <v>759</v>
      </c>
      <c r="B50" s="33" t="s">
        <v>760</v>
      </c>
      <c r="C50" s="33" t="s">
        <v>248</v>
      </c>
      <c r="D50" s="14">
        <v>2028</v>
      </c>
      <c r="E50" s="15">
        <v>112.9</v>
      </c>
      <c r="F50" s="16">
        <v>7.0000000000000001E-3</v>
      </c>
      <c r="G50" s="16"/>
    </row>
    <row r="51" spans="1:7" x14ac:dyDescent="0.35">
      <c r="A51" s="13" t="s">
        <v>299</v>
      </c>
      <c r="B51" s="33" t="s">
        <v>300</v>
      </c>
      <c r="C51" s="33" t="s">
        <v>301</v>
      </c>
      <c r="D51" s="14">
        <v>9611</v>
      </c>
      <c r="E51" s="15">
        <v>112.05</v>
      </c>
      <c r="F51" s="16">
        <v>6.8999999999999999E-3</v>
      </c>
      <c r="G51" s="16"/>
    </row>
    <row r="52" spans="1:7" x14ac:dyDescent="0.35">
      <c r="A52" s="13" t="s">
        <v>1414</v>
      </c>
      <c r="B52" s="33" t="s">
        <v>1415</v>
      </c>
      <c r="C52" s="33" t="s">
        <v>229</v>
      </c>
      <c r="D52" s="14">
        <v>9003</v>
      </c>
      <c r="E52" s="15">
        <v>106.59</v>
      </c>
      <c r="F52" s="16">
        <v>6.6E-3</v>
      </c>
      <c r="G52" s="16"/>
    </row>
    <row r="53" spans="1:7" x14ac:dyDescent="0.35">
      <c r="A53" s="13" t="s">
        <v>797</v>
      </c>
      <c r="B53" s="33" t="s">
        <v>798</v>
      </c>
      <c r="C53" s="33" t="s">
        <v>267</v>
      </c>
      <c r="D53" s="14">
        <v>1491</v>
      </c>
      <c r="E53" s="15">
        <v>104.03</v>
      </c>
      <c r="F53" s="16">
        <v>6.4000000000000003E-3</v>
      </c>
      <c r="G53" s="16"/>
    </row>
    <row r="54" spans="1:7" x14ac:dyDescent="0.35">
      <c r="A54" s="13" t="s">
        <v>765</v>
      </c>
      <c r="B54" s="33" t="s">
        <v>766</v>
      </c>
      <c r="C54" s="33" t="s">
        <v>213</v>
      </c>
      <c r="D54" s="14">
        <v>41922</v>
      </c>
      <c r="E54" s="15">
        <v>101.24</v>
      </c>
      <c r="F54" s="16">
        <v>6.1999999999999998E-3</v>
      </c>
      <c r="G54" s="16"/>
    </row>
    <row r="55" spans="1:7" x14ac:dyDescent="0.35">
      <c r="A55" s="13" t="s">
        <v>1755</v>
      </c>
      <c r="B55" s="33" t="s">
        <v>1756</v>
      </c>
      <c r="C55" s="33" t="s">
        <v>1757</v>
      </c>
      <c r="D55" s="14">
        <v>3844</v>
      </c>
      <c r="E55" s="15">
        <v>88.46</v>
      </c>
      <c r="F55" s="16">
        <v>5.4000000000000003E-3</v>
      </c>
      <c r="G55" s="16"/>
    </row>
    <row r="56" spans="1:7" x14ac:dyDescent="0.35">
      <c r="A56" s="13" t="s">
        <v>1766</v>
      </c>
      <c r="B56" s="33" t="s">
        <v>1767</v>
      </c>
      <c r="C56" s="33" t="s">
        <v>197</v>
      </c>
      <c r="D56" s="14">
        <v>9720</v>
      </c>
      <c r="E56" s="15">
        <v>81.489999999999995</v>
      </c>
      <c r="F56" s="16">
        <v>5.0000000000000001E-3</v>
      </c>
      <c r="G56" s="16"/>
    </row>
    <row r="57" spans="1:7" x14ac:dyDescent="0.35">
      <c r="A57" s="13" t="s">
        <v>824</v>
      </c>
      <c r="B57" s="33" t="s">
        <v>825</v>
      </c>
      <c r="C57" s="33" t="s">
        <v>248</v>
      </c>
      <c r="D57" s="14">
        <v>1916</v>
      </c>
      <c r="E57" s="15">
        <v>73.33</v>
      </c>
      <c r="F57" s="16">
        <v>4.4999999999999997E-3</v>
      </c>
      <c r="G57" s="16"/>
    </row>
    <row r="58" spans="1:7" x14ac:dyDescent="0.35">
      <c r="A58" s="17" t="s">
        <v>137</v>
      </c>
      <c r="B58" s="34"/>
      <c r="C58" s="34"/>
      <c r="D58" s="20"/>
      <c r="E58" s="37">
        <v>16246.29</v>
      </c>
      <c r="F58" s="38">
        <v>1.0002</v>
      </c>
      <c r="G58" s="23"/>
    </row>
    <row r="59" spans="1:7" x14ac:dyDescent="0.35">
      <c r="A59" s="17" t="s">
        <v>400</v>
      </c>
      <c r="B59" s="33"/>
      <c r="C59" s="33"/>
      <c r="D59" s="14"/>
      <c r="E59" s="15"/>
      <c r="F59" s="16"/>
      <c r="G59" s="16"/>
    </row>
    <row r="60" spans="1:7" x14ac:dyDescent="0.35">
      <c r="A60" s="17" t="s">
        <v>137</v>
      </c>
      <c r="B60" s="33"/>
      <c r="C60" s="33"/>
      <c r="D60" s="14"/>
      <c r="E60" s="39" t="s">
        <v>134</v>
      </c>
      <c r="F60" s="40" t="s">
        <v>134</v>
      </c>
      <c r="G60" s="16"/>
    </row>
    <row r="61" spans="1:7" x14ac:dyDescent="0.35">
      <c r="A61" s="24" t="s">
        <v>153</v>
      </c>
      <c r="B61" s="35"/>
      <c r="C61" s="35"/>
      <c r="D61" s="25"/>
      <c r="E61" s="30">
        <v>16246.29</v>
      </c>
      <c r="F61" s="31">
        <v>1.0002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154</v>
      </c>
      <c r="B64" s="33"/>
      <c r="C64" s="33"/>
      <c r="D64" s="14"/>
      <c r="E64" s="15"/>
      <c r="F64" s="16"/>
      <c r="G64" s="16"/>
    </row>
    <row r="65" spans="1:7" x14ac:dyDescent="0.35">
      <c r="A65" s="13" t="s">
        <v>155</v>
      </c>
      <c r="B65" s="33"/>
      <c r="C65" s="33"/>
      <c r="D65" s="14"/>
      <c r="E65" s="15">
        <v>52.98</v>
      </c>
      <c r="F65" s="16">
        <v>3.3E-3</v>
      </c>
      <c r="G65" s="16">
        <v>5.9055999999999997E-2</v>
      </c>
    </row>
    <row r="66" spans="1:7" x14ac:dyDescent="0.35">
      <c r="A66" s="17" t="s">
        <v>137</v>
      </c>
      <c r="B66" s="34"/>
      <c r="C66" s="34"/>
      <c r="D66" s="20"/>
      <c r="E66" s="37">
        <v>52.98</v>
      </c>
      <c r="F66" s="38">
        <v>3.3E-3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153</v>
      </c>
      <c r="B68" s="35"/>
      <c r="C68" s="35"/>
      <c r="D68" s="25"/>
      <c r="E68" s="21">
        <v>52.98</v>
      </c>
      <c r="F68" s="22">
        <v>3.3E-3</v>
      </c>
      <c r="G68" s="23"/>
    </row>
    <row r="69" spans="1:7" x14ac:dyDescent="0.35">
      <c r="A69" s="13" t="s">
        <v>156</v>
      </c>
      <c r="B69" s="33"/>
      <c r="C69" s="33"/>
      <c r="D69" s="14"/>
      <c r="E69" s="15">
        <v>8.5725000000000003E-3</v>
      </c>
      <c r="F69" s="16">
        <v>0</v>
      </c>
      <c r="G69" s="16"/>
    </row>
    <row r="70" spans="1:7" x14ac:dyDescent="0.35">
      <c r="A70" s="13" t="s">
        <v>157</v>
      </c>
      <c r="B70" s="33"/>
      <c r="C70" s="33"/>
      <c r="D70" s="14"/>
      <c r="E70" s="26">
        <v>-55.988572499999997</v>
      </c>
      <c r="F70" s="27">
        <v>-3.5000000000000001E-3</v>
      </c>
      <c r="G70" s="16">
        <v>5.9055999999999997E-2</v>
      </c>
    </row>
    <row r="71" spans="1:7" x14ac:dyDescent="0.35">
      <c r="A71" s="28" t="s">
        <v>158</v>
      </c>
      <c r="B71" s="36"/>
      <c r="C71" s="36"/>
      <c r="D71" s="29"/>
      <c r="E71" s="30">
        <v>16243.29</v>
      </c>
      <c r="F71" s="31">
        <v>1</v>
      </c>
      <c r="G71" s="31"/>
    </row>
    <row r="76" spans="1:7" x14ac:dyDescent="0.35">
      <c r="A76" s="1" t="s">
        <v>161</v>
      </c>
    </row>
    <row r="77" spans="1:7" x14ac:dyDescent="0.35">
      <c r="A77" s="47" t="s">
        <v>162</v>
      </c>
      <c r="B77" s="3" t="s">
        <v>134</v>
      </c>
    </row>
    <row r="78" spans="1:7" x14ac:dyDescent="0.35">
      <c r="A78" t="s">
        <v>163</v>
      </c>
    </row>
    <row r="79" spans="1:7" x14ac:dyDescent="0.35">
      <c r="A79" t="s">
        <v>164</v>
      </c>
      <c r="B79" t="s">
        <v>165</v>
      </c>
      <c r="C79" t="s">
        <v>165</v>
      </c>
    </row>
    <row r="80" spans="1:7" x14ac:dyDescent="0.35">
      <c r="B80" s="48">
        <v>45747</v>
      </c>
      <c r="C80" s="48">
        <v>45777</v>
      </c>
    </row>
    <row r="81" spans="1:3" x14ac:dyDescent="0.35">
      <c r="A81" t="s">
        <v>403</v>
      </c>
      <c r="B81">
        <v>13.707100000000001</v>
      </c>
      <c r="C81">
        <v>14.183400000000001</v>
      </c>
    </row>
    <row r="82" spans="1:3" x14ac:dyDescent="0.35">
      <c r="A82" t="s">
        <v>167</v>
      </c>
      <c r="B82">
        <v>13.5174</v>
      </c>
      <c r="C82">
        <v>13.9871</v>
      </c>
    </row>
    <row r="83" spans="1:3" x14ac:dyDescent="0.35">
      <c r="A83" t="s">
        <v>404</v>
      </c>
      <c r="B83">
        <v>13.3004</v>
      </c>
      <c r="C83">
        <v>13.7575</v>
      </c>
    </row>
    <row r="84" spans="1:3" x14ac:dyDescent="0.35">
      <c r="A84" t="s">
        <v>169</v>
      </c>
      <c r="B84">
        <v>13.3002</v>
      </c>
      <c r="C84">
        <v>13.757300000000001</v>
      </c>
    </row>
    <row r="86" spans="1:3" x14ac:dyDescent="0.35">
      <c r="A86" t="s">
        <v>170</v>
      </c>
      <c r="B86" s="3" t="s">
        <v>134</v>
      </c>
    </row>
    <row r="87" spans="1:3" x14ac:dyDescent="0.35">
      <c r="A87" t="s">
        <v>171</v>
      </c>
      <c r="B87" s="3" t="s">
        <v>134</v>
      </c>
    </row>
    <row r="88" spans="1:3" ht="29" customHeight="1" x14ac:dyDescent="0.35">
      <c r="A88" s="47" t="s">
        <v>172</v>
      </c>
      <c r="B88" s="3" t="s">
        <v>134</v>
      </c>
    </row>
    <row r="89" spans="1:3" ht="29" customHeight="1" x14ac:dyDescent="0.35">
      <c r="A89" s="47" t="s">
        <v>173</v>
      </c>
      <c r="B89" s="3" t="s">
        <v>134</v>
      </c>
    </row>
    <row r="90" spans="1:3" x14ac:dyDescent="0.35">
      <c r="A90" t="s">
        <v>405</v>
      </c>
      <c r="B90" s="49">
        <v>9.3299999999999994E-2</v>
      </c>
    </row>
    <row r="91" spans="1:3" ht="43.5" customHeight="1" x14ac:dyDescent="0.35">
      <c r="A91" s="47" t="s">
        <v>175</v>
      </c>
      <c r="B91" s="3" t="s">
        <v>134</v>
      </c>
    </row>
    <row r="92" spans="1:3" x14ac:dyDescent="0.35">
      <c r="B92" s="3"/>
    </row>
    <row r="93" spans="1:3" ht="29" customHeight="1" x14ac:dyDescent="0.35">
      <c r="A93" s="47" t="s">
        <v>176</v>
      </c>
      <c r="B93" s="3" t="s">
        <v>134</v>
      </c>
    </row>
    <row r="94" spans="1:3" ht="29" customHeight="1" x14ac:dyDescent="0.35">
      <c r="A94" s="47" t="s">
        <v>177</v>
      </c>
      <c r="B94">
        <v>231.8</v>
      </c>
    </row>
    <row r="95" spans="1:3" ht="29" customHeight="1" x14ac:dyDescent="0.35">
      <c r="A95" s="47" t="s">
        <v>178</v>
      </c>
      <c r="B95" s="3" t="s">
        <v>134</v>
      </c>
    </row>
    <row r="96" spans="1:3" ht="29" customHeight="1" x14ac:dyDescent="0.35">
      <c r="A96" s="47" t="s">
        <v>179</v>
      </c>
      <c r="B96" s="3" t="s">
        <v>134</v>
      </c>
    </row>
    <row r="98" spans="1:4" ht="70" customHeight="1" x14ac:dyDescent="0.35">
      <c r="A98" s="73" t="s">
        <v>189</v>
      </c>
      <c r="B98" s="73" t="s">
        <v>190</v>
      </c>
      <c r="C98" s="73" t="s">
        <v>5</v>
      </c>
      <c r="D98" s="73" t="s">
        <v>6</v>
      </c>
    </row>
    <row r="99" spans="1:4" ht="70" customHeight="1" x14ac:dyDescent="0.35">
      <c r="A99" s="73" t="s">
        <v>2161</v>
      </c>
      <c r="B99" s="73"/>
      <c r="C99" s="73" t="s">
        <v>80</v>
      </c>
      <c r="D9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407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408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447468</v>
      </c>
      <c r="E8" s="15">
        <v>8613.76</v>
      </c>
      <c r="F8" s="16">
        <v>9.2700000000000005E-2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533401</v>
      </c>
      <c r="E9" s="15">
        <v>7611.63</v>
      </c>
      <c r="F9" s="16">
        <v>8.2000000000000003E-2</v>
      </c>
      <c r="G9" s="16"/>
    </row>
    <row r="10" spans="1:7" x14ac:dyDescent="0.35">
      <c r="A10" s="13" t="s">
        <v>208</v>
      </c>
      <c r="B10" s="33" t="s">
        <v>209</v>
      </c>
      <c r="C10" s="33" t="s">
        <v>210</v>
      </c>
      <c r="D10" s="14">
        <v>152307</v>
      </c>
      <c r="E10" s="15">
        <v>5088.58</v>
      </c>
      <c r="F10" s="16">
        <v>5.4800000000000001E-2</v>
      </c>
      <c r="G10" s="16"/>
    </row>
    <row r="11" spans="1:7" x14ac:dyDescent="0.35">
      <c r="A11" s="13" t="s">
        <v>200</v>
      </c>
      <c r="B11" s="33" t="s">
        <v>201</v>
      </c>
      <c r="C11" s="33" t="s">
        <v>202</v>
      </c>
      <c r="D11" s="14">
        <v>361432</v>
      </c>
      <c r="E11" s="15">
        <v>5078.12</v>
      </c>
      <c r="F11" s="16">
        <v>5.4699999999999999E-2</v>
      </c>
      <c r="G11" s="16"/>
    </row>
    <row r="12" spans="1:7" x14ac:dyDescent="0.35">
      <c r="A12" s="13" t="s">
        <v>296</v>
      </c>
      <c r="B12" s="33" t="s">
        <v>297</v>
      </c>
      <c r="C12" s="33" t="s">
        <v>298</v>
      </c>
      <c r="D12" s="14">
        <v>131890</v>
      </c>
      <c r="E12" s="15">
        <v>4457.49</v>
      </c>
      <c r="F12" s="16">
        <v>4.8000000000000001E-2</v>
      </c>
      <c r="G12" s="16"/>
    </row>
    <row r="13" spans="1:7" x14ac:dyDescent="0.35">
      <c r="A13" s="13" t="s">
        <v>227</v>
      </c>
      <c r="B13" s="33" t="s">
        <v>228</v>
      </c>
      <c r="C13" s="33" t="s">
        <v>229</v>
      </c>
      <c r="D13" s="14">
        <v>230508</v>
      </c>
      <c r="E13" s="15">
        <v>4223.6000000000004</v>
      </c>
      <c r="F13" s="16">
        <v>4.5499999999999999E-2</v>
      </c>
      <c r="G13" s="16"/>
    </row>
    <row r="14" spans="1:7" x14ac:dyDescent="0.35">
      <c r="A14" s="13" t="s">
        <v>272</v>
      </c>
      <c r="B14" s="33" t="s">
        <v>273</v>
      </c>
      <c r="C14" s="33" t="s">
        <v>213</v>
      </c>
      <c r="D14" s="14">
        <v>77870</v>
      </c>
      <c r="E14" s="15">
        <v>4143.8500000000004</v>
      </c>
      <c r="F14" s="16">
        <v>4.4600000000000001E-2</v>
      </c>
      <c r="G14" s="16"/>
    </row>
    <row r="15" spans="1:7" x14ac:dyDescent="0.35">
      <c r="A15" s="13" t="s">
        <v>409</v>
      </c>
      <c r="B15" s="33" t="s">
        <v>410</v>
      </c>
      <c r="C15" s="33" t="s">
        <v>301</v>
      </c>
      <c r="D15" s="14">
        <v>575260</v>
      </c>
      <c r="E15" s="15">
        <v>4086.93</v>
      </c>
      <c r="F15" s="16">
        <v>4.3999999999999997E-2</v>
      </c>
      <c r="G15" s="16"/>
    </row>
    <row r="16" spans="1:7" x14ac:dyDescent="0.35">
      <c r="A16" s="13" t="s">
        <v>378</v>
      </c>
      <c r="B16" s="33" t="s">
        <v>379</v>
      </c>
      <c r="C16" s="33" t="s">
        <v>298</v>
      </c>
      <c r="D16" s="14">
        <v>21488</v>
      </c>
      <c r="E16" s="15">
        <v>3535.21</v>
      </c>
      <c r="F16" s="16">
        <v>3.8100000000000002E-2</v>
      </c>
      <c r="G16" s="16"/>
    </row>
    <row r="17" spans="1:7" x14ac:dyDescent="0.35">
      <c r="A17" s="13" t="s">
        <v>211</v>
      </c>
      <c r="B17" s="33" t="s">
        <v>212</v>
      </c>
      <c r="C17" s="33" t="s">
        <v>213</v>
      </c>
      <c r="D17" s="14">
        <v>235569</v>
      </c>
      <c r="E17" s="15">
        <v>3533.77</v>
      </c>
      <c r="F17" s="16">
        <v>3.7999999999999999E-2</v>
      </c>
      <c r="G17" s="16"/>
    </row>
    <row r="18" spans="1:7" x14ac:dyDescent="0.35">
      <c r="A18" s="13" t="s">
        <v>268</v>
      </c>
      <c r="B18" s="33" t="s">
        <v>269</v>
      </c>
      <c r="C18" s="33" t="s">
        <v>238</v>
      </c>
      <c r="D18" s="14">
        <v>570893</v>
      </c>
      <c r="E18" s="15">
        <v>3492.15</v>
      </c>
      <c r="F18" s="16">
        <v>3.7600000000000001E-2</v>
      </c>
      <c r="G18" s="16"/>
    </row>
    <row r="19" spans="1:7" x14ac:dyDescent="0.35">
      <c r="A19" s="13" t="s">
        <v>233</v>
      </c>
      <c r="B19" s="33" t="s">
        <v>234</v>
      </c>
      <c r="C19" s="33" t="s">
        <v>235</v>
      </c>
      <c r="D19" s="14">
        <v>933481</v>
      </c>
      <c r="E19" s="15">
        <v>3309.66</v>
      </c>
      <c r="F19" s="16">
        <v>3.56E-2</v>
      </c>
      <c r="G19" s="16"/>
    </row>
    <row r="20" spans="1:7" x14ac:dyDescent="0.35">
      <c r="A20" s="13" t="s">
        <v>224</v>
      </c>
      <c r="B20" s="33" t="s">
        <v>225</v>
      </c>
      <c r="C20" s="33" t="s">
        <v>226</v>
      </c>
      <c r="D20" s="14">
        <v>28331</v>
      </c>
      <c r="E20" s="15">
        <v>3298.01</v>
      </c>
      <c r="F20" s="16">
        <v>3.5499999999999997E-2</v>
      </c>
      <c r="G20" s="16"/>
    </row>
    <row r="21" spans="1:7" x14ac:dyDescent="0.35">
      <c r="A21" s="13" t="s">
        <v>206</v>
      </c>
      <c r="B21" s="33" t="s">
        <v>207</v>
      </c>
      <c r="C21" s="33" t="s">
        <v>197</v>
      </c>
      <c r="D21" s="14">
        <v>389130</v>
      </c>
      <c r="E21" s="15">
        <v>3068.87</v>
      </c>
      <c r="F21" s="16">
        <v>3.3000000000000002E-2</v>
      </c>
      <c r="G21" s="16"/>
    </row>
    <row r="22" spans="1:7" x14ac:dyDescent="0.35">
      <c r="A22" s="13" t="s">
        <v>270</v>
      </c>
      <c r="B22" s="33" t="s">
        <v>271</v>
      </c>
      <c r="C22" s="33" t="s">
        <v>238</v>
      </c>
      <c r="D22" s="14">
        <v>198019</v>
      </c>
      <c r="E22" s="15">
        <v>2954.84</v>
      </c>
      <c r="F22" s="16">
        <v>3.1800000000000002E-2</v>
      </c>
      <c r="G22" s="16"/>
    </row>
    <row r="23" spans="1:7" x14ac:dyDescent="0.35">
      <c r="A23" s="13" t="s">
        <v>317</v>
      </c>
      <c r="B23" s="33" t="s">
        <v>318</v>
      </c>
      <c r="C23" s="33" t="s">
        <v>238</v>
      </c>
      <c r="D23" s="14">
        <v>33990</v>
      </c>
      <c r="E23" s="15">
        <v>2934.87</v>
      </c>
      <c r="F23" s="16">
        <v>3.1600000000000003E-2</v>
      </c>
      <c r="G23" s="16"/>
    </row>
    <row r="24" spans="1:7" x14ac:dyDescent="0.35">
      <c r="A24" s="13" t="s">
        <v>246</v>
      </c>
      <c r="B24" s="33" t="s">
        <v>247</v>
      </c>
      <c r="C24" s="33" t="s">
        <v>248</v>
      </c>
      <c r="D24" s="14">
        <v>96911</v>
      </c>
      <c r="E24" s="15">
        <v>2838.33</v>
      </c>
      <c r="F24" s="16">
        <v>3.0599999999999999E-2</v>
      </c>
      <c r="G24" s="16"/>
    </row>
    <row r="25" spans="1:7" x14ac:dyDescent="0.35">
      <c r="A25" s="13" t="s">
        <v>217</v>
      </c>
      <c r="B25" s="33" t="s">
        <v>218</v>
      </c>
      <c r="C25" s="33" t="s">
        <v>197</v>
      </c>
      <c r="D25" s="14">
        <v>123968</v>
      </c>
      <c r="E25" s="15">
        <v>2737.34</v>
      </c>
      <c r="F25" s="16">
        <v>2.9499999999999998E-2</v>
      </c>
      <c r="G25" s="16"/>
    </row>
    <row r="26" spans="1:7" x14ac:dyDescent="0.35">
      <c r="A26" s="13" t="s">
        <v>339</v>
      </c>
      <c r="B26" s="33" t="s">
        <v>340</v>
      </c>
      <c r="C26" s="33" t="s">
        <v>341</v>
      </c>
      <c r="D26" s="14">
        <v>84805</v>
      </c>
      <c r="E26" s="15">
        <v>2598.09</v>
      </c>
      <c r="F26" s="16">
        <v>2.8000000000000001E-2</v>
      </c>
      <c r="G26" s="16"/>
    </row>
    <row r="27" spans="1:7" x14ac:dyDescent="0.35">
      <c r="A27" s="13" t="s">
        <v>274</v>
      </c>
      <c r="B27" s="33" t="s">
        <v>275</v>
      </c>
      <c r="C27" s="33" t="s">
        <v>276</v>
      </c>
      <c r="D27" s="14">
        <v>151623</v>
      </c>
      <c r="E27" s="15">
        <v>2464.33</v>
      </c>
      <c r="F27" s="16">
        <v>2.6499999999999999E-2</v>
      </c>
      <c r="G27" s="16"/>
    </row>
    <row r="28" spans="1:7" x14ac:dyDescent="0.35">
      <c r="A28" s="13" t="s">
        <v>313</v>
      </c>
      <c r="B28" s="33" t="s">
        <v>314</v>
      </c>
      <c r="C28" s="33" t="s">
        <v>248</v>
      </c>
      <c r="D28" s="14">
        <v>81279</v>
      </c>
      <c r="E28" s="15">
        <v>2171.77</v>
      </c>
      <c r="F28" s="16">
        <v>2.3400000000000001E-2</v>
      </c>
      <c r="G28" s="16"/>
    </row>
    <row r="29" spans="1:7" x14ac:dyDescent="0.35">
      <c r="A29" s="13" t="s">
        <v>221</v>
      </c>
      <c r="B29" s="33" t="s">
        <v>222</v>
      </c>
      <c r="C29" s="33" t="s">
        <v>223</v>
      </c>
      <c r="D29" s="14">
        <v>38532</v>
      </c>
      <c r="E29" s="15">
        <v>1993.07</v>
      </c>
      <c r="F29" s="16">
        <v>2.1499999999999998E-2</v>
      </c>
      <c r="G29" s="16"/>
    </row>
    <row r="30" spans="1:7" x14ac:dyDescent="0.35">
      <c r="A30" s="13" t="s">
        <v>346</v>
      </c>
      <c r="B30" s="33" t="s">
        <v>347</v>
      </c>
      <c r="C30" s="33" t="s">
        <v>327</v>
      </c>
      <c r="D30" s="14">
        <v>74268</v>
      </c>
      <c r="E30" s="15">
        <v>1605.3</v>
      </c>
      <c r="F30" s="16">
        <v>1.7299999999999999E-2</v>
      </c>
      <c r="G30" s="16"/>
    </row>
    <row r="31" spans="1:7" x14ac:dyDescent="0.35">
      <c r="A31" s="13" t="s">
        <v>230</v>
      </c>
      <c r="B31" s="33" t="s">
        <v>231</v>
      </c>
      <c r="C31" s="33" t="s">
        <v>232</v>
      </c>
      <c r="D31" s="14">
        <v>490638</v>
      </c>
      <c r="E31" s="15">
        <v>1541.09</v>
      </c>
      <c r="F31" s="16">
        <v>1.66E-2</v>
      </c>
      <c r="G31" s="16"/>
    </row>
    <row r="32" spans="1:7" x14ac:dyDescent="0.35">
      <c r="A32" s="13" t="s">
        <v>411</v>
      </c>
      <c r="B32" s="33" t="s">
        <v>412</v>
      </c>
      <c r="C32" s="33" t="s">
        <v>279</v>
      </c>
      <c r="D32" s="14">
        <v>73253</v>
      </c>
      <c r="E32" s="15">
        <v>1373.49</v>
      </c>
      <c r="F32" s="16">
        <v>1.4800000000000001E-2</v>
      </c>
      <c r="G32" s="16"/>
    </row>
    <row r="33" spans="1:7" x14ac:dyDescent="0.35">
      <c r="A33" s="13" t="s">
        <v>219</v>
      </c>
      <c r="B33" s="33" t="s">
        <v>220</v>
      </c>
      <c r="C33" s="33" t="s">
        <v>197</v>
      </c>
      <c r="D33" s="14">
        <v>86343</v>
      </c>
      <c r="E33" s="15">
        <v>1023.16</v>
      </c>
      <c r="F33" s="16">
        <v>1.0999999999999999E-2</v>
      </c>
      <c r="G33" s="16"/>
    </row>
    <row r="34" spans="1:7" x14ac:dyDescent="0.35">
      <c r="A34" s="13" t="s">
        <v>413</v>
      </c>
      <c r="B34" s="33" t="s">
        <v>414</v>
      </c>
      <c r="C34" s="33" t="s">
        <v>308</v>
      </c>
      <c r="D34" s="14">
        <v>13681</v>
      </c>
      <c r="E34" s="15">
        <v>755.53</v>
      </c>
      <c r="F34" s="16">
        <v>8.0999999999999996E-3</v>
      </c>
      <c r="G34" s="16"/>
    </row>
    <row r="35" spans="1:7" x14ac:dyDescent="0.35">
      <c r="A35" s="17" t="s">
        <v>137</v>
      </c>
      <c r="B35" s="34"/>
      <c r="C35" s="34"/>
      <c r="D35" s="20"/>
      <c r="E35" s="37">
        <v>90532.84</v>
      </c>
      <c r="F35" s="38">
        <v>0.9748</v>
      </c>
      <c r="G35" s="23"/>
    </row>
    <row r="36" spans="1:7" x14ac:dyDescent="0.35">
      <c r="A36" s="17" t="s">
        <v>400</v>
      </c>
      <c r="B36" s="33"/>
      <c r="C36" s="33"/>
      <c r="D36" s="14"/>
      <c r="E36" s="15"/>
      <c r="F36" s="16"/>
      <c r="G36" s="16"/>
    </row>
    <row r="37" spans="1:7" x14ac:dyDescent="0.35">
      <c r="A37" s="17" t="s">
        <v>137</v>
      </c>
      <c r="B37" s="33"/>
      <c r="C37" s="33"/>
      <c r="D37" s="14"/>
      <c r="E37" s="39" t="s">
        <v>134</v>
      </c>
      <c r="F37" s="40" t="s">
        <v>134</v>
      </c>
      <c r="G37" s="16"/>
    </row>
    <row r="38" spans="1:7" x14ac:dyDescent="0.35">
      <c r="A38" s="24" t="s">
        <v>153</v>
      </c>
      <c r="B38" s="35"/>
      <c r="C38" s="35"/>
      <c r="D38" s="25"/>
      <c r="E38" s="30">
        <v>90532.84</v>
      </c>
      <c r="F38" s="31">
        <v>0.9748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17" t="s">
        <v>154</v>
      </c>
      <c r="B41" s="33"/>
      <c r="C41" s="33"/>
      <c r="D41" s="14"/>
      <c r="E41" s="15"/>
      <c r="F41" s="16"/>
      <c r="G41" s="16"/>
    </row>
    <row r="42" spans="1:7" x14ac:dyDescent="0.35">
      <c r="A42" s="13" t="s">
        <v>155</v>
      </c>
      <c r="B42" s="33"/>
      <c r="C42" s="33"/>
      <c r="D42" s="14"/>
      <c r="E42" s="15">
        <v>2542.1799999999998</v>
      </c>
      <c r="F42" s="16">
        <v>2.7400000000000001E-2</v>
      </c>
      <c r="G42" s="16">
        <v>5.9055999999999997E-2</v>
      </c>
    </row>
    <row r="43" spans="1:7" x14ac:dyDescent="0.35">
      <c r="A43" s="17" t="s">
        <v>137</v>
      </c>
      <c r="B43" s="34"/>
      <c r="C43" s="34"/>
      <c r="D43" s="20"/>
      <c r="E43" s="37">
        <v>2542.1799999999998</v>
      </c>
      <c r="F43" s="38">
        <v>2.7400000000000001E-2</v>
      </c>
      <c r="G43" s="23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24" t="s">
        <v>153</v>
      </c>
      <c r="B45" s="35"/>
      <c r="C45" s="35"/>
      <c r="D45" s="25"/>
      <c r="E45" s="21">
        <v>2542.1799999999998</v>
      </c>
      <c r="F45" s="22">
        <v>2.7400000000000001E-2</v>
      </c>
      <c r="G45" s="23"/>
    </row>
    <row r="46" spans="1:7" x14ac:dyDescent="0.35">
      <c r="A46" s="13" t="s">
        <v>156</v>
      </c>
      <c r="B46" s="33"/>
      <c r="C46" s="33"/>
      <c r="D46" s="14"/>
      <c r="E46" s="15">
        <v>0.4113173</v>
      </c>
      <c r="F46" s="16">
        <v>3.9999999999999998E-6</v>
      </c>
      <c r="G46" s="16"/>
    </row>
    <row r="47" spans="1:7" x14ac:dyDescent="0.35">
      <c r="A47" s="13" t="s">
        <v>157</v>
      </c>
      <c r="B47" s="33"/>
      <c r="C47" s="33"/>
      <c r="D47" s="14"/>
      <c r="E47" s="26">
        <v>-196.35131730000001</v>
      </c>
      <c r="F47" s="27">
        <v>-2.2039999999999998E-3</v>
      </c>
      <c r="G47" s="16">
        <v>5.9055000000000003E-2</v>
      </c>
    </row>
    <row r="48" spans="1:7" x14ac:dyDescent="0.35">
      <c r="A48" s="28" t="s">
        <v>158</v>
      </c>
      <c r="B48" s="36"/>
      <c r="C48" s="36"/>
      <c r="D48" s="29"/>
      <c r="E48" s="30">
        <v>92879.08</v>
      </c>
      <c r="F48" s="31">
        <v>1</v>
      </c>
      <c r="G48" s="31"/>
    </row>
    <row r="53" spans="1:3" x14ac:dyDescent="0.35">
      <c r="A53" s="1" t="s">
        <v>161</v>
      </c>
    </row>
    <row r="54" spans="1:3" x14ac:dyDescent="0.35">
      <c r="A54" s="47" t="s">
        <v>162</v>
      </c>
      <c r="B54" s="3" t="s">
        <v>134</v>
      </c>
    </row>
    <row r="55" spans="1:3" x14ac:dyDescent="0.35">
      <c r="A55" t="s">
        <v>163</v>
      </c>
    </row>
    <row r="56" spans="1:3" x14ac:dyDescent="0.35">
      <c r="A56" t="s">
        <v>164</v>
      </c>
      <c r="B56" t="s">
        <v>165</v>
      </c>
      <c r="C56" t="s">
        <v>165</v>
      </c>
    </row>
    <row r="57" spans="1:3" x14ac:dyDescent="0.35">
      <c r="B57" s="48">
        <v>45747</v>
      </c>
      <c r="C57" s="48">
        <v>45777</v>
      </c>
    </row>
    <row r="58" spans="1:3" x14ac:dyDescent="0.35">
      <c r="A58" t="s">
        <v>166</v>
      </c>
      <c r="B58">
        <v>15.977</v>
      </c>
      <c r="C58">
        <v>16.481000000000002</v>
      </c>
    </row>
    <row r="59" spans="1:3" x14ac:dyDescent="0.35">
      <c r="A59" t="s">
        <v>167</v>
      </c>
      <c r="B59">
        <v>15.976000000000001</v>
      </c>
      <c r="C59">
        <v>16.481000000000002</v>
      </c>
    </row>
    <row r="60" spans="1:3" x14ac:dyDescent="0.35">
      <c r="A60" t="s">
        <v>168</v>
      </c>
      <c r="B60">
        <v>15.286</v>
      </c>
      <c r="C60">
        <v>15.749000000000001</v>
      </c>
    </row>
    <row r="61" spans="1:3" x14ac:dyDescent="0.35">
      <c r="A61" t="s">
        <v>169</v>
      </c>
      <c r="B61">
        <v>15.286</v>
      </c>
      <c r="C61">
        <v>15.747999999999999</v>
      </c>
    </row>
    <row r="63" spans="1:3" x14ac:dyDescent="0.35">
      <c r="A63" t="s">
        <v>170</v>
      </c>
      <c r="B63" s="3" t="s">
        <v>134</v>
      </c>
    </row>
    <row r="64" spans="1:3" x14ac:dyDescent="0.35">
      <c r="A64" t="s">
        <v>171</v>
      </c>
      <c r="B64" s="3" t="s">
        <v>134</v>
      </c>
    </row>
    <row r="65" spans="1:4" ht="29" customHeight="1" x14ac:dyDescent="0.35">
      <c r="A65" s="47" t="s">
        <v>172</v>
      </c>
      <c r="B65" s="3" t="s">
        <v>134</v>
      </c>
    </row>
    <row r="66" spans="1:4" ht="29" customHeight="1" x14ac:dyDescent="0.35">
      <c r="A66" s="47" t="s">
        <v>173</v>
      </c>
      <c r="B66" s="3" t="s">
        <v>134</v>
      </c>
    </row>
    <row r="67" spans="1:4" x14ac:dyDescent="0.35">
      <c r="A67" t="s">
        <v>405</v>
      </c>
      <c r="B67" s="49">
        <v>0.43780000000000002</v>
      </c>
    </row>
    <row r="68" spans="1:4" ht="43.5" customHeight="1" x14ac:dyDescent="0.35">
      <c r="A68" s="47" t="s">
        <v>175</v>
      </c>
      <c r="B68" s="3" t="s">
        <v>134</v>
      </c>
    </row>
    <row r="69" spans="1:4" x14ac:dyDescent="0.35">
      <c r="B69" s="3"/>
    </row>
    <row r="70" spans="1:4" ht="29" customHeight="1" x14ac:dyDescent="0.35">
      <c r="A70" s="47" t="s">
        <v>176</v>
      </c>
      <c r="B70" s="3" t="s">
        <v>134</v>
      </c>
    </row>
    <row r="71" spans="1:4" ht="29" customHeight="1" x14ac:dyDescent="0.35">
      <c r="A71" s="47" t="s">
        <v>177</v>
      </c>
      <c r="B71" t="s">
        <v>134</v>
      </c>
    </row>
    <row r="72" spans="1:4" ht="29" customHeight="1" x14ac:dyDescent="0.35">
      <c r="A72" s="47" t="s">
        <v>178</v>
      </c>
      <c r="B72" s="3" t="s">
        <v>134</v>
      </c>
    </row>
    <row r="73" spans="1:4" ht="29" customHeight="1" x14ac:dyDescent="0.35">
      <c r="A73" s="47" t="s">
        <v>179</v>
      </c>
      <c r="B73" s="3" t="s">
        <v>134</v>
      </c>
    </row>
    <row r="75" spans="1:4" ht="70" customHeight="1" x14ac:dyDescent="0.35">
      <c r="A75" s="73" t="s">
        <v>189</v>
      </c>
      <c r="B75" s="73" t="s">
        <v>190</v>
      </c>
      <c r="C75" s="73" t="s">
        <v>5</v>
      </c>
      <c r="D75" s="73" t="s">
        <v>6</v>
      </c>
    </row>
    <row r="76" spans="1:4" ht="70" customHeight="1" x14ac:dyDescent="0.35">
      <c r="A76" s="73" t="s">
        <v>415</v>
      </c>
      <c r="B76" s="73"/>
      <c r="C76" s="73" t="s">
        <v>11</v>
      </c>
      <c r="D7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9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2162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2163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214</v>
      </c>
      <c r="B8" s="33" t="s">
        <v>215</v>
      </c>
      <c r="C8" s="33" t="s">
        <v>216</v>
      </c>
      <c r="D8" s="14">
        <v>88003</v>
      </c>
      <c r="E8" s="15">
        <v>5596.11</v>
      </c>
      <c r="F8" s="16">
        <v>6.4399999999999999E-2</v>
      </c>
      <c r="G8" s="16"/>
    </row>
    <row r="9" spans="1:7" x14ac:dyDescent="0.35">
      <c r="A9" s="13" t="s">
        <v>378</v>
      </c>
      <c r="B9" s="33" t="s">
        <v>379</v>
      </c>
      <c r="C9" s="33" t="s">
        <v>298</v>
      </c>
      <c r="D9" s="14">
        <v>26552</v>
      </c>
      <c r="E9" s="15">
        <v>4368.34</v>
      </c>
      <c r="F9" s="16">
        <v>5.0299999999999997E-2</v>
      </c>
      <c r="G9" s="16"/>
    </row>
    <row r="10" spans="1:7" x14ac:dyDescent="0.35">
      <c r="A10" s="13" t="s">
        <v>754</v>
      </c>
      <c r="B10" s="33" t="s">
        <v>755</v>
      </c>
      <c r="C10" s="33" t="s">
        <v>397</v>
      </c>
      <c r="D10" s="14">
        <v>551594</v>
      </c>
      <c r="E10" s="15">
        <v>4344.91</v>
      </c>
      <c r="F10" s="16">
        <v>0.05</v>
      </c>
      <c r="G10" s="16"/>
    </row>
    <row r="11" spans="1:7" x14ac:dyDescent="0.35">
      <c r="A11" s="13" t="s">
        <v>265</v>
      </c>
      <c r="B11" s="33" t="s">
        <v>266</v>
      </c>
      <c r="C11" s="33" t="s">
        <v>267</v>
      </c>
      <c r="D11" s="14">
        <v>390192</v>
      </c>
      <c r="E11" s="15">
        <v>4285.09</v>
      </c>
      <c r="F11" s="16">
        <v>4.9299999999999997E-2</v>
      </c>
      <c r="G11" s="16"/>
    </row>
    <row r="12" spans="1:7" x14ac:dyDescent="0.35">
      <c r="A12" s="13" t="s">
        <v>272</v>
      </c>
      <c r="B12" s="33" t="s">
        <v>273</v>
      </c>
      <c r="C12" s="33" t="s">
        <v>213</v>
      </c>
      <c r="D12" s="14">
        <v>74883</v>
      </c>
      <c r="E12" s="15">
        <v>3984.9</v>
      </c>
      <c r="F12" s="16">
        <v>4.5900000000000003E-2</v>
      </c>
      <c r="G12" s="16"/>
    </row>
    <row r="13" spans="1:7" x14ac:dyDescent="0.35">
      <c r="A13" s="13" t="s">
        <v>274</v>
      </c>
      <c r="B13" s="33" t="s">
        <v>275</v>
      </c>
      <c r="C13" s="33" t="s">
        <v>276</v>
      </c>
      <c r="D13" s="14">
        <v>235103</v>
      </c>
      <c r="E13" s="15">
        <v>3821.13</v>
      </c>
      <c r="F13" s="16">
        <v>4.3999999999999997E-2</v>
      </c>
      <c r="G13" s="16"/>
    </row>
    <row r="14" spans="1:7" x14ac:dyDescent="0.35">
      <c r="A14" s="13" t="s">
        <v>282</v>
      </c>
      <c r="B14" s="33" t="s">
        <v>283</v>
      </c>
      <c r="C14" s="33" t="s">
        <v>229</v>
      </c>
      <c r="D14" s="14">
        <v>178251</v>
      </c>
      <c r="E14" s="15">
        <v>3735.43</v>
      </c>
      <c r="F14" s="16">
        <v>4.2999999999999997E-2</v>
      </c>
      <c r="G14" s="16"/>
    </row>
    <row r="15" spans="1:7" x14ac:dyDescent="0.35">
      <c r="A15" s="13" t="s">
        <v>288</v>
      </c>
      <c r="B15" s="33" t="s">
        <v>289</v>
      </c>
      <c r="C15" s="33" t="s">
        <v>213</v>
      </c>
      <c r="D15" s="14">
        <v>50451</v>
      </c>
      <c r="E15" s="15">
        <v>3685.45</v>
      </c>
      <c r="F15" s="16">
        <v>4.24E-2</v>
      </c>
      <c r="G15" s="16"/>
    </row>
    <row r="16" spans="1:7" x14ac:dyDescent="0.35">
      <c r="A16" s="13" t="s">
        <v>1000</v>
      </c>
      <c r="B16" s="33" t="s">
        <v>1001</v>
      </c>
      <c r="C16" s="33" t="s">
        <v>197</v>
      </c>
      <c r="D16" s="14">
        <v>1563378</v>
      </c>
      <c r="E16" s="15">
        <v>3074.85</v>
      </c>
      <c r="F16" s="16">
        <v>3.5400000000000001E-2</v>
      </c>
      <c r="G16" s="16"/>
    </row>
    <row r="17" spans="1:7" x14ac:dyDescent="0.35">
      <c r="A17" s="13" t="s">
        <v>730</v>
      </c>
      <c r="B17" s="33" t="s">
        <v>731</v>
      </c>
      <c r="C17" s="33" t="s">
        <v>267</v>
      </c>
      <c r="D17" s="14">
        <v>415445</v>
      </c>
      <c r="E17" s="15">
        <v>2848.08</v>
      </c>
      <c r="F17" s="16">
        <v>3.2800000000000003E-2</v>
      </c>
      <c r="G17" s="16"/>
    </row>
    <row r="18" spans="1:7" x14ac:dyDescent="0.35">
      <c r="A18" s="13" t="s">
        <v>1731</v>
      </c>
      <c r="B18" s="33" t="s">
        <v>1732</v>
      </c>
      <c r="C18" s="33" t="s">
        <v>298</v>
      </c>
      <c r="D18" s="14">
        <v>446780</v>
      </c>
      <c r="E18" s="15">
        <v>2307.84</v>
      </c>
      <c r="F18" s="16">
        <v>2.6599999999999999E-2</v>
      </c>
      <c r="G18" s="16"/>
    </row>
    <row r="19" spans="1:7" x14ac:dyDescent="0.35">
      <c r="A19" s="13" t="s">
        <v>732</v>
      </c>
      <c r="B19" s="33" t="s">
        <v>733</v>
      </c>
      <c r="C19" s="33" t="s">
        <v>205</v>
      </c>
      <c r="D19" s="14">
        <v>556180</v>
      </c>
      <c r="E19" s="15">
        <v>2270.33</v>
      </c>
      <c r="F19" s="16">
        <v>2.6100000000000002E-2</v>
      </c>
      <c r="G19" s="16"/>
    </row>
    <row r="20" spans="1:7" x14ac:dyDescent="0.35">
      <c r="A20" s="13" t="s">
        <v>452</v>
      </c>
      <c r="B20" s="33" t="s">
        <v>453</v>
      </c>
      <c r="C20" s="33" t="s">
        <v>213</v>
      </c>
      <c r="D20" s="14">
        <v>24899</v>
      </c>
      <c r="E20" s="15">
        <v>2171.5700000000002</v>
      </c>
      <c r="F20" s="16">
        <v>2.5000000000000001E-2</v>
      </c>
      <c r="G20" s="16"/>
    </row>
    <row r="21" spans="1:7" x14ac:dyDescent="0.35">
      <c r="A21" s="13" t="s">
        <v>1053</v>
      </c>
      <c r="B21" s="33" t="s">
        <v>1054</v>
      </c>
      <c r="C21" s="33" t="s">
        <v>298</v>
      </c>
      <c r="D21" s="14">
        <v>173538</v>
      </c>
      <c r="E21" s="15">
        <v>2145.1</v>
      </c>
      <c r="F21" s="16">
        <v>2.47E-2</v>
      </c>
      <c r="G21" s="16"/>
    </row>
    <row r="22" spans="1:7" x14ac:dyDescent="0.35">
      <c r="A22" s="13" t="s">
        <v>365</v>
      </c>
      <c r="B22" s="33" t="s">
        <v>366</v>
      </c>
      <c r="C22" s="33" t="s">
        <v>308</v>
      </c>
      <c r="D22" s="14">
        <v>313104</v>
      </c>
      <c r="E22" s="15">
        <v>1962.54</v>
      </c>
      <c r="F22" s="16">
        <v>2.2599999999999999E-2</v>
      </c>
      <c r="G22" s="16"/>
    </row>
    <row r="23" spans="1:7" x14ac:dyDescent="0.35">
      <c r="A23" s="13" t="s">
        <v>1706</v>
      </c>
      <c r="B23" s="33" t="s">
        <v>1707</v>
      </c>
      <c r="C23" s="33" t="s">
        <v>276</v>
      </c>
      <c r="D23" s="14">
        <v>226024</v>
      </c>
      <c r="E23" s="15">
        <v>1954.54</v>
      </c>
      <c r="F23" s="16">
        <v>2.2499999999999999E-2</v>
      </c>
      <c r="G23" s="16"/>
    </row>
    <row r="24" spans="1:7" x14ac:dyDescent="0.35">
      <c r="A24" s="13" t="s">
        <v>429</v>
      </c>
      <c r="B24" s="33" t="s">
        <v>430</v>
      </c>
      <c r="C24" s="33" t="s">
        <v>394</v>
      </c>
      <c r="D24" s="14">
        <v>86039</v>
      </c>
      <c r="E24" s="15">
        <v>1905.08</v>
      </c>
      <c r="F24" s="16">
        <v>2.1899999999999999E-2</v>
      </c>
      <c r="G24" s="16"/>
    </row>
    <row r="25" spans="1:7" x14ac:dyDescent="0.35">
      <c r="A25" s="13" t="s">
        <v>438</v>
      </c>
      <c r="B25" s="33" t="s">
        <v>439</v>
      </c>
      <c r="C25" s="33" t="s">
        <v>341</v>
      </c>
      <c r="D25" s="14">
        <v>62785</v>
      </c>
      <c r="E25" s="15">
        <v>1817.88</v>
      </c>
      <c r="F25" s="16">
        <v>2.0899999999999998E-2</v>
      </c>
      <c r="G25" s="16"/>
    </row>
    <row r="26" spans="1:7" x14ac:dyDescent="0.35">
      <c r="A26" s="13" t="s">
        <v>427</v>
      </c>
      <c r="B26" s="33" t="s">
        <v>428</v>
      </c>
      <c r="C26" s="33" t="s">
        <v>216</v>
      </c>
      <c r="D26" s="14">
        <v>39119</v>
      </c>
      <c r="E26" s="15">
        <v>1711.22</v>
      </c>
      <c r="F26" s="16">
        <v>1.9699999999999999E-2</v>
      </c>
      <c r="G26" s="16"/>
    </row>
    <row r="27" spans="1:7" x14ac:dyDescent="0.35">
      <c r="A27" s="13" t="s">
        <v>434</v>
      </c>
      <c r="B27" s="33" t="s">
        <v>435</v>
      </c>
      <c r="C27" s="33" t="s">
        <v>350</v>
      </c>
      <c r="D27" s="14">
        <v>11205</v>
      </c>
      <c r="E27" s="15">
        <v>1475.92</v>
      </c>
      <c r="F27" s="16">
        <v>1.7000000000000001E-2</v>
      </c>
      <c r="G27" s="16"/>
    </row>
    <row r="28" spans="1:7" x14ac:dyDescent="0.35">
      <c r="A28" s="13" t="s">
        <v>387</v>
      </c>
      <c r="B28" s="33" t="s">
        <v>388</v>
      </c>
      <c r="C28" s="33" t="s">
        <v>389</v>
      </c>
      <c r="D28" s="14">
        <v>346904</v>
      </c>
      <c r="E28" s="15">
        <v>1424.91</v>
      </c>
      <c r="F28" s="16">
        <v>1.6400000000000001E-2</v>
      </c>
      <c r="G28" s="16"/>
    </row>
    <row r="29" spans="1:7" x14ac:dyDescent="0.35">
      <c r="A29" s="13" t="s">
        <v>309</v>
      </c>
      <c r="B29" s="33" t="s">
        <v>310</v>
      </c>
      <c r="C29" s="33" t="s">
        <v>202</v>
      </c>
      <c r="D29" s="14">
        <v>371494</v>
      </c>
      <c r="E29" s="15">
        <v>1406.85</v>
      </c>
      <c r="F29" s="16">
        <v>1.6199999999999999E-2</v>
      </c>
      <c r="G29" s="16"/>
    </row>
    <row r="30" spans="1:7" x14ac:dyDescent="0.35">
      <c r="A30" s="13" t="s">
        <v>431</v>
      </c>
      <c r="B30" s="33" t="s">
        <v>432</v>
      </c>
      <c r="C30" s="33" t="s">
        <v>433</v>
      </c>
      <c r="D30" s="14">
        <v>3062</v>
      </c>
      <c r="E30" s="15">
        <v>1396.73</v>
      </c>
      <c r="F30" s="16">
        <v>1.61E-2</v>
      </c>
      <c r="G30" s="16"/>
    </row>
    <row r="31" spans="1:7" x14ac:dyDescent="0.35">
      <c r="A31" s="13" t="s">
        <v>302</v>
      </c>
      <c r="B31" s="33" t="s">
        <v>303</v>
      </c>
      <c r="C31" s="33" t="s">
        <v>213</v>
      </c>
      <c r="D31" s="14">
        <v>55214</v>
      </c>
      <c r="E31" s="15">
        <v>1363.23</v>
      </c>
      <c r="F31" s="16">
        <v>1.5699999999999999E-2</v>
      </c>
      <c r="G31" s="16"/>
    </row>
    <row r="32" spans="1:7" x14ac:dyDescent="0.35">
      <c r="A32" s="13" t="s">
        <v>741</v>
      </c>
      <c r="B32" s="33" t="s">
        <v>742</v>
      </c>
      <c r="C32" s="33" t="s">
        <v>397</v>
      </c>
      <c r="D32" s="14">
        <v>178006</v>
      </c>
      <c r="E32" s="15">
        <v>1273.45</v>
      </c>
      <c r="F32" s="16">
        <v>1.47E-2</v>
      </c>
      <c r="G32" s="16"/>
    </row>
    <row r="33" spans="1:7" x14ac:dyDescent="0.35">
      <c r="A33" s="13" t="s">
        <v>1758</v>
      </c>
      <c r="B33" s="33" t="s">
        <v>1759</v>
      </c>
      <c r="C33" s="33" t="s">
        <v>1722</v>
      </c>
      <c r="D33" s="14">
        <v>101905</v>
      </c>
      <c r="E33" s="15">
        <v>1226.1199999999999</v>
      </c>
      <c r="F33" s="16">
        <v>1.41E-2</v>
      </c>
      <c r="G33" s="16"/>
    </row>
    <row r="34" spans="1:7" x14ac:dyDescent="0.35">
      <c r="A34" s="13" t="s">
        <v>1714</v>
      </c>
      <c r="B34" s="33" t="s">
        <v>1715</v>
      </c>
      <c r="C34" s="33" t="s">
        <v>1069</v>
      </c>
      <c r="D34" s="14">
        <v>384680</v>
      </c>
      <c r="E34" s="15">
        <v>1206.93</v>
      </c>
      <c r="F34" s="16">
        <v>1.3899999999999999E-2</v>
      </c>
      <c r="G34" s="16"/>
    </row>
    <row r="35" spans="1:7" x14ac:dyDescent="0.35">
      <c r="A35" s="13" t="s">
        <v>321</v>
      </c>
      <c r="B35" s="33" t="s">
        <v>322</v>
      </c>
      <c r="C35" s="33" t="s">
        <v>229</v>
      </c>
      <c r="D35" s="14">
        <v>84205</v>
      </c>
      <c r="E35" s="15">
        <v>1179.8800000000001</v>
      </c>
      <c r="F35" s="16">
        <v>1.3599999999999999E-2</v>
      </c>
      <c r="G35" s="16"/>
    </row>
    <row r="36" spans="1:7" x14ac:dyDescent="0.35">
      <c r="A36" s="13" t="s">
        <v>1729</v>
      </c>
      <c r="B36" s="33" t="s">
        <v>1730</v>
      </c>
      <c r="C36" s="33" t="s">
        <v>210</v>
      </c>
      <c r="D36" s="14">
        <v>331172</v>
      </c>
      <c r="E36" s="15">
        <v>1158.44</v>
      </c>
      <c r="F36" s="16">
        <v>1.3299999999999999E-2</v>
      </c>
      <c r="G36" s="16"/>
    </row>
    <row r="37" spans="1:7" x14ac:dyDescent="0.35">
      <c r="A37" s="13" t="s">
        <v>440</v>
      </c>
      <c r="B37" s="33" t="s">
        <v>441</v>
      </c>
      <c r="C37" s="33" t="s">
        <v>357</v>
      </c>
      <c r="D37" s="14">
        <v>37872</v>
      </c>
      <c r="E37" s="15">
        <v>1157.97</v>
      </c>
      <c r="F37" s="16">
        <v>1.3299999999999999E-2</v>
      </c>
      <c r="G37" s="16"/>
    </row>
    <row r="38" spans="1:7" x14ac:dyDescent="0.35">
      <c r="A38" s="13" t="s">
        <v>1513</v>
      </c>
      <c r="B38" s="33" t="s">
        <v>1514</v>
      </c>
      <c r="C38" s="33" t="s">
        <v>229</v>
      </c>
      <c r="D38" s="14">
        <v>84490</v>
      </c>
      <c r="E38" s="15">
        <v>1038.47</v>
      </c>
      <c r="F38" s="16">
        <v>1.2E-2</v>
      </c>
      <c r="G38" s="16"/>
    </row>
    <row r="39" spans="1:7" x14ac:dyDescent="0.35">
      <c r="A39" s="13" t="s">
        <v>346</v>
      </c>
      <c r="B39" s="33" t="s">
        <v>347</v>
      </c>
      <c r="C39" s="33" t="s">
        <v>327</v>
      </c>
      <c r="D39" s="14">
        <v>46201</v>
      </c>
      <c r="E39" s="15">
        <v>998.63</v>
      </c>
      <c r="F39" s="16">
        <v>1.15E-2</v>
      </c>
      <c r="G39" s="16"/>
    </row>
    <row r="40" spans="1:7" x14ac:dyDescent="0.35">
      <c r="A40" s="13" t="s">
        <v>1057</v>
      </c>
      <c r="B40" s="33" t="s">
        <v>1058</v>
      </c>
      <c r="C40" s="33" t="s">
        <v>308</v>
      </c>
      <c r="D40" s="14">
        <v>6713</v>
      </c>
      <c r="E40" s="15">
        <v>975.33</v>
      </c>
      <c r="F40" s="16">
        <v>1.12E-2</v>
      </c>
      <c r="G40" s="16"/>
    </row>
    <row r="41" spans="1:7" x14ac:dyDescent="0.35">
      <c r="A41" s="13" t="s">
        <v>369</v>
      </c>
      <c r="B41" s="33" t="s">
        <v>370</v>
      </c>
      <c r="C41" s="33" t="s">
        <v>327</v>
      </c>
      <c r="D41" s="14">
        <v>57983</v>
      </c>
      <c r="E41" s="15">
        <v>965.13</v>
      </c>
      <c r="F41" s="16">
        <v>1.11E-2</v>
      </c>
      <c r="G41" s="16"/>
    </row>
    <row r="42" spans="1:7" x14ac:dyDescent="0.35">
      <c r="A42" s="13" t="s">
        <v>747</v>
      </c>
      <c r="B42" s="33" t="s">
        <v>748</v>
      </c>
      <c r="C42" s="33" t="s">
        <v>235</v>
      </c>
      <c r="D42" s="14">
        <v>62009</v>
      </c>
      <c r="E42" s="15">
        <v>954.38</v>
      </c>
      <c r="F42" s="16">
        <v>1.0999999999999999E-2</v>
      </c>
      <c r="G42" s="16"/>
    </row>
    <row r="43" spans="1:7" x14ac:dyDescent="0.35">
      <c r="A43" s="13" t="s">
        <v>448</v>
      </c>
      <c r="B43" s="33" t="s">
        <v>449</v>
      </c>
      <c r="C43" s="33" t="s">
        <v>341</v>
      </c>
      <c r="D43" s="14">
        <v>16390</v>
      </c>
      <c r="E43" s="15">
        <v>904.73</v>
      </c>
      <c r="F43" s="16">
        <v>1.04E-2</v>
      </c>
      <c r="G43" s="16"/>
    </row>
    <row r="44" spans="1:7" x14ac:dyDescent="0.35">
      <c r="A44" s="13" t="s">
        <v>323</v>
      </c>
      <c r="B44" s="33" t="s">
        <v>324</v>
      </c>
      <c r="C44" s="33" t="s">
        <v>279</v>
      </c>
      <c r="D44" s="14">
        <v>90393</v>
      </c>
      <c r="E44" s="15">
        <v>808.29</v>
      </c>
      <c r="F44" s="16">
        <v>9.2999999999999992E-3</v>
      </c>
      <c r="G44" s="16"/>
    </row>
    <row r="45" spans="1:7" x14ac:dyDescent="0.35">
      <c r="A45" s="13" t="s">
        <v>1716</v>
      </c>
      <c r="B45" s="33" t="s">
        <v>1717</v>
      </c>
      <c r="C45" s="33" t="s">
        <v>327</v>
      </c>
      <c r="D45" s="14">
        <v>57248</v>
      </c>
      <c r="E45" s="15">
        <v>787.22</v>
      </c>
      <c r="F45" s="16">
        <v>9.1000000000000004E-3</v>
      </c>
      <c r="G45" s="16"/>
    </row>
    <row r="46" spans="1:7" x14ac:dyDescent="0.35">
      <c r="A46" s="13" t="s">
        <v>1525</v>
      </c>
      <c r="B46" s="33" t="s">
        <v>1526</v>
      </c>
      <c r="C46" s="33" t="s">
        <v>267</v>
      </c>
      <c r="D46" s="14">
        <v>122146</v>
      </c>
      <c r="E46" s="15">
        <v>774.47</v>
      </c>
      <c r="F46" s="16">
        <v>8.8999999999999999E-3</v>
      </c>
      <c r="G46" s="16"/>
    </row>
    <row r="47" spans="1:7" x14ac:dyDescent="0.35">
      <c r="A47" s="13" t="s">
        <v>1622</v>
      </c>
      <c r="B47" s="33" t="s">
        <v>1623</v>
      </c>
      <c r="C47" s="33" t="s">
        <v>327</v>
      </c>
      <c r="D47" s="14">
        <v>46374</v>
      </c>
      <c r="E47" s="15">
        <v>761.28</v>
      </c>
      <c r="F47" s="16">
        <v>8.8000000000000005E-3</v>
      </c>
      <c r="G47" s="16"/>
    </row>
    <row r="48" spans="1:7" x14ac:dyDescent="0.35">
      <c r="A48" s="13" t="s">
        <v>1794</v>
      </c>
      <c r="B48" s="33" t="s">
        <v>1795</v>
      </c>
      <c r="C48" s="33" t="s">
        <v>238</v>
      </c>
      <c r="D48" s="14">
        <v>449821</v>
      </c>
      <c r="E48" s="15">
        <v>751.47</v>
      </c>
      <c r="F48" s="16">
        <v>8.6999999999999994E-3</v>
      </c>
      <c r="G48" s="16"/>
    </row>
    <row r="49" spans="1:7" x14ac:dyDescent="0.35">
      <c r="A49" s="13" t="s">
        <v>468</v>
      </c>
      <c r="B49" s="33" t="s">
        <v>469</v>
      </c>
      <c r="C49" s="33" t="s">
        <v>229</v>
      </c>
      <c r="D49" s="14">
        <v>25290</v>
      </c>
      <c r="E49" s="15">
        <v>684.37</v>
      </c>
      <c r="F49" s="16">
        <v>7.9000000000000008E-3</v>
      </c>
      <c r="G49" s="16"/>
    </row>
    <row r="50" spans="1:7" x14ac:dyDescent="0.35">
      <c r="A50" s="13" t="s">
        <v>1519</v>
      </c>
      <c r="B50" s="33" t="s">
        <v>1520</v>
      </c>
      <c r="C50" s="33" t="s">
        <v>229</v>
      </c>
      <c r="D50" s="14">
        <v>208493</v>
      </c>
      <c r="E50" s="15">
        <v>670.93</v>
      </c>
      <c r="F50" s="16">
        <v>7.7000000000000002E-3</v>
      </c>
      <c r="G50" s="16"/>
    </row>
    <row r="51" spans="1:7" x14ac:dyDescent="0.35">
      <c r="A51" s="13" t="s">
        <v>339</v>
      </c>
      <c r="B51" s="33" t="s">
        <v>340</v>
      </c>
      <c r="C51" s="33" t="s">
        <v>341</v>
      </c>
      <c r="D51" s="14">
        <v>21560</v>
      </c>
      <c r="E51" s="15">
        <v>660.51</v>
      </c>
      <c r="F51" s="16">
        <v>7.6E-3</v>
      </c>
      <c r="G51" s="16"/>
    </row>
    <row r="52" spans="1:7" x14ac:dyDescent="0.35">
      <c r="A52" s="13" t="s">
        <v>294</v>
      </c>
      <c r="B52" s="33" t="s">
        <v>295</v>
      </c>
      <c r="C52" s="33" t="s">
        <v>197</v>
      </c>
      <c r="D52" s="14">
        <v>109702</v>
      </c>
      <c r="E52" s="15">
        <v>620.69000000000005</v>
      </c>
      <c r="F52" s="16">
        <v>7.1000000000000004E-3</v>
      </c>
      <c r="G52" s="16"/>
    </row>
    <row r="53" spans="1:7" x14ac:dyDescent="0.35">
      <c r="A53" s="13" t="s">
        <v>1798</v>
      </c>
      <c r="B53" s="33" t="s">
        <v>1799</v>
      </c>
      <c r="C53" s="33" t="s">
        <v>238</v>
      </c>
      <c r="D53" s="14">
        <v>12568</v>
      </c>
      <c r="E53" s="15">
        <v>559.62</v>
      </c>
      <c r="F53" s="16">
        <v>6.4000000000000003E-3</v>
      </c>
      <c r="G53" s="16"/>
    </row>
    <row r="54" spans="1:7" x14ac:dyDescent="0.35">
      <c r="A54" s="13" t="s">
        <v>1796</v>
      </c>
      <c r="B54" s="33" t="s">
        <v>1797</v>
      </c>
      <c r="C54" s="33" t="s">
        <v>238</v>
      </c>
      <c r="D54" s="14">
        <v>248082</v>
      </c>
      <c r="E54" s="15">
        <v>554.36</v>
      </c>
      <c r="F54" s="16">
        <v>6.4000000000000003E-3</v>
      </c>
      <c r="G54" s="16"/>
    </row>
    <row r="55" spans="1:7" x14ac:dyDescent="0.35">
      <c r="A55" s="13" t="s">
        <v>1841</v>
      </c>
      <c r="B55" s="33" t="s">
        <v>1842</v>
      </c>
      <c r="C55" s="33" t="s">
        <v>1824</v>
      </c>
      <c r="D55" s="14">
        <v>42405</v>
      </c>
      <c r="E55" s="15">
        <v>459.63</v>
      </c>
      <c r="F55" s="16">
        <v>5.3E-3</v>
      </c>
      <c r="G55" s="16"/>
    </row>
    <row r="56" spans="1:7" x14ac:dyDescent="0.35">
      <c r="A56" s="13" t="s">
        <v>1780</v>
      </c>
      <c r="B56" s="33" t="s">
        <v>1781</v>
      </c>
      <c r="C56" s="33" t="s">
        <v>308</v>
      </c>
      <c r="D56" s="14">
        <v>13878</v>
      </c>
      <c r="E56" s="15">
        <v>456.77</v>
      </c>
      <c r="F56" s="16">
        <v>5.3E-3</v>
      </c>
      <c r="G56" s="16"/>
    </row>
    <row r="57" spans="1:7" x14ac:dyDescent="0.35">
      <c r="A57" s="13" t="s">
        <v>1006</v>
      </c>
      <c r="B57" s="33" t="s">
        <v>1007</v>
      </c>
      <c r="C57" s="33" t="s">
        <v>232</v>
      </c>
      <c r="D57" s="14">
        <v>27416</v>
      </c>
      <c r="E57" s="15">
        <v>419.36</v>
      </c>
      <c r="F57" s="16">
        <v>4.7999999999999996E-3</v>
      </c>
      <c r="G57" s="16"/>
    </row>
    <row r="58" spans="1:7" x14ac:dyDescent="0.35">
      <c r="A58" s="17" t="s">
        <v>137</v>
      </c>
      <c r="B58" s="34"/>
      <c r="C58" s="34"/>
      <c r="D58" s="20"/>
      <c r="E58" s="37">
        <v>87066.46</v>
      </c>
      <c r="F58" s="38">
        <v>1.0023</v>
      </c>
      <c r="G58" s="23"/>
    </row>
    <row r="59" spans="1:7" x14ac:dyDescent="0.35">
      <c r="A59" s="17" t="s">
        <v>400</v>
      </c>
      <c r="B59" s="33"/>
      <c r="C59" s="33"/>
      <c r="D59" s="14"/>
      <c r="E59" s="15"/>
      <c r="F59" s="16"/>
      <c r="G59" s="16"/>
    </row>
    <row r="60" spans="1:7" x14ac:dyDescent="0.35">
      <c r="A60" s="17" t="s">
        <v>137</v>
      </c>
      <c r="B60" s="33"/>
      <c r="C60" s="33"/>
      <c r="D60" s="14"/>
      <c r="E60" s="39" t="s">
        <v>134</v>
      </c>
      <c r="F60" s="40" t="s">
        <v>134</v>
      </c>
      <c r="G60" s="16"/>
    </row>
    <row r="61" spans="1:7" x14ac:dyDescent="0.35">
      <c r="A61" s="24" t="s">
        <v>153</v>
      </c>
      <c r="B61" s="35"/>
      <c r="C61" s="35"/>
      <c r="D61" s="25"/>
      <c r="E61" s="30">
        <v>87066.46</v>
      </c>
      <c r="F61" s="31">
        <v>1.0023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154</v>
      </c>
      <c r="B64" s="33"/>
      <c r="C64" s="33"/>
      <c r="D64" s="14"/>
      <c r="E64" s="15"/>
      <c r="F64" s="16"/>
      <c r="G64" s="16"/>
    </row>
    <row r="65" spans="1:7" x14ac:dyDescent="0.35">
      <c r="A65" s="13" t="s">
        <v>155</v>
      </c>
      <c r="B65" s="33"/>
      <c r="C65" s="33"/>
      <c r="D65" s="14"/>
      <c r="E65" s="15">
        <v>343.89</v>
      </c>
      <c r="F65" s="16">
        <v>4.0000000000000001E-3</v>
      </c>
      <c r="G65" s="16">
        <v>5.9055999999999997E-2</v>
      </c>
    </row>
    <row r="66" spans="1:7" x14ac:dyDescent="0.35">
      <c r="A66" s="17" t="s">
        <v>137</v>
      </c>
      <c r="B66" s="34"/>
      <c r="C66" s="34"/>
      <c r="D66" s="20"/>
      <c r="E66" s="37">
        <v>343.89</v>
      </c>
      <c r="F66" s="38">
        <v>4.0000000000000001E-3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153</v>
      </c>
      <c r="B68" s="35"/>
      <c r="C68" s="35"/>
      <c r="D68" s="25"/>
      <c r="E68" s="21">
        <v>343.89</v>
      </c>
      <c r="F68" s="22">
        <v>4.0000000000000001E-3</v>
      </c>
      <c r="G68" s="23"/>
    </row>
    <row r="69" spans="1:7" x14ac:dyDescent="0.35">
      <c r="A69" s="13" t="s">
        <v>156</v>
      </c>
      <c r="B69" s="33"/>
      <c r="C69" s="33"/>
      <c r="D69" s="14"/>
      <c r="E69" s="15">
        <v>5.5640299999999997E-2</v>
      </c>
      <c r="F69" s="16">
        <v>0</v>
      </c>
      <c r="G69" s="16"/>
    </row>
    <row r="70" spans="1:7" x14ac:dyDescent="0.35">
      <c r="A70" s="13" t="s">
        <v>157</v>
      </c>
      <c r="B70" s="33"/>
      <c r="C70" s="33"/>
      <c r="D70" s="14"/>
      <c r="E70" s="26">
        <v>-562.67564030000005</v>
      </c>
      <c r="F70" s="27">
        <v>-6.3E-3</v>
      </c>
      <c r="G70" s="16">
        <v>5.9055999999999997E-2</v>
      </c>
    </row>
    <row r="71" spans="1:7" x14ac:dyDescent="0.35">
      <c r="A71" s="28" t="s">
        <v>158</v>
      </c>
      <c r="B71" s="36"/>
      <c r="C71" s="36"/>
      <c r="D71" s="29"/>
      <c r="E71" s="30">
        <v>86847.73</v>
      </c>
      <c r="F71" s="31">
        <v>1</v>
      </c>
      <c r="G71" s="31"/>
    </row>
    <row r="76" spans="1:7" x14ac:dyDescent="0.35">
      <c r="A76" s="1" t="s">
        <v>161</v>
      </c>
    </row>
    <row r="77" spans="1:7" x14ac:dyDescent="0.35">
      <c r="A77" s="47" t="s">
        <v>162</v>
      </c>
      <c r="B77" s="3" t="s">
        <v>134</v>
      </c>
    </row>
    <row r="78" spans="1:7" x14ac:dyDescent="0.35">
      <c r="A78" t="s">
        <v>163</v>
      </c>
    </row>
    <row r="79" spans="1:7" x14ac:dyDescent="0.35">
      <c r="A79" t="s">
        <v>164</v>
      </c>
      <c r="B79" t="s">
        <v>165</v>
      </c>
      <c r="C79" t="s">
        <v>165</v>
      </c>
    </row>
    <row r="80" spans="1:7" x14ac:dyDescent="0.35">
      <c r="B80" s="48">
        <v>45747</v>
      </c>
      <c r="C80" s="48">
        <v>45777</v>
      </c>
    </row>
    <row r="81" spans="1:3" x14ac:dyDescent="0.35">
      <c r="A81" t="s">
        <v>166</v>
      </c>
      <c r="B81">
        <v>16.4283</v>
      </c>
      <c r="C81">
        <v>17.055199999999999</v>
      </c>
    </row>
    <row r="82" spans="1:3" x14ac:dyDescent="0.35">
      <c r="A82" t="s">
        <v>167</v>
      </c>
      <c r="B82">
        <v>16.431100000000001</v>
      </c>
      <c r="C82">
        <v>17.058</v>
      </c>
    </row>
    <row r="83" spans="1:3" x14ac:dyDescent="0.35">
      <c r="A83" t="s">
        <v>168</v>
      </c>
      <c r="B83">
        <v>16.156199999999998</v>
      </c>
      <c r="C83">
        <v>16.762799999999999</v>
      </c>
    </row>
    <row r="84" spans="1:3" x14ac:dyDescent="0.35">
      <c r="A84" t="s">
        <v>169</v>
      </c>
      <c r="B84">
        <v>16.156300000000002</v>
      </c>
      <c r="C84">
        <v>16.762899999999998</v>
      </c>
    </row>
    <row r="86" spans="1:3" x14ac:dyDescent="0.35">
      <c r="A86" t="s">
        <v>170</v>
      </c>
      <c r="B86" s="3" t="s">
        <v>134</v>
      </c>
    </row>
    <row r="87" spans="1:3" x14ac:dyDescent="0.35">
      <c r="A87" t="s">
        <v>171</v>
      </c>
      <c r="B87" s="3" t="s">
        <v>134</v>
      </c>
    </row>
    <row r="88" spans="1:3" ht="29" customHeight="1" x14ac:dyDescent="0.35">
      <c r="A88" s="47" t="s">
        <v>172</v>
      </c>
      <c r="B88" s="3" t="s">
        <v>134</v>
      </c>
    </row>
    <row r="89" spans="1:3" ht="29" customHeight="1" x14ac:dyDescent="0.35">
      <c r="A89" s="47" t="s">
        <v>173</v>
      </c>
      <c r="B89" s="3" t="s">
        <v>134</v>
      </c>
    </row>
    <row r="90" spans="1:3" x14ac:dyDescent="0.35">
      <c r="A90" t="s">
        <v>405</v>
      </c>
      <c r="B90" s="49">
        <v>0.99639999999999995</v>
      </c>
    </row>
    <row r="91" spans="1:3" ht="43.5" customHeight="1" x14ac:dyDescent="0.35">
      <c r="A91" s="47" t="s">
        <v>175</v>
      </c>
      <c r="B91" s="3" t="s">
        <v>134</v>
      </c>
    </row>
    <row r="92" spans="1:3" x14ac:dyDescent="0.35">
      <c r="B92" s="3"/>
    </row>
    <row r="93" spans="1:3" ht="29" customHeight="1" x14ac:dyDescent="0.35">
      <c r="A93" s="47" t="s">
        <v>176</v>
      </c>
      <c r="B93" s="3" t="s">
        <v>134</v>
      </c>
    </row>
    <row r="94" spans="1:3" ht="29" customHeight="1" x14ac:dyDescent="0.35">
      <c r="A94" s="47" t="s">
        <v>177</v>
      </c>
      <c r="B94" t="s">
        <v>134</v>
      </c>
    </row>
    <row r="95" spans="1:3" ht="29" customHeight="1" x14ac:dyDescent="0.35">
      <c r="A95" s="47" t="s">
        <v>178</v>
      </c>
      <c r="B95" s="3" t="s">
        <v>134</v>
      </c>
    </row>
    <row r="96" spans="1:3" ht="29" customHeight="1" x14ac:dyDescent="0.35">
      <c r="A96" s="47" t="s">
        <v>179</v>
      </c>
      <c r="B96" s="3" t="s">
        <v>134</v>
      </c>
    </row>
    <row r="98" spans="1:4" ht="70" customHeight="1" x14ac:dyDescent="0.35">
      <c r="A98" s="73" t="s">
        <v>189</v>
      </c>
      <c r="B98" s="73" t="s">
        <v>190</v>
      </c>
      <c r="C98" s="73" t="s">
        <v>5</v>
      </c>
      <c r="D98" s="73" t="s">
        <v>6</v>
      </c>
    </row>
    <row r="99" spans="1:4" ht="70" customHeight="1" x14ac:dyDescent="0.35">
      <c r="A99" s="73" t="s">
        <v>2164</v>
      </c>
      <c r="B99" s="73"/>
      <c r="C99" s="73" t="s">
        <v>82</v>
      </c>
      <c r="D9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52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2165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2166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10251</v>
      </c>
      <c r="E8" s="15">
        <v>197.33</v>
      </c>
      <c r="F8" s="16">
        <v>0.2777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12502</v>
      </c>
      <c r="E9" s="15">
        <v>178.4</v>
      </c>
      <c r="F9" s="16">
        <v>0.25109999999999999</v>
      </c>
      <c r="G9" s="16"/>
    </row>
    <row r="10" spans="1:7" x14ac:dyDescent="0.35">
      <c r="A10" s="13" t="s">
        <v>219</v>
      </c>
      <c r="B10" s="33" t="s">
        <v>220</v>
      </c>
      <c r="C10" s="33" t="s">
        <v>197</v>
      </c>
      <c r="D10" s="14">
        <v>5078</v>
      </c>
      <c r="E10" s="15">
        <v>60.17</v>
      </c>
      <c r="F10" s="16">
        <v>8.4699999999999998E-2</v>
      </c>
      <c r="G10" s="16"/>
    </row>
    <row r="11" spans="1:7" x14ac:dyDescent="0.35">
      <c r="A11" s="13" t="s">
        <v>217</v>
      </c>
      <c r="B11" s="33" t="s">
        <v>218</v>
      </c>
      <c r="C11" s="33" t="s">
        <v>197</v>
      </c>
      <c r="D11" s="14">
        <v>2624</v>
      </c>
      <c r="E11" s="15">
        <v>57.94</v>
      </c>
      <c r="F11" s="16">
        <v>8.1500000000000003E-2</v>
      </c>
      <c r="G11" s="16"/>
    </row>
    <row r="12" spans="1:7" x14ac:dyDescent="0.35">
      <c r="A12" s="13" t="s">
        <v>206</v>
      </c>
      <c r="B12" s="33" t="s">
        <v>207</v>
      </c>
      <c r="C12" s="33" t="s">
        <v>197</v>
      </c>
      <c r="D12" s="14">
        <v>7316</v>
      </c>
      <c r="E12" s="15">
        <v>57.7</v>
      </c>
      <c r="F12" s="16">
        <v>8.1199999999999994E-2</v>
      </c>
      <c r="G12" s="16"/>
    </row>
    <row r="13" spans="1:7" x14ac:dyDescent="0.35">
      <c r="A13" s="13" t="s">
        <v>1766</v>
      </c>
      <c r="B13" s="33" t="s">
        <v>1767</v>
      </c>
      <c r="C13" s="33" t="s">
        <v>197</v>
      </c>
      <c r="D13" s="14">
        <v>3542</v>
      </c>
      <c r="E13" s="15">
        <v>29.7</v>
      </c>
      <c r="F13" s="16">
        <v>4.1799999999999997E-2</v>
      </c>
      <c r="G13" s="16"/>
    </row>
    <row r="14" spans="1:7" x14ac:dyDescent="0.35">
      <c r="A14" s="13" t="s">
        <v>1000</v>
      </c>
      <c r="B14" s="33" t="s">
        <v>1001</v>
      </c>
      <c r="C14" s="33" t="s">
        <v>197</v>
      </c>
      <c r="D14" s="14">
        <v>13096</v>
      </c>
      <c r="E14" s="15">
        <v>25.76</v>
      </c>
      <c r="F14" s="16">
        <v>3.6200000000000003E-2</v>
      </c>
      <c r="G14" s="16"/>
    </row>
    <row r="15" spans="1:7" x14ac:dyDescent="0.35">
      <c r="A15" s="13" t="s">
        <v>286</v>
      </c>
      <c r="B15" s="33" t="s">
        <v>287</v>
      </c>
      <c r="C15" s="33" t="s">
        <v>197</v>
      </c>
      <c r="D15" s="14">
        <v>9896</v>
      </c>
      <c r="E15" s="15">
        <v>24.73</v>
      </c>
      <c r="F15" s="16">
        <v>3.4799999999999998E-2</v>
      </c>
      <c r="G15" s="16"/>
    </row>
    <row r="16" spans="1:7" x14ac:dyDescent="0.35">
      <c r="A16" s="13" t="s">
        <v>1045</v>
      </c>
      <c r="B16" s="33" t="s">
        <v>1046</v>
      </c>
      <c r="C16" s="33" t="s">
        <v>197</v>
      </c>
      <c r="D16" s="14">
        <v>33167</v>
      </c>
      <c r="E16" s="15">
        <v>21.52</v>
      </c>
      <c r="F16" s="16">
        <v>3.0300000000000001E-2</v>
      </c>
      <c r="G16" s="16"/>
    </row>
    <row r="17" spans="1:7" x14ac:dyDescent="0.35">
      <c r="A17" s="13" t="s">
        <v>830</v>
      </c>
      <c r="B17" s="33" t="s">
        <v>831</v>
      </c>
      <c r="C17" s="33" t="s">
        <v>197</v>
      </c>
      <c r="D17" s="14">
        <v>3020</v>
      </c>
      <c r="E17" s="15">
        <v>20.49</v>
      </c>
      <c r="F17" s="16">
        <v>2.8799999999999999E-2</v>
      </c>
      <c r="G17" s="16"/>
    </row>
    <row r="18" spans="1:7" x14ac:dyDescent="0.35">
      <c r="A18" s="13" t="s">
        <v>1820</v>
      </c>
      <c r="B18" s="33" t="s">
        <v>1821</v>
      </c>
      <c r="C18" s="33" t="s">
        <v>197</v>
      </c>
      <c r="D18" s="14">
        <v>18443</v>
      </c>
      <c r="E18" s="15">
        <v>18.48</v>
      </c>
      <c r="F18" s="16">
        <v>2.5999999999999999E-2</v>
      </c>
      <c r="G18" s="16"/>
    </row>
    <row r="19" spans="1:7" x14ac:dyDescent="0.35">
      <c r="A19" s="13" t="s">
        <v>1825</v>
      </c>
      <c r="B19" s="33" t="s">
        <v>1826</v>
      </c>
      <c r="C19" s="33" t="s">
        <v>197</v>
      </c>
      <c r="D19" s="14">
        <v>18023</v>
      </c>
      <c r="E19" s="15">
        <v>17.559999999999999</v>
      </c>
      <c r="F19" s="16">
        <v>2.47E-2</v>
      </c>
      <c r="G19" s="16"/>
    </row>
    <row r="20" spans="1:7" x14ac:dyDescent="0.35">
      <c r="A20" s="17" t="s">
        <v>137</v>
      </c>
      <c r="B20" s="34"/>
      <c r="C20" s="34"/>
      <c r="D20" s="20"/>
      <c r="E20" s="37">
        <v>709.78</v>
      </c>
      <c r="F20" s="38">
        <v>0.99880000000000002</v>
      </c>
      <c r="G20" s="23"/>
    </row>
    <row r="21" spans="1:7" x14ac:dyDescent="0.35">
      <c r="A21" s="17" t="s">
        <v>400</v>
      </c>
      <c r="B21" s="33"/>
      <c r="C21" s="33"/>
      <c r="D21" s="14"/>
      <c r="E21" s="15"/>
      <c r="F21" s="16"/>
      <c r="G21" s="16"/>
    </row>
    <row r="22" spans="1:7" x14ac:dyDescent="0.35">
      <c r="A22" s="17" t="s">
        <v>137</v>
      </c>
      <c r="B22" s="33"/>
      <c r="C22" s="33"/>
      <c r="D22" s="14"/>
      <c r="E22" s="39" t="s">
        <v>134</v>
      </c>
      <c r="F22" s="40" t="s">
        <v>134</v>
      </c>
      <c r="G22" s="16"/>
    </row>
    <row r="23" spans="1:7" x14ac:dyDescent="0.35">
      <c r="A23" s="24" t="s">
        <v>153</v>
      </c>
      <c r="B23" s="35"/>
      <c r="C23" s="35"/>
      <c r="D23" s="25"/>
      <c r="E23" s="30">
        <v>709.78</v>
      </c>
      <c r="F23" s="31">
        <v>0.99880000000000002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 t="s">
        <v>156</v>
      </c>
      <c r="B25" s="33"/>
      <c r="C25" s="33"/>
      <c r="D25" s="14"/>
      <c r="E25" s="15">
        <v>0</v>
      </c>
      <c r="F25" s="16">
        <v>0</v>
      </c>
      <c r="G25" s="16"/>
    </row>
    <row r="26" spans="1:7" x14ac:dyDescent="0.35">
      <c r="A26" s="13" t="s">
        <v>157</v>
      </c>
      <c r="B26" s="33"/>
      <c r="C26" s="33"/>
      <c r="D26" s="14"/>
      <c r="E26" s="15">
        <v>0.79</v>
      </c>
      <c r="F26" s="16">
        <v>1.1999999999999999E-3</v>
      </c>
      <c r="G26" s="16"/>
    </row>
    <row r="27" spans="1:7" x14ac:dyDescent="0.35">
      <c r="A27" s="28" t="s">
        <v>158</v>
      </c>
      <c r="B27" s="36"/>
      <c r="C27" s="36"/>
      <c r="D27" s="29"/>
      <c r="E27" s="30">
        <v>710.57</v>
      </c>
      <c r="F27" s="31">
        <v>1</v>
      </c>
      <c r="G27" s="31"/>
    </row>
    <row r="32" spans="1:7" x14ac:dyDescent="0.35">
      <c r="A32" s="1" t="s">
        <v>161</v>
      </c>
    </row>
    <row r="33" spans="1:3" x14ac:dyDescent="0.35">
      <c r="A33" s="47" t="s">
        <v>162</v>
      </c>
      <c r="B33" s="3" t="s">
        <v>134</v>
      </c>
    </row>
    <row r="34" spans="1:3" x14ac:dyDescent="0.35">
      <c r="A34" t="s">
        <v>163</v>
      </c>
    </row>
    <row r="35" spans="1:3" x14ac:dyDescent="0.35">
      <c r="A35" t="s">
        <v>164</v>
      </c>
      <c r="B35" t="s">
        <v>165</v>
      </c>
      <c r="C35" t="s">
        <v>165</v>
      </c>
    </row>
    <row r="36" spans="1:3" x14ac:dyDescent="0.35">
      <c r="B36" s="48">
        <v>45747</v>
      </c>
      <c r="C36" s="48">
        <v>45777</v>
      </c>
    </row>
    <row r="37" spans="1:3" x14ac:dyDescent="0.35">
      <c r="A37" t="s">
        <v>168</v>
      </c>
      <c r="B37">
        <v>51.508000000000003</v>
      </c>
      <c r="C37">
        <v>55.020400000000002</v>
      </c>
    </row>
    <row r="39" spans="1:3" x14ac:dyDescent="0.35">
      <c r="A39" t="s">
        <v>170</v>
      </c>
      <c r="B39" s="3" t="s">
        <v>134</v>
      </c>
    </row>
    <row r="40" spans="1:3" x14ac:dyDescent="0.35">
      <c r="A40" t="s">
        <v>171</v>
      </c>
      <c r="B40" s="3" t="s">
        <v>134</v>
      </c>
    </row>
    <row r="41" spans="1:3" ht="29" customHeight="1" x14ac:dyDescent="0.35">
      <c r="A41" s="47" t="s">
        <v>172</v>
      </c>
      <c r="B41" s="3" t="s">
        <v>134</v>
      </c>
    </row>
    <row r="42" spans="1:3" ht="29" customHeight="1" x14ac:dyDescent="0.35">
      <c r="A42" s="47" t="s">
        <v>173</v>
      </c>
      <c r="B42" s="3" t="s">
        <v>134</v>
      </c>
    </row>
    <row r="43" spans="1:3" x14ac:dyDescent="0.35">
      <c r="A43" t="s">
        <v>405</v>
      </c>
      <c r="B43" s="49">
        <v>1.8974</v>
      </c>
    </row>
    <row r="44" spans="1:3" ht="43.5" customHeight="1" x14ac:dyDescent="0.35">
      <c r="A44" s="47" t="s">
        <v>175</v>
      </c>
      <c r="B44" s="3" t="s">
        <v>134</v>
      </c>
    </row>
    <row r="45" spans="1:3" x14ac:dyDescent="0.35">
      <c r="B45" s="3"/>
    </row>
    <row r="46" spans="1:3" ht="29" customHeight="1" x14ac:dyDescent="0.35">
      <c r="A46" s="47" t="s">
        <v>176</v>
      </c>
      <c r="B46" s="3" t="s">
        <v>134</v>
      </c>
    </row>
    <row r="47" spans="1:3" ht="29" customHeight="1" x14ac:dyDescent="0.35">
      <c r="A47" s="47" t="s">
        <v>177</v>
      </c>
      <c r="B47" t="s">
        <v>134</v>
      </c>
    </row>
    <row r="48" spans="1:3" ht="29" customHeight="1" x14ac:dyDescent="0.35">
      <c r="A48" s="47" t="s">
        <v>178</v>
      </c>
      <c r="B48" s="3" t="s">
        <v>134</v>
      </c>
    </row>
    <row r="49" spans="1:4" ht="29" customHeight="1" x14ac:dyDescent="0.35">
      <c r="A49" s="47" t="s">
        <v>179</v>
      </c>
      <c r="B49" s="3" t="s">
        <v>134</v>
      </c>
    </row>
    <row r="51" spans="1:4" ht="70" customHeight="1" x14ac:dyDescent="0.35">
      <c r="A51" s="73" t="s">
        <v>189</v>
      </c>
      <c r="B51" s="73" t="s">
        <v>190</v>
      </c>
      <c r="C51" s="73" t="s">
        <v>5</v>
      </c>
      <c r="D51" s="73" t="s">
        <v>6</v>
      </c>
    </row>
    <row r="52" spans="1:4" ht="70" customHeight="1" x14ac:dyDescent="0.35">
      <c r="A52" s="73" t="s">
        <v>2167</v>
      </c>
      <c r="B52" s="73"/>
      <c r="C52" s="73" t="s">
        <v>84</v>
      </c>
      <c r="D52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8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2168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2169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2170</v>
      </c>
      <c r="B11" s="33" t="s">
        <v>2171</v>
      </c>
      <c r="C11" s="33" t="s">
        <v>547</v>
      </c>
      <c r="D11" s="14">
        <v>1500000</v>
      </c>
      <c r="E11" s="15">
        <v>1524.83</v>
      </c>
      <c r="F11" s="16">
        <v>0.1129</v>
      </c>
      <c r="G11" s="16">
        <v>7.4499999999999997E-2</v>
      </c>
    </row>
    <row r="12" spans="1:7" x14ac:dyDescent="0.35">
      <c r="A12" s="13" t="s">
        <v>2172</v>
      </c>
      <c r="B12" s="33" t="s">
        <v>2173</v>
      </c>
      <c r="C12" s="33" t="s">
        <v>522</v>
      </c>
      <c r="D12" s="14">
        <v>1500000</v>
      </c>
      <c r="E12" s="15">
        <v>1522.13</v>
      </c>
      <c r="F12" s="16">
        <v>0.11269999999999999</v>
      </c>
      <c r="G12" s="16">
        <v>7.3499999999999996E-2</v>
      </c>
    </row>
    <row r="13" spans="1:7" x14ac:dyDescent="0.35">
      <c r="A13" s="13" t="s">
        <v>2174</v>
      </c>
      <c r="B13" s="33" t="s">
        <v>2175</v>
      </c>
      <c r="C13" s="33" t="s">
        <v>525</v>
      </c>
      <c r="D13" s="14">
        <v>1500000</v>
      </c>
      <c r="E13" s="15">
        <v>1515.54</v>
      </c>
      <c r="F13" s="16">
        <v>0.11219999999999999</v>
      </c>
      <c r="G13" s="16">
        <v>7.4487999999999999E-2</v>
      </c>
    </row>
    <row r="14" spans="1:7" x14ac:dyDescent="0.35">
      <c r="A14" s="13" t="s">
        <v>1095</v>
      </c>
      <c r="B14" s="33" t="s">
        <v>1096</v>
      </c>
      <c r="C14" s="33" t="s">
        <v>522</v>
      </c>
      <c r="D14" s="14">
        <v>1500000</v>
      </c>
      <c r="E14" s="15">
        <v>1503.76</v>
      </c>
      <c r="F14" s="16">
        <v>0.1113</v>
      </c>
      <c r="G14" s="16">
        <v>7.4999999999999997E-2</v>
      </c>
    </row>
    <row r="15" spans="1:7" x14ac:dyDescent="0.35">
      <c r="A15" s="13" t="s">
        <v>2176</v>
      </c>
      <c r="B15" s="33" t="s">
        <v>2177</v>
      </c>
      <c r="C15" s="33" t="s">
        <v>522</v>
      </c>
      <c r="D15" s="14">
        <v>1300000</v>
      </c>
      <c r="E15" s="15">
        <v>1317.21</v>
      </c>
      <c r="F15" s="16">
        <v>9.7500000000000003E-2</v>
      </c>
      <c r="G15" s="16">
        <v>7.1199999999999999E-2</v>
      </c>
    </row>
    <row r="16" spans="1:7" x14ac:dyDescent="0.35">
      <c r="A16" s="13" t="s">
        <v>2178</v>
      </c>
      <c r="B16" s="33" t="s">
        <v>2179</v>
      </c>
      <c r="C16" s="33" t="s">
        <v>522</v>
      </c>
      <c r="D16" s="14">
        <v>1000000</v>
      </c>
      <c r="E16" s="15">
        <v>1019.82</v>
      </c>
      <c r="F16" s="16">
        <v>7.5499999999999998E-2</v>
      </c>
      <c r="G16" s="16">
        <v>7.3749999999999996E-2</v>
      </c>
    </row>
    <row r="17" spans="1:7" x14ac:dyDescent="0.35">
      <c r="A17" s="13" t="s">
        <v>2180</v>
      </c>
      <c r="B17" s="33" t="s">
        <v>2181</v>
      </c>
      <c r="C17" s="33" t="s">
        <v>522</v>
      </c>
      <c r="D17" s="14">
        <v>1000000</v>
      </c>
      <c r="E17" s="15">
        <v>1011.45</v>
      </c>
      <c r="F17" s="16">
        <v>7.4899999999999994E-2</v>
      </c>
      <c r="G17" s="16">
        <v>7.2700000000000001E-2</v>
      </c>
    </row>
    <row r="18" spans="1:7" x14ac:dyDescent="0.35">
      <c r="A18" s="13" t="s">
        <v>2182</v>
      </c>
      <c r="B18" s="33" t="s">
        <v>2183</v>
      </c>
      <c r="C18" s="33" t="s">
        <v>522</v>
      </c>
      <c r="D18" s="14">
        <v>1000000</v>
      </c>
      <c r="E18" s="15">
        <v>1010.67</v>
      </c>
      <c r="F18" s="16">
        <v>7.4800000000000005E-2</v>
      </c>
      <c r="G18" s="16">
        <v>7.2405999999999998E-2</v>
      </c>
    </row>
    <row r="19" spans="1:7" x14ac:dyDescent="0.35">
      <c r="A19" s="13" t="s">
        <v>2184</v>
      </c>
      <c r="B19" s="33" t="s">
        <v>2185</v>
      </c>
      <c r="C19" s="33" t="s">
        <v>522</v>
      </c>
      <c r="D19" s="14">
        <v>500000</v>
      </c>
      <c r="E19" s="15">
        <v>510.27</v>
      </c>
      <c r="F19" s="16">
        <v>3.78E-2</v>
      </c>
      <c r="G19" s="16">
        <v>6.8747000000000003E-2</v>
      </c>
    </row>
    <row r="20" spans="1:7" x14ac:dyDescent="0.35">
      <c r="A20" s="13" t="s">
        <v>2186</v>
      </c>
      <c r="B20" s="33" t="s">
        <v>2187</v>
      </c>
      <c r="C20" s="33" t="s">
        <v>522</v>
      </c>
      <c r="D20" s="14">
        <v>500000</v>
      </c>
      <c r="E20" s="15">
        <v>510.01</v>
      </c>
      <c r="F20" s="16">
        <v>3.78E-2</v>
      </c>
      <c r="G20" s="16">
        <v>6.812E-2</v>
      </c>
    </row>
    <row r="21" spans="1:7" x14ac:dyDescent="0.35">
      <c r="A21" s="13" t="s">
        <v>2188</v>
      </c>
      <c r="B21" s="33" t="s">
        <v>2189</v>
      </c>
      <c r="C21" s="33" t="s">
        <v>522</v>
      </c>
      <c r="D21" s="14">
        <v>500000</v>
      </c>
      <c r="E21" s="15">
        <v>509.03</v>
      </c>
      <c r="F21" s="16">
        <v>3.7699999999999997E-2</v>
      </c>
      <c r="G21" s="16">
        <v>7.1499999999999994E-2</v>
      </c>
    </row>
    <row r="22" spans="1:7" x14ac:dyDescent="0.35">
      <c r="A22" s="13" t="s">
        <v>2190</v>
      </c>
      <c r="B22" s="33" t="s">
        <v>2191</v>
      </c>
      <c r="C22" s="33" t="s">
        <v>522</v>
      </c>
      <c r="D22" s="14">
        <v>500000</v>
      </c>
      <c r="E22" s="15">
        <v>508.09</v>
      </c>
      <c r="F22" s="16">
        <v>3.7600000000000001E-2</v>
      </c>
      <c r="G22" s="16">
        <v>6.9291000000000005E-2</v>
      </c>
    </row>
    <row r="23" spans="1:7" x14ac:dyDescent="0.35">
      <c r="A23" s="13" t="s">
        <v>2192</v>
      </c>
      <c r="B23" s="33" t="s">
        <v>2193</v>
      </c>
      <c r="C23" s="33" t="s">
        <v>522</v>
      </c>
      <c r="D23" s="14">
        <v>500000</v>
      </c>
      <c r="E23" s="15">
        <v>503.14</v>
      </c>
      <c r="F23" s="16">
        <v>3.7199999999999997E-2</v>
      </c>
      <c r="G23" s="16">
        <v>7.3499999999999996E-2</v>
      </c>
    </row>
    <row r="24" spans="1:7" x14ac:dyDescent="0.35">
      <c r="A24" s="17" t="s">
        <v>137</v>
      </c>
      <c r="B24" s="34"/>
      <c r="C24" s="34"/>
      <c r="D24" s="20"/>
      <c r="E24" s="21">
        <v>12965.95</v>
      </c>
      <c r="F24" s="22">
        <v>0.95989999999999998</v>
      </c>
      <c r="G24" s="23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151</v>
      </c>
      <c r="B26" s="33"/>
      <c r="C26" s="33"/>
      <c r="D26" s="14"/>
      <c r="E26" s="15"/>
      <c r="F26" s="16"/>
      <c r="G26" s="16"/>
    </row>
    <row r="27" spans="1:7" x14ac:dyDescent="0.35">
      <c r="A27" s="17" t="s">
        <v>137</v>
      </c>
      <c r="B27" s="33"/>
      <c r="C27" s="33"/>
      <c r="D27" s="14"/>
      <c r="E27" s="18" t="s">
        <v>134</v>
      </c>
      <c r="F27" s="19" t="s">
        <v>134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152</v>
      </c>
      <c r="B29" s="33"/>
      <c r="C29" s="33"/>
      <c r="D29" s="14"/>
      <c r="E29" s="15"/>
      <c r="F29" s="16"/>
      <c r="G29" s="16"/>
    </row>
    <row r="30" spans="1:7" x14ac:dyDescent="0.35">
      <c r="A30" s="17" t="s">
        <v>137</v>
      </c>
      <c r="B30" s="33"/>
      <c r="C30" s="33"/>
      <c r="D30" s="14"/>
      <c r="E30" s="18" t="s">
        <v>134</v>
      </c>
      <c r="F30" s="19" t="s">
        <v>134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153</v>
      </c>
      <c r="B32" s="35"/>
      <c r="C32" s="35"/>
      <c r="D32" s="25"/>
      <c r="E32" s="21">
        <v>12965.95</v>
      </c>
      <c r="F32" s="22">
        <v>0.95989999999999998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154</v>
      </c>
      <c r="B35" s="33"/>
      <c r="C35" s="33"/>
      <c r="D35" s="14"/>
      <c r="E35" s="15"/>
      <c r="F35" s="16"/>
      <c r="G35" s="16"/>
    </row>
    <row r="36" spans="1:7" x14ac:dyDescent="0.35">
      <c r="A36" s="13" t="s">
        <v>155</v>
      </c>
      <c r="B36" s="33"/>
      <c r="C36" s="33"/>
      <c r="D36" s="14"/>
      <c r="E36" s="15">
        <v>68.98</v>
      </c>
      <c r="F36" s="16">
        <v>5.1000000000000004E-3</v>
      </c>
      <c r="G36" s="16">
        <v>5.9055999999999997E-2</v>
      </c>
    </row>
    <row r="37" spans="1:7" x14ac:dyDescent="0.35">
      <c r="A37" s="17" t="s">
        <v>137</v>
      </c>
      <c r="B37" s="34"/>
      <c r="C37" s="34"/>
      <c r="D37" s="20"/>
      <c r="E37" s="21">
        <v>68.98</v>
      </c>
      <c r="F37" s="22">
        <v>5.1000000000000004E-3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153</v>
      </c>
      <c r="B39" s="35"/>
      <c r="C39" s="35"/>
      <c r="D39" s="25"/>
      <c r="E39" s="21">
        <v>68.98</v>
      </c>
      <c r="F39" s="22">
        <v>5.1000000000000004E-3</v>
      </c>
      <c r="G39" s="23"/>
    </row>
    <row r="40" spans="1:7" x14ac:dyDescent="0.35">
      <c r="A40" s="13" t="s">
        <v>156</v>
      </c>
      <c r="B40" s="33"/>
      <c r="C40" s="33"/>
      <c r="D40" s="14"/>
      <c r="E40" s="15">
        <v>472.94473579999999</v>
      </c>
      <c r="F40" s="16">
        <v>3.5014000000000003E-2</v>
      </c>
      <c r="G40" s="16"/>
    </row>
    <row r="41" spans="1:7" x14ac:dyDescent="0.35">
      <c r="A41" s="13" t="s">
        <v>157</v>
      </c>
      <c r="B41" s="33"/>
      <c r="C41" s="33"/>
      <c r="D41" s="14"/>
      <c r="E41" s="26">
        <v>-0.59473580000000004</v>
      </c>
      <c r="F41" s="27">
        <v>-1.4E-5</v>
      </c>
      <c r="G41" s="16">
        <v>5.9055999999999997E-2</v>
      </c>
    </row>
    <row r="42" spans="1:7" x14ac:dyDescent="0.35">
      <c r="A42" s="28" t="s">
        <v>158</v>
      </c>
      <c r="B42" s="36"/>
      <c r="C42" s="36"/>
      <c r="D42" s="29"/>
      <c r="E42" s="30">
        <v>13507.28</v>
      </c>
      <c r="F42" s="31">
        <v>1</v>
      </c>
      <c r="G42" s="31"/>
    </row>
    <row r="44" spans="1:7" x14ac:dyDescent="0.35">
      <c r="A44" s="1" t="s">
        <v>159</v>
      </c>
    </row>
    <row r="45" spans="1:7" x14ac:dyDescent="0.35">
      <c r="A45" s="1" t="s">
        <v>2194</v>
      </c>
    </row>
    <row r="47" spans="1:7" x14ac:dyDescent="0.35">
      <c r="A47" s="1" t="s">
        <v>161</v>
      </c>
    </row>
    <row r="48" spans="1:7" x14ac:dyDescent="0.35">
      <c r="A48" s="47" t="s">
        <v>162</v>
      </c>
      <c r="B48" s="3" t="s">
        <v>134</v>
      </c>
    </row>
    <row r="49" spans="1:3" x14ac:dyDescent="0.35">
      <c r="A49" t="s">
        <v>163</v>
      </c>
    </row>
    <row r="50" spans="1:3" x14ac:dyDescent="0.35">
      <c r="A50" t="s">
        <v>164</v>
      </c>
      <c r="B50" t="s">
        <v>165</v>
      </c>
      <c r="C50" t="s">
        <v>165</v>
      </c>
    </row>
    <row r="51" spans="1:3" x14ac:dyDescent="0.35">
      <c r="B51" s="48">
        <v>45747</v>
      </c>
      <c r="C51" s="48">
        <v>45777</v>
      </c>
    </row>
    <row r="52" spans="1:3" x14ac:dyDescent="0.35">
      <c r="A52" t="s">
        <v>166</v>
      </c>
      <c r="B52">
        <v>10.29</v>
      </c>
      <c r="C52">
        <v>10.43</v>
      </c>
    </row>
    <row r="53" spans="1:3" x14ac:dyDescent="0.35">
      <c r="A53" t="s">
        <v>167</v>
      </c>
      <c r="B53">
        <v>10.29</v>
      </c>
      <c r="C53">
        <v>10.43</v>
      </c>
    </row>
    <row r="54" spans="1:3" x14ac:dyDescent="0.35">
      <c r="A54" t="s">
        <v>168</v>
      </c>
      <c r="B54">
        <v>10.281000000000001</v>
      </c>
      <c r="C54">
        <v>10.42</v>
      </c>
    </row>
    <row r="55" spans="1:3" x14ac:dyDescent="0.35">
      <c r="A55" t="s">
        <v>169</v>
      </c>
      <c r="B55">
        <v>10.281000000000001</v>
      </c>
      <c r="C55">
        <v>10.42</v>
      </c>
    </row>
    <row r="57" spans="1:3" x14ac:dyDescent="0.35">
      <c r="A57" t="s">
        <v>170</v>
      </c>
      <c r="B57" s="3" t="s">
        <v>134</v>
      </c>
    </row>
    <row r="58" spans="1:3" x14ac:dyDescent="0.35">
      <c r="A58" t="s">
        <v>171</v>
      </c>
      <c r="B58" s="3" t="s">
        <v>134</v>
      </c>
    </row>
    <row r="59" spans="1:3" ht="29" customHeight="1" x14ac:dyDescent="0.35">
      <c r="A59" s="47" t="s">
        <v>172</v>
      </c>
      <c r="B59" s="3" t="s">
        <v>134</v>
      </c>
    </row>
    <row r="60" spans="1:3" ht="29" customHeight="1" x14ac:dyDescent="0.35">
      <c r="A60" s="47" t="s">
        <v>173</v>
      </c>
      <c r="B60" s="3" t="s">
        <v>134</v>
      </c>
    </row>
    <row r="61" spans="1:3" x14ac:dyDescent="0.35">
      <c r="A61" t="s">
        <v>174</v>
      </c>
      <c r="B61" s="49">
        <f>+B76</f>
        <v>2.5091880994082598</v>
      </c>
    </row>
    <row r="62" spans="1:3" ht="43.5" customHeight="1" x14ac:dyDescent="0.35">
      <c r="A62" s="47" t="s">
        <v>175</v>
      </c>
      <c r="B62" s="3" t="s">
        <v>134</v>
      </c>
    </row>
    <row r="63" spans="1:3" x14ac:dyDescent="0.35">
      <c r="B63" s="3"/>
    </row>
    <row r="64" spans="1:3" ht="29" customHeight="1" x14ac:dyDescent="0.35">
      <c r="A64" s="47" t="s">
        <v>176</v>
      </c>
      <c r="B64" s="3" t="s">
        <v>134</v>
      </c>
    </row>
    <row r="65" spans="1:4" ht="29" customHeight="1" x14ac:dyDescent="0.35">
      <c r="A65" s="47" t="s">
        <v>177</v>
      </c>
      <c r="B65">
        <v>5726.87</v>
      </c>
    </row>
    <row r="66" spans="1:4" ht="29" customHeight="1" x14ac:dyDescent="0.35">
      <c r="A66" s="47" t="s">
        <v>178</v>
      </c>
      <c r="B66" s="3" t="s">
        <v>134</v>
      </c>
    </row>
    <row r="67" spans="1:4" ht="29" customHeight="1" x14ac:dyDescent="0.35">
      <c r="A67" s="47" t="s">
        <v>179</v>
      </c>
      <c r="B67" s="3" t="s">
        <v>134</v>
      </c>
    </row>
    <row r="69" spans="1:4" x14ac:dyDescent="0.35">
      <c r="A69" t="s">
        <v>180</v>
      </c>
    </row>
    <row r="70" spans="1:4" ht="87" customHeight="1" x14ac:dyDescent="0.35">
      <c r="A70" s="63" t="s">
        <v>181</v>
      </c>
      <c r="B70" s="67" t="s">
        <v>2195</v>
      </c>
    </row>
    <row r="71" spans="1:4" ht="58" customHeight="1" x14ac:dyDescent="0.35">
      <c r="A71" s="63" t="s">
        <v>183</v>
      </c>
      <c r="B71" s="67" t="s">
        <v>2196</v>
      </c>
    </row>
    <row r="72" spans="1:4" x14ac:dyDescent="0.35">
      <c r="A72" s="63"/>
      <c r="B72" s="63"/>
    </row>
    <row r="73" spans="1:4" x14ac:dyDescent="0.35">
      <c r="A73" s="63" t="s">
        <v>185</v>
      </c>
      <c r="B73" s="64">
        <v>7.2846596355918001</v>
      </c>
    </row>
    <row r="74" spans="1:4" x14ac:dyDescent="0.35">
      <c r="A74" s="63"/>
      <c r="B74" s="63"/>
    </row>
    <row r="75" spans="1:4" x14ac:dyDescent="0.35">
      <c r="A75" s="63" t="s">
        <v>186</v>
      </c>
      <c r="B75" s="65">
        <v>2.2991000000000001</v>
      </c>
    </row>
    <row r="76" spans="1:4" x14ac:dyDescent="0.35">
      <c r="A76" s="63" t="s">
        <v>187</v>
      </c>
      <c r="B76" s="65">
        <v>2.5091880994082598</v>
      </c>
    </row>
    <row r="77" spans="1:4" x14ac:dyDescent="0.35">
      <c r="A77" s="63"/>
      <c r="B77" s="63"/>
    </row>
    <row r="78" spans="1:4" x14ac:dyDescent="0.35">
      <c r="A78" s="63" t="s">
        <v>188</v>
      </c>
      <c r="B78" s="66">
        <v>45777</v>
      </c>
    </row>
    <row r="80" spans="1:4" ht="70" customHeight="1" x14ac:dyDescent="0.35">
      <c r="A80" s="73" t="s">
        <v>189</v>
      </c>
      <c r="B80" s="73" t="s">
        <v>190</v>
      </c>
      <c r="C80" s="73" t="s">
        <v>5</v>
      </c>
      <c r="D80" s="73" t="s">
        <v>6</v>
      </c>
    </row>
    <row r="81" spans="1:4" ht="70" customHeight="1" x14ac:dyDescent="0.35">
      <c r="A81" s="73" t="s">
        <v>2197</v>
      </c>
      <c r="B81" s="73"/>
      <c r="C81" s="73" t="s">
        <v>86</v>
      </c>
      <c r="D81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6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2198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2199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1103</v>
      </c>
      <c r="B8" s="33"/>
      <c r="C8" s="33"/>
      <c r="D8" s="14"/>
      <c r="E8" s="15"/>
      <c r="F8" s="16"/>
      <c r="G8" s="16"/>
    </row>
    <row r="9" spans="1:7" x14ac:dyDescent="0.35">
      <c r="A9" s="13" t="s">
        <v>2200</v>
      </c>
      <c r="B9" s="33" t="s">
        <v>2201</v>
      </c>
      <c r="C9" s="33"/>
      <c r="D9" s="14">
        <v>35789861</v>
      </c>
      <c r="E9" s="15">
        <v>453776.07</v>
      </c>
      <c r="F9" s="16">
        <v>0.99860000000000004</v>
      </c>
      <c r="G9" s="16"/>
    </row>
    <row r="10" spans="1:7" x14ac:dyDescent="0.35">
      <c r="A10" s="17" t="s">
        <v>137</v>
      </c>
      <c r="B10" s="34"/>
      <c r="C10" s="34"/>
      <c r="D10" s="20"/>
      <c r="E10" s="21">
        <v>453776.07</v>
      </c>
      <c r="F10" s="22">
        <v>0.99860000000000004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453776.07</v>
      </c>
      <c r="F12" s="22">
        <v>0.99860000000000004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664.78</v>
      </c>
      <c r="F15" s="16">
        <v>1.5E-3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664.78</v>
      </c>
      <c r="F16" s="22">
        <v>1.5E-3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664.78</v>
      </c>
      <c r="F18" s="22">
        <v>1.5E-3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0.1075604</v>
      </c>
      <c r="F19" s="16">
        <v>0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-22.957560399999998</v>
      </c>
      <c r="F20" s="27">
        <v>-1E-4</v>
      </c>
      <c r="G20" s="16">
        <v>5.9055999999999997E-2</v>
      </c>
    </row>
    <row r="21" spans="1:7" x14ac:dyDescent="0.35">
      <c r="A21" s="28" t="s">
        <v>158</v>
      </c>
      <c r="B21" s="36"/>
      <c r="C21" s="36"/>
      <c r="D21" s="29"/>
      <c r="E21" s="30">
        <v>454418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12.3697</v>
      </c>
      <c r="C31">
        <v>12.646800000000001</v>
      </c>
    </row>
    <row r="32" spans="1:7" x14ac:dyDescent="0.35">
      <c r="A32" t="s">
        <v>167</v>
      </c>
      <c r="B32">
        <v>12.3697</v>
      </c>
      <c r="C32">
        <v>12.646800000000001</v>
      </c>
    </row>
    <row r="33" spans="1:3" x14ac:dyDescent="0.35">
      <c r="A33" t="s">
        <v>404</v>
      </c>
      <c r="B33">
        <v>12.3697</v>
      </c>
      <c r="C33">
        <v>12.646800000000001</v>
      </c>
    </row>
    <row r="34" spans="1:3" x14ac:dyDescent="0.35">
      <c r="A34" t="s">
        <v>169</v>
      </c>
      <c r="B34">
        <v>12.3697</v>
      </c>
      <c r="C34">
        <v>12.646800000000001</v>
      </c>
    </row>
    <row r="36" spans="1:3" x14ac:dyDescent="0.35">
      <c r="A36" t="s">
        <v>170</v>
      </c>
      <c r="B36" s="3" t="s">
        <v>134</v>
      </c>
    </row>
    <row r="37" spans="1:3" x14ac:dyDescent="0.35">
      <c r="A37" t="s">
        <v>171</v>
      </c>
      <c r="B37" s="3" t="s">
        <v>134</v>
      </c>
    </row>
    <row r="38" spans="1:3" ht="29" customHeight="1" x14ac:dyDescent="0.35">
      <c r="A38" s="47" t="s">
        <v>172</v>
      </c>
      <c r="B38" s="3" t="s">
        <v>134</v>
      </c>
    </row>
    <row r="39" spans="1:3" ht="29" customHeight="1" x14ac:dyDescent="0.35">
      <c r="A39" s="47" t="s">
        <v>173</v>
      </c>
      <c r="B39" s="3" t="s">
        <v>134</v>
      </c>
    </row>
    <row r="40" spans="1:3" x14ac:dyDescent="0.35">
      <c r="A40" t="s">
        <v>174</v>
      </c>
      <c r="B40" s="49">
        <f>+B55</f>
        <v>6.8179635468649087</v>
      </c>
    </row>
    <row r="41" spans="1:3" ht="43.5" customHeight="1" x14ac:dyDescent="0.35">
      <c r="A41" s="47" t="s">
        <v>511</v>
      </c>
      <c r="B41" s="3" t="s">
        <v>134</v>
      </c>
    </row>
    <row r="42" spans="1:3" x14ac:dyDescent="0.35">
      <c r="B42" s="3"/>
    </row>
    <row r="43" spans="1:3" ht="29" customHeight="1" x14ac:dyDescent="0.35">
      <c r="A43" s="47" t="s">
        <v>512</v>
      </c>
      <c r="B43" s="3" t="s">
        <v>134</v>
      </c>
    </row>
    <row r="44" spans="1:3" ht="29" customHeight="1" x14ac:dyDescent="0.35">
      <c r="A44" s="47" t="s">
        <v>513</v>
      </c>
      <c r="B44" t="s">
        <v>134</v>
      </c>
    </row>
    <row r="45" spans="1:3" ht="29" customHeight="1" x14ac:dyDescent="0.35">
      <c r="A45" s="47" t="s">
        <v>514</v>
      </c>
      <c r="B45" s="3" t="s">
        <v>134</v>
      </c>
    </row>
    <row r="46" spans="1:3" ht="29" customHeight="1" x14ac:dyDescent="0.35">
      <c r="A46" s="47" t="s">
        <v>515</v>
      </c>
      <c r="B46" s="3" t="s">
        <v>134</v>
      </c>
    </row>
    <row r="48" spans="1:3" x14ac:dyDescent="0.35">
      <c r="A48" t="s">
        <v>180</v>
      </c>
    </row>
    <row r="49" spans="1:4" ht="29" customHeight="1" x14ac:dyDescent="0.35">
      <c r="A49" s="63" t="s">
        <v>181</v>
      </c>
      <c r="B49" s="67" t="s">
        <v>2202</v>
      </c>
    </row>
    <row r="50" spans="1:4" ht="43.5" customHeight="1" x14ac:dyDescent="0.35">
      <c r="A50" s="63" t="s">
        <v>183</v>
      </c>
      <c r="B50" s="67" t="s">
        <v>1581</v>
      </c>
    </row>
    <row r="51" spans="1:4" x14ac:dyDescent="0.35">
      <c r="A51" s="63"/>
      <c r="B51" s="63"/>
    </row>
    <row r="52" spans="1:4" x14ac:dyDescent="0.35">
      <c r="A52" s="63" t="s">
        <v>185</v>
      </c>
      <c r="B52" s="64">
        <v>6.8329898858479732</v>
      </c>
    </row>
    <row r="53" spans="1:4" x14ac:dyDescent="0.35">
      <c r="A53" s="63"/>
      <c r="B53" s="63"/>
    </row>
    <row r="54" spans="1:4" x14ac:dyDescent="0.35">
      <c r="A54" s="63" t="s">
        <v>186</v>
      </c>
      <c r="B54" s="65">
        <v>5.5023</v>
      </c>
    </row>
    <row r="55" spans="1:4" x14ac:dyDescent="0.35">
      <c r="A55" s="63" t="s">
        <v>187</v>
      </c>
      <c r="B55" s="65">
        <v>6.8179635468649087</v>
      </c>
    </row>
    <row r="56" spans="1:4" x14ac:dyDescent="0.35">
      <c r="A56" s="63"/>
      <c r="B56" s="63"/>
    </row>
    <row r="57" spans="1:4" x14ac:dyDescent="0.35">
      <c r="A57" s="63" t="s">
        <v>188</v>
      </c>
      <c r="B57" s="66">
        <v>45777</v>
      </c>
    </row>
    <row r="59" spans="1:4" ht="70" customHeight="1" x14ac:dyDescent="0.35">
      <c r="A59" s="73" t="s">
        <v>189</v>
      </c>
      <c r="B59" s="73" t="s">
        <v>190</v>
      </c>
      <c r="C59" s="73" t="s">
        <v>5</v>
      </c>
      <c r="D59" s="73" t="s">
        <v>6</v>
      </c>
    </row>
    <row r="60" spans="1:4" ht="70" customHeight="1" x14ac:dyDescent="0.35">
      <c r="A60" s="73" t="s">
        <v>2203</v>
      </c>
      <c r="B60" s="73"/>
      <c r="C60" s="73" t="s">
        <v>20</v>
      </c>
      <c r="D6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8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2204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2205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227</v>
      </c>
      <c r="B8" s="33" t="s">
        <v>228</v>
      </c>
      <c r="C8" s="33" t="s">
        <v>229</v>
      </c>
      <c r="D8" s="14">
        <v>42948</v>
      </c>
      <c r="E8" s="15">
        <v>786.94</v>
      </c>
      <c r="F8" s="16">
        <v>5.16E-2</v>
      </c>
      <c r="G8" s="16"/>
    </row>
    <row r="9" spans="1:7" x14ac:dyDescent="0.35">
      <c r="A9" s="13" t="s">
        <v>203</v>
      </c>
      <c r="B9" s="33" t="s">
        <v>204</v>
      </c>
      <c r="C9" s="33" t="s">
        <v>205</v>
      </c>
      <c r="D9" s="14">
        <v>41888</v>
      </c>
      <c r="E9" s="15">
        <v>781</v>
      </c>
      <c r="F9" s="16">
        <v>5.1200000000000002E-2</v>
      </c>
      <c r="G9" s="16"/>
    </row>
    <row r="10" spans="1:7" x14ac:dyDescent="0.35">
      <c r="A10" s="13" t="s">
        <v>198</v>
      </c>
      <c r="B10" s="33" t="s">
        <v>199</v>
      </c>
      <c r="C10" s="33" t="s">
        <v>197</v>
      </c>
      <c r="D10" s="14">
        <v>48422</v>
      </c>
      <c r="E10" s="15">
        <v>690.98</v>
      </c>
      <c r="F10" s="16">
        <v>4.53E-2</v>
      </c>
      <c r="G10" s="16"/>
    </row>
    <row r="11" spans="1:7" x14ac:dyDescent="0.35">
      <c r="A11" s="13" t="s">
        <v>728</v>
      </c>
      <c r="B11" s="33" t="s">
        <v>729</v>
      </c>
      <c r="C11" s="33" t="s">
        <v>229</v>
      </c>
      <c r="D11" s="14">
        <v>10894</v>
      </c>
      <c r="E11" s="15">
        <v>663.12</v>
      </c>
      <c r="F11" s="16">
        <v>4.3499999999999997E-2</v>
      </c>
      <c r="G11" s="16"/>
    </row>
    <row r="12" spans="1:7" x14ac:dyDescent="0.35">
      <c r="A12" s="13" t="s">
        <v>803</v>
      </c>
      <c r="B12" s="33" t="s">
        <v>804</v>
      </c>
      <c r="C12" s="33" t="s">
        <v>350</v>
      </c>
      <c r="D12" s="14">
        <v>19813</v>
      </c>
      <c r="E12" s="15">
        <v>601.11</v>
      </c>
      <c r="F12" s="16">
        <v>3.9399999999999998E-2</v>
      </c>
      <c r="G12" s="16"/>
    </row>
    <row r="13" spans="1:7" x14ac:dyDescent="0.35">
      <c r="A13" s="13" t="s">
        <v>799</v>
      </c>
      <c r="B13" s="33" t="s">
        <v>800</v>
      </c>
      <c r="C13" s="33" t="s">
        <v>362</v>
      </c>
      <c r="D13" s="14">
        <v>38105</v>
      </c>
      <c r="E13" s="15">
        <v>595.91999999999996</v>
      </c>
      <c r="F13" s="16">
        <v>3.9100000000000003E-2</v>
      </c>
      <c r="G13" s="16"/>
    </row>
    <row r="14" spans="1:7" x14ac:dyDescent="0.35">
      <c r="A14" s="13" t="s">
        <v>807</v>
      </c>
      <c r="B14" s="33" t="s">
        <v>808</v>
      </c>
      <c r="C14" s="33" t="s">
        <v>253</v>
      </c>
      <c r="D14" s="14">
        <v>10476</v>
      </c>
      <c r="E14" s="15">
        <v>569.78</v>
      </c>
      <c r="F14" s="16">
        <v>3.7400000000000003E-2</v>
      </c>
      <c r="G14" s="16"/>
    </row>
    <row r="15" spans="1:7" x14ac:dyDescent="0.35">
      <c r="A15" s="13" t="s">
        <v>282</v>
      </c>
      <c r="B15" s="33" t="s">
        <v>283</v>
      </c>
      <c r="C15" s="33" t="s">
        <v>229</v>
      </c>
      <c r="D15" s="14">
        <v>26866</v>
      </c>
      <c r="E15" s="15">
        <v>563</v>
      </c>
      <c r="F15" s="16">
        <v>3.6900000000000002E-2</v>
      </c>
      <c r="G15" s="16"/>
    </row>
    <row r="16" spans="1:7" x14ac:dyDescent="0.35">
      <c r="A16" s="13" t="s">
        <v>1710</v>
      </c>
      <c r="B16" s="33" t="s">
        <v>1711</v>
      </c>
      <c r="C16" s="33" t="s">
        <v>226</v>
      </c>
      <c r="D16" s="14">
        <v>19977</v>
      </c>
      <c r="E16" s="15">
        <v>546.87</v>
      </c>
      <c r="F16" s="16">
        <v>3.5900000000000001E-2</v>
      </c>
      <c r="G16" s="16"/>
    </row>
    <row r="17" spans="1:7" x14ac:dyDescent="0.35">
      <c r="A17" s="13" t="s">
        <v>244</v>
      </c>
      <c r="B17" s="33" t="s">
        <v>245</v>
      </c>
      <c r="C17" s="33" t="s">
        <v>241</v>
      </c>
      <c r="D17" s="14">
        <v>125707</v>
      </c>
      <c r="E17" s="15">
        <v>535.26</v>
      </c>
      <c r="F17" s="16">
        <v>3.5099999999999999E-2</v>
      </c>
      <c r="G17" s="16"/>
    </row>
    <row r="18" spans="1:7" x14ac:dyDescent="0.35">
      <c r="A18" s="13" t="s">
        <v>797</v>
      </c>
      <c r="B18" s="33" t="s">
        <v>798</v>
      </c>
      <c r="C18" s="33" t="s">
        <v>267</v>
      </c>
      <c r="D18" s="14">
        <v>7588</v>
      </c>
      <c r="E18" s="15">
        <v>529.41</v>
      </c>
      <c r="F18" s="16">
        <v>3.4700000000000002E-2</v>
      </c>
      <c r="G18" s="16"/>
    </row>
    <row r="19" spans="1:7" x14ac:dyDescent="0.35">
      <c r="A19" s="13" t="s">
        <v>344</v>
      </c>
      <c r="B19" s="33" t="s">
        <v>345</v>
      </c>
      <c r="C19" s="33" t="s">
        <v>264</v>
      </c>
      <c r="D19" s="14">
        <v>27366</v>
      </c>
      <c r="E19" s="15">
        <v>513.52</v>
      </c>
      <c r="F19" s="16">
        <v>3.3700000000000001E-2</v>
      </c>
      <c r="G19" s="16"/>
    </row>
    <row r="20" spans="1:7" x14ac:dyDescent="0.35">
      <c r="A20" s="13" t="s">
        <v>280</v>
      </c>
      <c r="B20" s="33" t="s">
        <v>281</v>
      </c>
      <c r="C20" s="33" t="s">
        <v>229</v>
      </c>
      <c r="D20" s="14">
        <v>15087</v>
      </c>
      <c r="E20" s="15">
        <v>501.19</v>
      </c>
      <c r="F20" s="16">
        <v>3.2899999999999999E-2</v>
      </c>
      <c r="G20" s="16"/>
    </row>
    <row r="21" spans="1:7" x14ac:dyDescent="0.35">
      <c r="A21" s="13" t="s">
        <v>1414</v>
      </c>
      <c r="B21" s="33" t="s">
        <v>1415</v>
      </c>
      <c r="C21" s="33" t="s">
        <v>229</v>
      </c>
      <c r="D21" s="14">
        <v>41416</v>
      </c>
      <c r="E21" s="15">
        <v>490.32</v>
      </c>
      <c r="F21" s="16">
        <v>3.2199999999999999E-2</v>
      </c>
      <c r="G21" s="16"/>
    </row>
    <row r="22" spans="1:7" x14ac:dyDescent="0.35">
      <c r="A22" s="13" t="s">
        <v>224</v>
      </c>
      <c r="B22" s="33" t="s">
        <v>225</v>
      </c>
      <c r="C22" s="33" t="s">
        <v>226</v>
      </c>
      <c r="D22" s="14">
        <v>4141</v>
      </c>
      <c r="E22" s="15">
        <v>482.05</v>
      </c>
      <c r="F22" s="16">
        <v>3.1600000000000003E-2</v>
      </c>
      <c r="G22" s="16"/>
    </row>
    <row r="23" spans="1:7" x14ac:dyDescent="0.35">
      <c r="A23" s="13" t="s">
        <v>353</v>
      </c>
      <c r="B23" s="33" t="s">
        <v>354</v>
      </c>
      <c r="C23" s="33" t="s">
        <v>298</v>
      </c>
      <c r="D23" s="14">
        <v>29913</v>
      </c>
      <c r="E23" s="15">
        <v>478.91</v>
      </c>
      <c r="F23" s="16">
        <v>3.1399999999999997E-2</v>
      </c>
      <c r="G23" s="16"/>
    </row>
    <row r="24" spans="1:7" x14ac:dyDescent="0.35">
      <c r="A24" s="13" t="s">
        <v>249</v>
      </c>
      <c r="B24" s="33" t="s">
        <v>250</v>
      </c>
      <c r="C24" s="33" t="s">
        <v>213</v>
      </c>
      <c r="D24" s="14">
        <v>13813</v>
      </c>
      <c r="E24" s="15">
        <v>477.06</v>
      </c>
      <c r="F24" s="16">
        <v>3.1300000000000001E-2</v>
      </c>
      <c r="G24" s="16"/>
    </row>
    <row r="25" spans="1:7" x14ac:dyDescent="0.35">
      <c r="A25" s="13" t="s">
        <v>424</v>
      </c>
      <c r="B25" s="33" t="s">
        <v>425</v>
      </c>
      <c r="C25" s="33" t="s">
        <v>426</v>
      </c>
      <c r="D25" s="14">
        <v>18253</v>
      </c>
      <c r="E25" s="15">
        <v>472.28</v>
      </c>
      <c r="F25" s="16">
        <v>3.1E-2</v>
      </c>
      <c r="G25" s="16"/>
    </row>
    <row r="26" spans="1:7" x14ac:dyDescent="0.35">
      <c r="A26" s="13" t="s">
        <v>242</v>
      </c>
      <c r="B26" s="33" t="s">
        <v>243</v>
      </c>
      <c r="C26" s="33" t="s">
        <v>213</v>
      </c>
      <c r="D26" s="14">
        <v>29796</v>
      </c>
      <c r="E26" s="15">
        <v>467.05</v>
      </c>
      <c r="F26" s="16">
        <v>3.0599999999999999E-2</v>
      </c>
      <c r="G26" s="16"/>
    </row>
    <row r="27" spans="1:7" x14ac:dyDescent="0.35">
      <c r="A27" s="13" t="s">
        <v>313</v>
      </c>
      <c r="B27" s="33" t="s">
        <v>314</v>
      </c>
      <c r="C27" s="33" t="s">
        <v>248</v>
      </c>
      <c r="D27" s="14">
        <v>17436</v>
      </c>
      <c r="E27" s="15">
        <v>465.89</v>
      </c>
      <c r="F27" s="16">
        <v>3.0599999999999999E-2</v>
      </c>
      <c r="G27" s="16"/>
    </row>
    <row r="28" spans="1:7" x14ac:dyDescent="0.35">
      <c r="A28" s="13" t="s">
        <v>1049</v>
      </c>
      <c r="B28" s="33" t="s">
        <v>1050</v>
      </c>
      <c r="C28" s="33" t="s">
        <v>279</v>
      </c>
      <c r="D28" s="14">
        <v>325</v>
      </c>
      <c r="E28" s="15">
        <v>437.14</v>
      </c>
      <c r="F28" s="16">
        <v>2.87E-2</v>
      </c>
      <c r="G28" s="16"/>
    </row>
    <row r="29" spans="1:7" x14ac:dyDescent="0.35">
      <c r="A29" s="13" t="s">
        <v>254</v>
      </c>
      <c r="B29" s="33" t="s">
        <v>255</v>
      </c>
      <c r="C29" s="33" t="s">
        <v>213</v>
      </c>
      <c r="D29" s="14">
        <v>28688</v>
      </c>
      <c r="E29" s="15">
        <v>431.18</v>
      </c>
      <c r="F29" s="16">
        <v>2.8299999999999999E-2</v>
      </c>
      <c r="G29" s="16"/>
    </row>
    <row r="30" spans="1:7" x14ac:dyDescent="0.35">
      <c r="A30" s="13" t="s">
        <v>420</v>
      </c>
      <c r="B30" s="33" t="s">
        <v>421</v>
      </c>
      <c r="C30" s="33" t="s">
        <v>248</v>
      </c>
      <c r="D30" s="14">
        <v>5190</v>
      </c>
      <c r="E30" s="15">
        <v>416.76</v>
      </c>
      <c r="F30" s="16">
        <v>2.7300000000000001E-2</v>
      </c>
      <c r="G30" s="16"/>
    </row>
    <row r="31" spans="1:7" x14ac:dyDescent="0.35">
      <c r="A31" s="13" t="s">
        <v>1424</v>
      </c>
      <c r="B31" s="33" t="s">
        <v>1425</v>
      </c>
      <c r="C31" s="33" t="s">
        <v>279</v>
      </c>
      <c r="D31" s="14">
        <v>1392</v>
      </c>
      <c r="E31" s="15">
        <v>410.01</v>
      </c>
      <c r="F31" s="16">
        <v>2.69E-2</v>
      </c>
      <c r="G31" s="16"/>
    </row>
    <row r="32" spans="1:7" x14ac:dyDescent="0.35">
      <c r="A32" s="13" t="s">
        <v>1770</v>
      </c>
      <c r="B32" s="33" t="s">
        <v>1771</v>
      </c>
      <c r="C32" s="33" t="s">
        <v>223</v>
      </c>
      <c r="D32" s="14">
        <v>5790</v>
      </c>
      <c r="E32" s="15">
        <v>409.32</v>
      </c>
      <c r="F32" s="16">
        <v>2.69E-2</v>
      </c>
      <c r="G32" s="16"/>
    </row>
    <row r="33" spans="1:7" x14ac:dyDescent="0.35">
      <c r="A33" s="13" t="s">
        <v>211</v>
      </c>
      <c r="B33" s="33" t="s">
        <v>212</v>
      </c>
      <c r="C33" s="33" t="s">
        <v>213</v>
      </c>
      <c r="D33" s="14">
        <v>26717</v>
      </c>
      <c r="E33" s="15">
        <v>400.78</v>
      </c>
      <c r="F33" s="16">
        <v>2.63E-2</v>
      </c>
      <c r="G33" s="16"/>
    </row>
    <row r="34" spans="1:7" x14ac:dyDescent="0.35">
      <c r="A34" s="13" t="s">
        <v>438</v>
      </c>
      <c r="B34" s="33" t="s">
        <v>439</v>
      </c>
      <c r="C34" s="33" t="s">
        <v>341</v>
      </c>
      <c r="D34" s="14">
        <v>13262</v>
      </c>
      <c r="E34" s="15">
        <v>383.99</v>
      </c>
      <c r="F34" s="16">
        <v>2.52E-2</v>
      </c>
      <c r="G34" s="16"/>
    </row>
    <row r="35" spans="1:7" x14ac:dyDescent="0.35">
      <c r="A35" s="13" t="s">
        <v>206</v>
      </c>
      <c r="B35" s="33" t="s">
        <v>207</v>
      </c>
      <c r="C35" s="33" t="s">
        <v>197</v>
      </c>
      <c r="D35" s="14">
        <v>45538</v>
      </c>
      <c r="E35" s="15">
        <v>359.14</v>
      </c>
      <c r="F35" s="16">
        <v>2.3599999999999999E-2</v>
      </c>
      <c r="G35" s="16"/>
    </row>
    <row r="36" spans="1:7" x14ac:dyDescent="0.35">
      <c r="A36" s="13" t="s">
        <v>1422</v>
      </c>
      <c r="B36" s="33" t="s">
        <v>1423</v>
      </c>
      <c r="C36" s="33" t="s">
        <v>229</v>
      </c>
      <c r="D36" s="14">
        <v>40155</v>
      </c>
      <c r="E36" s="15">
        <v>356.68</v>
      </c>
      <c r="F36" s="16">
        <v>2.3400000000000001E-2</v>
      </c>
      <c r="G36" s="16"/>
    </row>
    <row r="37" spans="1:7" x14ac:dyDescent="0.35">
      <c r="A37" s="13" t="s">
        <v>390</v>
      </c>
      <c r="B37" s="33" t="s">
        <v>391</v>
      </c>
      <c r="C37" s="33" t="s">
        <v>308</v>
      </c>
      <c r="D37" s="14">
        <v>8078</v>
      </c>
      <c r="E37" s="15">
        <v>234.38</v>
      </c>
      <c r="F37" s="16">
        <v>1.54E-2</v>
      </c>
      <c r="G37" s="16"/>
    </row>
    <row r="38" spans="1:7" x14ac:dyDescent="0.35">
      <c r="A38" s="17" t="s">
        <v>137</v>
      </c>
      <c r="B38" s="34"/>
      <c r="C38" s="34"/>
      <c r="D38" s="20"/>
      <c r="E38" s="37">
        <v>15051.04</v>
      </c>
      <c r="F38" s="38">
        <v>0.98740000000000006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400</v>
      </c>
      <c r="B40" s="33"/>
      <c r="C40" s="33"/>
      <c r="D40" s="14"/>
      <c r="E40" s="15"/>
      <c r="F40" s="16"/>
      <c r="G40" s="16"/>
    </row>
    <row r="41" spans="1:7" x14ac:dyDescent="0.35">
      <c r="A41" s="13" t="s">
        <v>401</v>
      </c>
      <c r="B41" s="33" t="s">
        <v>402</v>
      </c>
      <c r="C41" s="33" t="s">
        <v>308</v>
      </c>
      <c r="D41" s="14">
        <v>7304</v>
      </c>
      <c r="E41" s="15">
        <v>181</v>
      </c>
      <c r="F41" s="16">
        <v>1.1900000000000001E-2</v>
      </c>
      <c r="G41" s="16"/>
    </row>
    <row r="42" spans="1:7" x14ac:dyDescent="0.35">
      <c r="A42" s="17" t="s">
        <v>137</v>
      </c>
      <c r="B42" s="34"/>
      <c r="C42" s="34"/>
      <c r="D42" s="20"/>
      <c r="E42" s="37">
        <v>181</v>
      </c>
      <c r="F42" s="38">
        <v>1.1900000000000001E-2</v>
      </c>
      <c r="G42" s="23"/>
    </row>
    <row r="43" spans="1:7" x14ac:dyDescent="0.35">
      <c r="A43" s="24" t="s">
        <v>153</v>
      </c>
      <c r="B43" s="35"/>
      <c r="C43" s="35"/>
      <c r="D43" s="25"/>
      <c r="E43" s="30">
        <v>15232.04</v>
      </c>
      <c r="F43" s="31">
        <v>0.99929999999999997</v>
      </c>
      <c r="G43" s="23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154</v>
      </c>
      <c r="B46" s="33"/>
      <c r="C46" s="33"/>
      <c r="D46" s="14"/>
      <c r="E46" s="15"/>
      <c r="F46" s="16"/>
      <c r="G46" s="16"/>
    </row>
    <row r="47" spans="1:7" x14ac:dyDescent="0.35">
      <c r="A47" s="13" t="s">
        <v>155</v>
      </c>
      <c r="B47" s="33"/>
      <c r="C47" s="33"/>
      <c r="D47" s="14"/>
      <c r="E47" s="15">
        <v>39.99</v>
      </c>
      <c r="F47" s="16">
        <v>2.5999999999999999E-3</v>
      </c>
      <c r="G47" s="16">
        <v>5.9055999999999997E-2</v>
      </c>
    </row>
    <row r="48" spans="1:7" x14ac:dyDescent="0.35">
      <c r="A48" s="17" t="s">
        <v>137</v>
      </c>
      <c r="B48" s="34"/>
      <c r="C48" s="34"/>
      <c r="D48" s="20"/>
      <c r="E48" s="37">
        <v>39.99</v>
      </c>
      <c r="F48" s="38">
        <v>2.5999999999999999E-3</v>
      </c>
      <c r="G48" s="23"/>
    </row>
    <row r="49" spans="1:7" x14ac:dyDescent="0.35">
      <c r="A49" s="13"/>
      <c r="B49" s="33"/>
      <c r="C49" s="33"/>
      <c r="D49" s="14"/>
      <c r="E49" s="15"/>
      <c r="F49" s="16"/>
      <c r="G49" s="16"/>
    </row>
    <row r="50" spans="1:7" x14ac:dyDescent="0.35">
      <c r="A50" s="24" t="s">
        <v>153</v>
      </c>
      <c r="B50" s="35"/>
      <c r="C50" s="35"/>
      <c r="D50" s="25"/>
      <c r="E50" s="21">
        <v>39.99</v>
      </c>
      <c r="F50" s="22">
        <v>2.5999999999999999E-3</v>
      </c>
      <c r="G50" s="23"/>
    </row>
    <row r="51" spans="1:7" x14ac:dyDescent="0.35">
      <c r="A51" s="13" t="s">
        <v>156</v>
      </c>
      <c r="B51" s="33"/>
      <c r="C51" s="33"/>
      <c r="D51" s="14"/>
      <c r="E51" s="15">
        <v>6.4698000000000004E-3</v>
      </c>
      <c r="F51" s="16">
        <v>0</v>
      </c>
      <c r="G51" s="16"/>
    </row>
    <row r="52" spans="1:7" x14ac:dyDescent="0.35">
      <c r="A52" s="13" t="s">
        <v>157</v>
      </c>
      <c r="B52" s="33"/>
      <c r="C52" s="33"/>
      <c r="D52" s="14"/>
      <c r="E52" s="26">
        <v>-30.206469800000001</v>
      </c>
      <c r="F52" s="27">
        <v>-1.9E-3</v>
      </c>
      <c r="G52" s="16">
        <v>5.9055000000000003E-2</v>
      </c>
    </row>
    <row r="53" spans="1:7" x14ac:dyDescent="0.35">
      <c r="A53" s="28" t="s">
        <v>158</v>
      </c>
      <c r="B53" s="36"/>
      <c r="C53" s="36"/>
      <c r="D53" s="29"/>
      <c r="E53" s="30">
        <v>15241.83</v>
      </c>
      <c r="F53" s="31">
        <v>1</v>
      </c>
      <c r="G53" s="31"/>
    </row>
    <row r="58" spans="1:7" x14ac:dyDescent="0.35">
      <c r="A58" s="1" t="s">
        <v>161</v>
      </c>
    </row>
    <row r="59" spans="1:7" x14ac:dyDescent="0.35">
      <c r="A59" s="47" t="s">
        <v>162</v>
      </c>
      <c r="B59" s="3" t="s">
        <v>134</v>
      </c>
    </row>
    <row r="60" spans="1:7" x14ac:dyDescent="0.35">
      <c r="A60" t="s">
        <v>163</v>
      </c>
    </row>
    <row r="61" spans="1:7" x14ac:dyDescent="0.35">
      <c r="A61" t="s">
        <v>164</v>
      </c>
      <c r="B61" t="s">
        <v>165</v>
      </c>
      <c r="C61" t="s">
        <v>165</v>
      </c>
    </row>
    <row r="62" spans="1:7" x14ac:dyDescent="0.35">
      <c r="B62" s="48">
        <v>45747</v>
      </c>
      <c r="C62" s="48">
        <v>45777</v>
      </c>
    </row>
    <row r="63" spans="1:7" x14ac:dyDescent="0.35">
      <c r="A63" t="s">
        <v>166</v>
      </c>
      <c r="B63">
        <v>9.4251000000000005</v>
      </c>
      <c r="C63">
        <v>9.8320000000000007</v>
      </c>
    </row>
    <row r="64" spans="1:7" x14ac:dyDescent="0.35">
      <c r="A64" t="s">
        <v>167</v>
      </c>
      <c r="B64">
        <v>9.4251000000000005</v>
      </c>
      <c r="C64">
        <v>9.8320000000000007</v>
      </c>
    </row>
    <row r="65" spans="1:4" x14ac:dyDescent="0.35">
      <c r="A65" t="s">
        <v>168</v>
      </c>
      <c r="B65">
        <v>9.3607999999999993</v>
      </c>
      <c r="C65">
        <v>9.7592999999999996</v>
      </c>
    </row>
    <row r="66" spans="1:4" x14ac:dyDescent="0.35">
      <c r="A66" t="s">
        <v>169</v>
      </c>
      <c r="B66">
        <v>9.3607999999999993</v>
      </c>
      <c r="C66">
        <v>9.7592999999999996</v>
      </c>
    </row>
    <row r="68" spans="1:4" x14ac:dyDescent="0.35">
      <c r="A68" t="s">
        <v>170</v>
      </c>
      <c r="B68" s="3" t="s">
        <v>134</v>
      </c>
    </row>
    <row r="69" spans="1:4" x14ac:dyDescent="0.35">
      <c r="A69" t="s">
        <v>171</v>
      </c>
      <c r="B69" s="3" t="s">
        <v>134</v>
      </c>
    </row>
    <row r="70" spans="1:4" ht="29" customHeight="1" x14ac:dyDescent="0.35">
      <c r="A70" s="47" t="s">
        <v>172</v>
      </c>
      <c r="B70" s="3" t="s">
        <v>134</v>
      </c>
    </row>
    <row r="71" spans="1:4" ht="29" customHeight="1" x14ac:dyDescent="0.35">
      <c r="A71" s="47" t="s">
        <v>173</v>
      </c>
      <c r="B71" s="3" t="s">
        <v>134</v>
      </c>
    </row>
    <row r="72" spans="1:4" x14ac:dyDescent="0.35">
      <c r="A72" t="s">
        <v>405</v>
      </c>
      <c r="B72" s="49">
        <v>0.84030000000000005</v>
      </c>
    </row>
    <row r="73" spans="1:4" ht="43.5" customHeight="1" x14ac:dyDescent="0.35">
      <c r="A73" s="47" t="s">
        <v>175</v>
      </c>
      <c r="B73" s="3" t="s">
        <v>134</v>
      </c>
    </row>
    <row r="74" spans="1:4" x14ac:dyDescent="0.35">
      <c r="B74" s="3"/>
    </row>
    <row r="75" spans="1:4" ht="29" customHeight="1" x14ac:dyDescent="0.35">
      <c r="A75" s="47" t="s">
        <v>176</v>
      </c>
      <c r="B75" s="3" t="s">
        <v>134</v>
      </c>
    </row>
    <row r="76" spans="1:4" ht="29" customHeight="1" x14ac:dyDescent="0.35">
      <c r="A76" s="47" t="s">
        <v>177</v>
      </c>
      <c r="B76" t="s">
        <v>134</v>
      </c>
    </row>
    <row r="77" spans="1:4" ht="29" customHeight="1" x14ac:dyDescent="0.35">
      <c r="A77" s="47" t="s">
        <v>178</v>
      </c>
      <c r="B77" s="3" t="s">
        <v>134</v>
      </c>
    </row>
    <row r="78" spans="1:4" ht="29" customHeight="1" x14ac:dyDescent="0.35">
      <c r="A78" s="47" t="s">
        <v>179</v>
      </c>
      <c r="B78" s="3" t="s">
        <v>134</v>
      </c>
    </row>
    <row r="80" spans="1:4" ht="70" customHeight="1" x14ac:dyDescent="0.35">
      <c r="A80" s="73" t="s">
        <v>189</v>
      </c>
      <c r="B80" s="73" t="s">
        <v>190</v>
      </c>
      <c r="C80" s="73" t="s">
        <v>5</v>
      </c>
      <c r="D80" s="73" t="s">
        <v>6</v>
      </c>
    </row>
    <row r="81" spans="1:4" ht="70" customHeight="1" x14ac:dyDescent="0.35">
      <c r="A81" s="73" t="s">
        <v>2206</v>
      </c>
      <c r="B81" s="73"/>
      <c r="C81" s="73" t="s">
        <v>89</v>
      </c>
      <c r="D81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9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2207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2208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200</v>
      </c>
      <c r="B8" s="33" t="s">
        <v>201</v>
      </c>
      <c r="C8" s="33" t="s">
        <v>202</v>
      </c>
      <c r="D8" s="14">
        <v>3535500</v>
      </c>
      <c r="E8" s="15">
        <v>49673.78</v>
      </c>
      <c r="F8" s="16">
        <v>3.4700000000000002E-2</v>
      </c>
      <c r="G8" s="16"/>
    </row>
    <row r="9" spans="1:7" x14ac:dyDescent="0.35">
      <c r="A9" s="13" t="s">
        <v>195</v>
      </c>
      <c r="B9" s="33" t="s">
        <v>196</v>
      </c>
      <c r="C9" s="33" t="s">
        <v>197</v>
      </c>
      <c r="D9" s="14">
        <v>2369400</v>
      </c>
      <c r="E9" s="15">
        <v>45610.95</v>
      </c>
      <c r="F9" s="16">
        <v>3.1899999999999998E-2</v>
      </c>
      <c r="G9" s="16"/>
    </row>
    <row r="10" spans="1:7" x14ac:dyDescent="0.35">
      <c r="A10" s="13" t="s">
        <v>198</v>
      </c>
      <c r="B10" s="33" t="s">
        <v>199</v>
      </c>
      <c r="C10" s="33" t="s">
        <v>197</v>
      </c>
      <c r="D10" s="14">
        <v>2278500</v>
      </c>
      <c r="E10" s="15">
        <v>32514.2</v>
      </c>
      <c r="F10" s="16">
        <v>2.2700000000000001E-2</v>
      </c>
      <c r="G10" s="16"/>
    </row>
    <row r="11" spans="1:7" x14ac:dyDescent="0.35">
      <c r="A11" s="13" t="s">
        <v>749</v>
      </c>
      <c r="B11" s="33" t="s">
        <v>750</v>
      </c>
      <c r="C11" s="33" t="s">
        <v>751</v>
      </c>
      <c r="D11" s="14">
        <v>5798300</v>
      </c>
      <c r="E11" s="15">
        <v>24306.47</v>
      </c>
      <c r="F11" s="16">
        <v>1.7000000000000001E-2</v>
      </c>
      <c r="G11" s="16"/>
    </row>
    <row r="12" spans="1:7" x14ac:dyDescent="0.35">
      <c r="A12" s="13" t="s">
        <v>335</v>
      </c>
      <c r="B12" s="33" t="s">
        <v>336</v>
      </c>
      <c r="C12" s="33" t="s">
        <v>334</v>
      </c>
      <c r="D12" s="14">
        <v>2280150</v>
      </c>
      <c r="E12" s="15">
        <v>23480.98</v>
      </c>
      <c r="F12" s="16">
        <v>1.6400000000000001E-2</v>
      </c>
      <c r="G12" s="16"/>
    </row>
    <row r="13" spans="1:7" x14ac:dyDescent="0.35">
      <c r="A13" s="13" t="s">
        <v>203</v>
      </c>
      <c r="B13" s="33" t="s">
        <v>204</v>
      </c>
      <c r="C13" s="33" t="s">
        <v>205</v>
      </c>
      <c r="D13" s="14">
        <v>1136675</v>
      </c>
      <c r="E13" s="15">
        <v>21193.31</v>
      </c>
      <c r="F13" s="16">
        <v>1.4800000000000001E-2</v>
      </c>
      <c r="G13" s="16"/>
    </row>
    <row r="14" spans="1:7" x14ac:dyDescent="0.35">
      <c r="A14" s="13" t="s">
        <v>380</v>
      </c>
      <c r="B14" s="33" t="s">
        <v>381</v>
      </c>
      <c r="C14" s="33" t="s">
        <v>238</v>
      </c>
      <c r="D14" s="14">
        <v>6433350</v>
      </c>
      <c r="E14" s="15">
        <v>16753.73</v>
      </c>
      <c r="F14" s="16">
        <v>1.17E-2</v>
      </c>
      <c r="G14" s="16"/>
    </row>
    <row r="15" spans="1:7" x14ac:dyDescent="0.35">
      <c r="A15" s="13" t="s">
        <v>1733</v>
      </c>
      <c r="B15" s="33" t="s">
        <v>1734</v>
      </c>
      <c r="C15" s="33" t="s">
        <v>205</v>
      </c>
      <c r="D15" s="14">
        <v>231480000</v>
      </c>
      <c r="E15" s="15">
        <v>16481.38</v>
      </c>
      <c r="F15" s="16">
        <v>1.15E-2</v>
      </c>
      <c r="G15" s="16"/>
    </row>
    <row r="16" spans="1:7" x14ac:dyDescent="0.35">
      <c r="A16" s="13" t="s">
        <v>807</v>
      </c>
      <c r="B16" s="33" t="s">
        <v>808</v>
      </c>
      <c r="C16" s="33" t="s">
        <v>253</v>
      </c>
      <c r="D16" s="14">
        <v>285900</v>
      </c>
      <c r="E16" s="15">
        <v>15549.82</v>
      </c>
      <c r="F16" s="16">
        <v>1.09E-2</v>
      </c>
      <c r="G16" s="16"/>
    </row>
    <row r="17" spans="1:7" x14ac:dyDescent="0.35">
      <c r="A17" s="13" t="s">
        <v>418</v>
      </c>
      <c r="B17" s="33" t="s">
        <v>419</v>
      </c>
      <c r="C17" s="33" t="s">
        <v>232</v>
      </c>
      <c r="D17" s="14">
        <v>339000</v>
      </c>
      <c r="E17" s="15">
        <v>15213.98</v>
      </c>
      <c r="F17" s="16">
        <v>1.06E-2</v>
      </c>
      <c r="G17" s="16"/>
    </row>
    <row r="18" spans="1:7" x14ac:dyDescent="0.35">
      <c r="A18" s="13" t="s">
        <v>1045</v>
      </c>
      <c r="B18" s="33" t="s">
        <v>1046</v>
      </c>
      <c r="C18" s="33" t="s">
        <v>197</v>
      </c>
      <c r="D18" s="14">
        <v>22785000</v>
      </c>
      <c r="E18" s="15">
        <v>14785.19</v>
      </c>
      <c r="F18" s="16">
        <v>1.03E-2</v>
      </c>
      <c r="G18" s="16"/>
    </row>
    <row r="19" spans="1:7" x14ac:dyDescent="0.35">
      <c r="A19" s="13" t="s">
        <v>254</v>
      </c>
      <c r="B19" s="33" t="s">
        <v>255</v>
      </c>
      <c r="C19" s="33" t="s">
        <v>213</v>
      </c>
      <c r="D19" s="14">
        <v>982800</v>
      </c>
      <c r="E19" s="15">
        <v>14771.48</v>
      </c>
      <c r="F19" s="16">
        <v>1.03E-2</v>
      </c>
      <c r="G19" s="16"/>
    </row>
    <row r="20" spans="1:7" x14ac:dyDescent="0.35">
      <c r="A20" s="13" t="s">
        <v>288</v>
      </c>
      <c r="B20" s="33" t="s">
        <v>289</v>
      </c>
      <c r="C20" s="33" t="s">
        <v>213</v>
      </c>
      <c r="D20" s="14">
        <v>199050</v>
      </c>
      <c r="E20" s="15">
        <v>14540.6</v>
      </c>
      <c r="F20" s="16">
        <v>1.0200000000000001E-2</v>
      </c>
      <c r="G20" s="16"/>
    </row>
    <row r="21" spans="1:7" x14ac:dyDescent="0.35">
      <c r="A21" s="13" t="s">
        <v>1743</v>
      </c>
      <c r="B21" s="33" t="s">
        <v>1744</v>
      </c>
      <c r="C21" s="33" t="s">
        <v>334</v>
      </c>
      <c r="D21" s="14">
        <v>12616000</v>
      </c>
      <c r="E21" s="15">
        <v>14345.65</v>
      </c>
      <c r="F21" s="16">
        <v>0.01</v>
      </c>
      <c r="G21" s="16"/>
    </row>
    <row r="22" spans="1:7" x14ac:dyDescent="0.35">
      <c r="A22" s="13" t="s">
        <v>732</v>
      </c>
      <c r="B22" s="33" t="s">
        <v>733</v>
      </c>
      <c r="C22" s="33" t="s">
        <v>205</v>
      </c>
      <c r="D22" s="14">
        <v>3333700</v>
      </c>
      <c r="E22" s="15">
        <v>13608.16</v>
      </c>
      <c r="F22" s="16">
        <v>9.4999999999999998E-3</v>
      </c>
      <c r="G22" s="16"/>
    </row>
    <row r="23" spans="1:7" x14ac:dyDescent="0.35">
      <c r="A23" s="13" t="s">
        <v>309</v>
      </c>
      <c r="B23" s="33" t="s">
        <v>310</v>
      </c>
      <c r="C23" s="33" t="s">
        <v>202</v>
      </c>
      <c r="D23" s="14">
        <v>3489075</v>
      </c>
      <c r="E23" s="15">
        <v>13213.13</v>
      </c>
      <c r="F23" s="16">
        <v>9.1999999999999998E-3</v>
      </c>
      <c r="G23" s="16"/>
    </row>
    <row r="24" spans="1:7" x14ac:dyDescent="0.35">
      <c r="A24" s="13" t="s">
        <v>260</v>
      </c>
      <c r="B24" s="33" t="s">
        <v>261</v>
      </c>
      <c r="C24" s="33" t="s">
        <v>238</v>
      </c>
      <c r="D24" s="14">
        <v>3136900</v>
      </c>
      <c r="E24" s="15">
        <v>12779.73</v>
      </c>
      <c r="F24" s="16">
        <v>8.8999999999999999E-3</v>
      </c>
      <c r="G24" s="16"/>
    </row>
    <row r="25" spans="1:7" x14ac:dyDescent="0.35">
      <c r="A25" s="13" t="s">
        <v>1038</v>
      </c>
      <c r="B25" s="33" t="s">
        <v>1039</v>
      </c>
      <c r="C25" s="33" t="s">
        <v>238</v>
      </c>
      <c r="D25" s="14">
        <v>2960000</v>
      </c>
      <c r="E25" s="15">
        <v>12434.96</v>
      </c>
      <c r="F25" s="16">
        <v>8.6999999999999994E-3</v>
      </c>
      <c r="G25" s="16"/>
    </row>
    <row r="26" spans="1:7" x14ac:dyDescent="0.35">
      <c r="A26" s="13" t="s">
        <v>211</v>
      </c>
      <c r="B26" s="33" t="s">
        <v>212</v>
      </c>
      <c r="C26" s="33" t="s">
        <v>213</v>
      </c>
      <c r="D26" s="14">
        <v>796000</v>
      </c>
      <c r="E26" s="15">
        <v>11940.8</v>
      </c>
      <c r="F26" s="16">
        <v>8.3000000000000001E-3</v>
      </c>
      <c r="G26" s="16"/>
    </row>
    <row r="27" spans="1:7" x14ac:dyDescent="0.35">
      <c r="A27" s="13" t="s">
        <v>409</v>
      </c>
      <c r="B27" s="33" t="s">
        <v>410</v>
      </c>
      <c r="C27" s="33" t="s">
        <v>301</v>
      </c>
      <c r="D27" s="14">
        <v>1657200</v>
      </c>
      <c r="E27" s="15">
        <v>11773.58</v>
      </c>
      <c r="F27" s="16">
        <v>8.2000000000000007E-3</v>
      </c>
      <c r="G27" s="16"/>
    </row>
    <row r="28" spans="1:7" x14ac:dyDescent="0.35">
      <c r="A28" s="13" t="s">
        <v>1047</v>
      </c>
      <c r="B28" s="33" t="s">
        <v>1048</v>
      </c>
      <c r="C28" s="33" t="s">
        <v>389</v>
      </c>
      <c r="D28" s="14">
        <v>4802875</v>
      </c>
      <c r="E28" s="15">
        <v>11740.63</v>
      </c>
      <c r="F28" s="16">
        <v>8.2000000000000007E-3</v>
      </c>
      <c r="G28" s="16"/>
    </row>
    <row r="29" spans="1:7" x14ac:dyDescent="0.35">
      <c r="A29" s="13" t="s">
        <v>1839</v>
      </c>
      <c r="B29" s="33" t="s">
        <v>1840</v>
      </c>
      <c r="C29" s="33" t="s">
        <v>235</v>
      </c>
      <c r="D29" s="14">
        <v>1276500</v>
      </c>
      <c r="E29" s="15">
        <v>11497.44</v>
      </c>
      <c r="F29" s="16">
        <v>8.0000000000000002E-3</v>
      </c>
      <c r="G29" s="16"/>
    </row>
    <row r="30" spans="1:7" x14ac:dyDescent="0.35">
      <c r="A30" s="13" t="s">
        <v>219</v>
      </c>
      <c r="B30" s="33" t="s">
        <v>220</v>
      </c>
      <c r="C30" s="33" t="s">
        <v>197</v>
      </c>
      <c r="D30" s="14">
        <v>961875</v>
      </c>
      <c r="E30" s="15">
        <v>11398.22</v>
      </c>
      <c r="F30" s="16">
        <v>8.0000000000000002E-3</v>
      </c>
      <c r="G30" s="16"/>
    </row>
    <row r="31" spans="1:7" x14ac:dyDescent="0.35">
      <c r="A31" s="13" t="s">
        <v>244</v>
      </c>
      <c r="B31" s="33" t="s">
        <v>245</v>
      </c>
      <c r="C31" s="33" t="s">
        <v>241</v>
      </c>
      <c r="D31" s="14">
        <v>2553600</v>
      </c>
      <c r="E31" s="15">
        <v>10873.23</v>
      </c>
      <c r="F31" s="16">
        <v>7.6E-3</v>
      </c>
      <c r="G31" s="16"/>
    </row>
    <row r="32" spans="1:7" x14ac:dyDescent="0.35">
      <c r="A32" s="13" t="s">
        <v>313</v>
      </c>
      <c r="B32" s="33" t="s">
        <v>314</v>
      </c>
      <c r="C32" s="33" t="s">
        <v>248</v>
      </c>
      <c r="D32" s="14">
        <v>374850</v>
      </c>
      <c r="E32" s="15">
        <v>10015.99</v>
      </c>
      <c r="F32" s="16">
        <v>7.0000000000000001E-3</v>
      </c>
      <c r="G32" s="16"/>
    </row>
    <row r="33" spans="1:7" x14ac:dyDescent="0.35">
      <c r="A33" s="13" t="s">
        <v>206</v>
      </c>
      <c r="B33" s="33" t="s">
        <v>207</v>
      </c>
      <c r="C33" s="33" t="s">
        <v>197</v>
      </c>
      <c r="D33" s="14">
        <v>1268250</v>
      </c>
      <c r="E33" s="15">
        <v>10002.049999999999</v>
      </c>
      <c r="F33" s="16">
        <v>7.0000000000000001E-3</v>
      </c>
      <c r="G33" s="16"/>
    </row>
    <row r="34" spans="1:7" x14ac:dyDescent="0.35">
      <c r="A34" s="13" t="s">
        <v>799</v>
      </c>
      <c r="B34" s="33" t="s">
        <v>800</v>
      </c>
      <c r="C34" s="33" t="s">
        <v>362</v>
      </c>
      <c r="D34" s="14">
        <v>627550</v>
      </c>
      <c r="E34" s="15">
        <v>9814.25</v>
      </c>
      <c r="F34" s="16">
        <v>6.8999999999999999E-3</v>
      </c>
      <c r="G34" s="16"/>
    </row>
    <row r="35" spans="1:7" x14ac:dyDescent="0.35">
      <c r="A35" s="13" t="s">
        <v>2209</v>
      </c>
      <c r="B35" s="33" t="s">
        <v>2210</v>
      </c>
      <c r="C35" s="33" t="s">
        <v>238</v>
      </c>
      <c r="D35" s="14">
        <v>4221000</v>
      </c>
      <c r="E35" s="15">
        <v>9744.18</v>
      </c>
      <c r="F35" s="16">
        <v>6.7999999999999996E-3</v>
      </c>
      <c r="G35" s="16"/>
    </row>
    <row r="36" spans="1:7" x14ac:dyDescent="0.35">
      <c r="A36" s="13" t="s">
        <v>306</v>
      </c>
      <c r="B36" s="33" t="s">
        <v>307</v>
      </c>
      <c r="C36" s="33" t="s">
        <v>308</v>
      </c>
      <c r="D36" s="14">
        <v>4281375</v>
      </c>
      <c r="E36" s="15">
        <v>9711.8700000000008</v>
      </c>
      <c r="F36" s="16">
        <v>6.7999999999999996E-3</v>
      </c>
      <c r="G36" s="16"/>
    </row>
    <row r="37" spans="1:7" x14ac:dyDescent="0.35">
      <c r="A37" s="13" t="s">
        <v>358</v>
      </c>
      <c r="B37" s="33" t="s">
        <v>359</v>
      </c>
      <c r="C37" s="33" t="s">
        <v>235</v>
      </c>
      <c r="D37" s="14">
        <v>1995000</v>
      </c>
      <c r="E37" s="15">
        <v>9560.0400000000009</v>
      </c>
      <c r="F37" s="16">
        <v>6.7000000000000002E-3</v>
      </c>
      <c r="G37" s="16"/>
    </row>
    <row r="38" spans="1:7" x14ac:dyDescent="0.35">
      <c r="A38" s="13" t="s">
        <v>422</v>
      </c>
      <c r="B38" s="33" t="s">
        <v>423</v>
      </c>
      <c r="C38" s="33" t="s">
        <v>362</v>
      </c>
      <c r="D38" s="14">
        <v>1656375</v>
      </c>
      <c r="E38" s="15">
        <v>8652.07</v>
      </c>
      <c r="F38" s="16">
        <v>6.0000000000000001E-3</v>
      </c>
      <c r="G38" s="16"/>
    </row>
    <row r="39" spans="1:7" x14ac:dyDescent="0.35">
      <c r="A39" s="13" t="s">
        <v>1720</v>
      </c>
      <c r="B39" s="33" t="s">
        <v>1721</v>
      </c>
      <c r="C39" s="33" t="s">
        <v>1722</v>
      </c>
      <c r="D39" s="14">
        <v>13135500</v>
      </c>
      <c r="E39" s="15">
        <v>8510.49</v>
      </c>
      <c r="F39" s="16">
        <v>5.8999999999999999E-3</v>
      </c>
      <c r="G39" s="16"/>
    </row>
    <row r="40" spans="1:7" x14ac:dyDescent="0.35">
      <c r="A40" s="13" t="s">
        <v>249</v>
      </c>
      <c r="B40" s="33" t="s">
        <v>250</v>
      </c>
      <c r="C40" s="33" t="s">
        <v>213</v>
      </c>
      <c r="D40" s="14">
        <v>240800</v>
      </c>
      <c r="E40" s="15">
        <v>8316.51</v>
      </c>
      <c r="F40" s="16">
        <v>5.7999999999999996E-3</v>
      </c>
      <c r="G40" s="16"/>
    </row>
    <row r="41" spans="1:7" x14ac:dyDescent="0.35">
      <c r="A41" s="13" t="s">
        <v>1710</v>
      </c>
      <c r="B41" s="33" t="s">
        <v>1711</v>
      </c>
      <c r="C41" s="33" t="s">
        <v>226</v>
      </c>
      <c r="D41" s="14">
        <v>297000</v>
      </c>
      <c r="E41" s="15">
        <v>8130.38</v>
      </c>
      <c r="F41" s="16">
        <v>5.7000000000000002E-3</v>
      </c>
      <c r="G41" s="16"/>
    </row>
    <row r="42" spans="1:7" x14ac:dyDescent="0.35">
      <c r="A42" s="13" t="s">
        <v>236</v>
      </c>
      <c r="B42" s="33" t="s">
        <v>237</v>
      </c>
      <c r="C42" s="33" t="s">
        <v>238</v>
      </c>
      <c r="D42" s="14">
        <v>359150</v>
      </c>
      <c r="E42" s="15">
        <v>7793.2</v>
      </c>
      <c r="F42" s="16">
        <v>5.4000000000000003E-3</v>
      </c>
      <c r="G42" s="16"/>
    </row>
    <row r="43" spans="1:7" x14ac:dyDescent="0.35">
      <c r="A43" s="13" t="s">
        <v>265</v>
      </c>
      <c r="B43" s="33" t="s">
        <v>266</v>
      </c>
      <c r="C43" s="33" t="s">
        <v>267</v>
      </c>
      <c r="D43" s="14">
        <v>702975</v>
      </c>
      <c r="E43" s="15">
        <v>7720.07</v>
      </c>
      <c r="F43" s="16">
        <v>5.4000000000000003E-3</v>
      </c>
      <c r="G43" s="16"/>
    </row>
    <row r="44" spans="1:7" x14ac:dyDescent="0.35">
      <c r="A44" s="13" t="s">
        <v>797</v>
      </c>
      <c r="B44" s="33" t="s">
        <v>798</v>
      </c>
      <c r="C44" s="33" t="s">
        <v>267</v>
      </c>
      <c r="D44" s="14">
        <v>109000</v>
      </c>
      <c r="E44" s="15">
        <v>7604.93</v>
      </c>
      <c r="F44" s="16">
        <v>5.3E-3</v>
      </c>
      <c r="G44" s="16"/>
    </row>
    <row r="45" spans="1:7" x14ac:dyDescent="0.35">
      <c r="A45" s="13" t="s">
        <v>2211</v>
      </c>
      <c r="B45" s="33" t="s">
        <v>2212</v>
      </c>
      <c r="C45" s="33" t="s">
        <v>298</v>
      </c>
      <c r="D45" s="14">
        <v>2250000</v>
      </c>
      <c r="E45" s="15">
        <v>7589.25</v>
      </c>
      <c r="F45" s="16">
        <v>5.3E-3</v>
      </c>
      <c r="G45" s="16"/>
    </row>
    <row r="46" spans="1:7" x14ac:dyDescent="0.35">
      <c r="A46" s="13" t="s">
        <v>2213</v>
      </c>
      <c r="B46" s="33" t="s">
        <v>2214</v>
      </c>
      <c r="C46" s="33" t="s">
        <v>197</v>
      </c>
      <c r="D46" s="14">
        <v>3755000</v>
      </c>
      <c r="E46" s="15">
        <v>7523.89</v>
      </c>
      <c r="F46" s="16">
        <v>5.3E-3</v>
      </c>
      <c r="G46" s="16"/>
    </row>
    <row r="47" spans="1:7" x14ac:dyDescent="0.35">
      <c r="A47" s="13" t="s">
        <v>224</v>
      </c>
      <c r="B47" s="33" t="s">
        <v>225</v>
      </c>
      <c r="C47" s="33" t="s">
        <v>226</v>
      </c>
      <c r="D47" s="14">
        <v>63650</v>
      </c>
      <c r="E47" s="15">
        <v>7409.5</v>
      </c>
      <c r="F47" s="16">
        <v>5.1999999999999998E-3</v>
      </c>
      <c r="G47" s="16"/>
    </row>
    <row r="48" spans="1:7" x14ac:dyDescent="0.35">
      <c r="A48" s="13" t="s">
        <v>353</v>
      </c>
      <c r="B48" s="33" t="s">
        <v>354</v>
      </c>
      <c r="C48" s="33" t="s">
        <v>298</v>
      </c>
      <c r="D48" s="14">
        <v>458500</v>
      </c>
      <c r="E48" s="15">
        <v>7340.59</v>
      </c>
      <c r="F48" s="16">
        <v>5.1000000000000004E-3</v>
      </c>
      <c r="G48" s="16"/>
    </row>
    <row r="49" spans="1:7" x14ac:dyDescent="0.35">
      <c r="A49" s="13" t="s">
        <v>317</v>
      </c>
      <c r="B49" s="33" t="s">
        <v>318</v>
      </c>
      <c r="C49" s="33" t="s">
        <v>238</v>
      </c>
      <c r="D49" s="14">
        <v>82250</v>
      </c>
      <c r="E49" s="15">
        <v>7101.88</v>
      </c>
      <c r="F49" s="16">
        <v>5.0000000000000001E-3</v>
      </c>
      <c r="G49" s="16"/>
    </row>
    <row r="50" spans="1:7" x14ac:dyDescent="0.35">
      <c r="A50" s="13" t="s">
        <v>296</v>
      </c>
      <c r="B50" s="33" t="s">
        <v>297</v>
      </c>
      <c r="C50" s="33" t="s">
        <v>298</v>
      </c>
      <c r="D50" s="14">
        <v>208600</v>
      </c>
      <c r="E50" s="15">
        <v>7050.05</v>
      </c>
      <c r="F50" s="16">
        <v>4.8999999999999998E-3</v>
      </c>
      <c r="G50" s="16"/>
    </row>
    <row r="51" spans="1:7" x14ac:dyDescent="0.35">
      <c r="A51" s="13" t="s">
        <v>1416</v>
      </c>
      <c r="B51" s="33" t="s">
        <v>1417</v>
      </c>
      <c r="C51" s="33" t="s">
        <v>397</v>
      </c>
      <c r="D51" s="14">
        <v>915250</v>
      </c>
      <c r="E51" s="15">
        <v>6878.1</v>
      </c>
      <c r="F51" s="16">
        <v>4.7999999999999996E-3</v>
      </c>
      <c r="G51" s="16"/>
    </row>
    <row r="52" spans="1:7" x14ac:dyDescent="0.35">
      <c r="A52" s="13" t="s">
        <v>1825</v>
      </c>
      <c r="B52" s="33" t="s">
        <v>1826</v>
      </c>
      <c r="C52" s="33" t="s">
        <v>197</v>
      </c>
      <c r="D52" s="14">
        <v>6837750</v>
      </c>
      <c r="E52" s="15">
        <v>6663.39</v>
      </c>
      <c r="F52" s="16">
        <v>4.7000000000000002E-3</v>
      </c>
      <c r="G52" s="16"/>
    </row>
    <row r="53" spans="1:7" x14ac:dyDescent="0.35">
      <c r="A53" s="13" t="s">
        <v>1739</v>
      </c>
      <c r="B53" s="33" t="s">
        <v>1740</v>
      </c>
      <c r="C53" s="33" t="s">
        <v>238</v>
      </c>
      <c r="D53" s="14">
        <v>1103000</v>
      </c>
      <c r="E53" s="15">
        <v>6628.48</v>
      </c>
      <c r="F53" s="16">
        <v>4.5999999999999999E-3</v>
      </c>
      <c r="G53" s="16"/>
    </row>
    <row r="54" spans="1:7" x14ac:dyDescent="0.35">
      <c r="A54" s="13" t="s">
        <v>2215</v>
      </c>
      <c r="B54" s="33" t="s">
        <v>2216</v>
      </c>
      <c r="C54" s="33" t="s">
        <v>205</v>
      </c>
      <c r="D54" s="14">
        <v>8150600</v>
      </c>
      <c r="E54" s="15">
        <v>6470.76</v>
      </c>
      <c r="F54" s="16">
        <v>4.4999999999999997E-3</v>
      </c>
      <c r="G54" s="16"/>
    </row>
    <row r="55" spans="1:7" x14ac:dyDescent="0.35">
      <c r="A55" s="13" t="s">
        <v>208</v>
      </c>
      <c r="B55" s="33" t="s">
        <v>209</v>
      </c>
      <c r="C55" s="33" t="s">
        <v>210</v>
      </c>
      <c r="D55" s="14">
        <v>192750</v>
      </c>
      <c r="E55" s="15">
        <v>6439.78</v>
      </c>
      <c r="F55" s="16">
        <v>4.4999999999999997E-3</v>
      </c>
      <c r="G55" s="16"/>
    </row>
    <row r="56" spans="1:7" x14ac:dyDescent="0.35">
      <c r="A56" s="13" t="s">
        <v>805</v>
      </c>
      <c r="B56" s="33" t="s">
        <v>806</v>
      </c>
      <c r="C56" s="33" t="s">
        <v>248</v>
      </c>
      <c r="D56" s="14">
        <v>990000</v>
      </c>
      <c r="E56" s="15">
        <v>6378.08</v>
      </c>
      <c r="F56" s="16">
        <v>4.4999999999999997E-3</v>
      </c>
      <c r="G56" s="16"/>
    </row>
    <row r="57" spans="1:7" x14ac:dyDescent="0.35">
      <c r="A57" s="13" t="s">
        <v>1418</v>
      </c>
      <c r="B57" s="33" t="s">
        <v>1419</v>
      </c>
      <c r="C57" s="33" t="s">
        <v>426</v>
      </c>
      <c r="D57" s="14">
        <v>498000</v>
      </c>
      <c r="E57" s="15">
        <v>6277.29</v>
      </c>
      <c r="F57" s="16">
        <v>4.4000000000000003E-3</v>
      </c>
      <c r="G57" s="16"/>
    </row>
    <row r="58" spans="1:7" x14ac:dyDescent="0.35">
      <c r="A58" s="13" t="s">
        <v>1792</v>
      </c>
      <c r="B58" s="33" t="s">
        <v>1793</v>
      </c>
      <c r="C58" s="33" t="s">
        <v>223</v>
      </c>
      <c r="D58" s="14">
        <v>2366000</v>
      </c>
      <c r="E58" s="15">
        <v>6235.59</v>
      </c>
      <c r="F58" s="16">
        <v>4.4000000000000003E-3</v>
      </c>
      <c r="G58" s="16"/>
    </row>
    <row r="59" spans="1:7" x14ac:dyDescent="0.35">
      <c r="A59" s="13" t="s">
        <v>256</v>
      </c>
      <c r="B59" s="33" t="s">
        <v>257</v>
      </c>
      <c r="C59" s="33" t="s">
        <v>216</v>
      </c>
      <c r="D59" s="14">
        <v>101400</v>
      </c>
      <c r="E59" s="15">
        <v>6213.79</v>
      </c>
      <c r="F59" s="16">
        <v>4.3E-3</v>
      </c>
      <c r="G59" s="16"/>
    </row>
    <row r="60" spans="1:7" x14ac:dyDescent="0.35">
      <c r="A60" s="13" t="s">
        <v>1788</v>
      </c>
      <c r="B60" s="33" t="s">
        <v>1789</v>
      </c>
      <c r="C60" s="33" t="s">
        <v>1069</v>
      </c>
      <c r="D60" s="14">
        <v>3278250</v>
      </c>
      <c r="E60" s="15">
        <v>6198.84</v>
      </c>
      <c r="F60" s="16">
        <v>4.3E-3</v>
      </c>
      <c r="G60" s="16"/>
    </row>
    <row r="61" spans="1:7" x14ac:dyDescent="0.35">
      <c r="A61" s="13" t="s">
        <v>819</v>
      </c>
      <c r="B61" s="33" t="s">
        <v>820</v>
      </c>
      <c r="C61" s="33" t="s">
        <v>821</v>
      </c>
      <c r="D61" s="14">
        <v>1588650</v>
      </c>
      <c r="E61" s="15">
        <v>6121.07</v>
      </c>
      <c r="F61" s="16">
        <v>4.3E-3</v>
      </c>
      <c r="G61" s="16"/>
    </row>
    <row r="62" spans="1:7" x14ac:dyDescent="0.35">
      <c r="A62" s="13" t="s">
        <v>272</v>
      </c>
      <c r="B62" s="33" t="s">
        <v>273</v>
      </c>
      <c r="C62" s="33" t="s">
        <v>213</v>
      </c>
      <c r="D62" s="14">
        <v>111200</v>
      </c>
      <c r="E62" s="15">
        <v>5917.51</v>
      </c>
      <c r="F62" s="16">
        <v>4.1000000000000003E-3</v>
      </c>
      <c r="G62" s="16"/>
    </row>
    <row r="63" spans="1:7" x14ac:dyDescent="0.35">
      <c r="A63" s="13" t="s">
        <v>277</v>
      </c>
      <c r="B63" s="33" t="s">
        <v>278</v>
      </c>
      <c r="C63" s="33" t="s">
        <v>279</v>
      </c>
      <c r="D63" s="14">
        <v>4423300</v>
      </c>
      <c r="E63" s="15">
        <v>5894.93</v>
      </c>
      <c r="F63" s="16">
        <v>4.1000000000000003E-3</v>
      </c>
      <c r="G63" s="16"/>
    </row>
    <row r="64" spans="1:7" x14ac:dyDescent="0.35">
      <c r="A64" s="13" t="s">
        <v>1067</v>
      </c>
      <c r="B64" s="33" t="s">
        <v>1068</v>
      </c>
      <c r="C64" s="33" t="s">
        <v>1069</v>
      </c>
      <c r="D64" s="14">
        <v>414000</v>
      </c>
      <c r="E64" s="15">
        <v>5572.85</v>
      </c>
      <c r="F64" s="16">
        <v>3.8999999999999998E-3</v>
      </c>
      <c r="G64" s="16"/>
    </row>
    <row r="65" spans="1:7" x14ac:dyDescent="0.35">
      <c r="A65" s="13" t="s">
        <v>233</v>
      </c>
      <c r="B65" s="33" t="s">
        <v>234</v>
      </c>
      <c r="C65" s="33" t="s">
        <v>235</v>
      </c>
      <c r="D65" s="14">
        <v>1564500</v>
      </c>
      <c r="E65" s="15">
        <v>5546.93</v>
      </c>
      <c r="F65" s="16">
        <v>3.8999999999999998E-3</v>
      </c>
      <c r="G65" s="16"/>
    </row>
    <row r="66" spans="1:7" x14ac:dyDescent="0.35">
      <c r="A66" s="13" t="s">
        <v>230</v>
      </c>
      <c r="B66" s="33" t="s">
        <v>231</v>
      </c>
      <c r="C66" s="33" t="s">
        <v>232</v>
      </c>
      <c r="D66" s="14">
        <v>1681500</v>
      </c>
      <c r="E66" s="15">
        <v>5281.59</v>
      </c>
      <c r="F66" s="16">
        <v>3.7000000000000002E-3</v>
      </c>
      <c r="G66" s="16"/>
    </row>
    <row r="67" spans="1:7" x14ac:dyDescent="0.35">
      <c r="A67" s="13" t="s">
        <v>1827</v>
      </c>
      <c r="B67" s="33" t="s">
        <v>1828</v>
      </c>
      <c r="C67" s="33" t="s">
        <v>235</v>
      </c>
      <c r="D67" s="14">
        <v>580625</v>
      </c>
      <c r="E67" s="15">
        <v>5223.59</v>
      </c>
      <c r="F67" s="16">
        <v>3.7000000000000002E-3</v>
      </c>
      <c r="G67" s="16"/>
    </row>
    <row r="68" spans="1:7" x14ac:dyDescent="0.35">
      <c r="A68" s="13" t="s">
        <v>1700</v>
      </c>
      <c r="B68" s="33" t="s">
        <v>1701</v>
      </c>
      <c r="C68" s="33" t="s">
        <v>1458</v>
      </c>
      <c r="D68" s="14">
        <v>5883750</v>
      </c>
      <c r="E68" s="15">
        <v>5130.04</v>
      </c>
      <c r="F68" s="16">
        <v>3.5999999999999999E-3</v>
      </c>
      <c r="G68" s="16"/>
    </row>
    <row r="69" spans="1:7" x14ac:dyDescent="0.35">
      <c r="A69" s="13" t="s">
        <v>242</v>
      </c>
      <c r="B69" s="33" t="s">
        <v>243</v>
      </c>
      <c r="C69" s="33" t="s">
        <v>213</v>
      </c>
      <c r="D69" s="14">
        <v>323050</v>
      </c>
      <c r="E69" s="15">
        <v>5063.8100000000004</v>
      </c>
      <c r="F69" s="16">
        <v>3.5000000000000001E-3</v>
      </c>
      <c r="G69" s="16"/>
    </row>
    <row r="70" spans="1:7" x14ac:dyDescent="0.35">
      <c r="A70" s="13" t="s">
        <v>1755</v>
      </c>
      <c r="B70" s="33" t="s">
        <v>1756</v>
      </c>
      <c r="C70" s="33" t="s">
        <v>1757</v>
      </c>
      <c r="D70" s="14">
        <v>217200</v>
      </c>
      <c r="E70" s="15">
        <v>4998.42</v>
      </c>
      <c r="F70" s="16">
        <v>3.5000000000000001E-3</v>
      </c>
      <c r="G70" s="16"/>
    </row>
    <row r="71" spans="1:7" x14ac:dyDescent="0.35">
      <c r="A71" s="13" t="s">
        <v>1004</v>
      </c>
      <c r="B71" s="33" t="s">
        <v>1005</v>
      </c>
      <c r="C71" s="33" t="s">
        <v>264</v>
      </c>
      <c r="D71" s="14">
        <v>382400</v>
      </c>
      <c r="E71" s="15">
        <v>4990.32</v>
      </c>
      <c r="F71" s="16">
        <v>3.5000000000000001E-3</v>
      </c>
      <c r="G71" s="16"/>
    </row>
    <row r="72" spans="1:7" x14ac:dyDescent="0.35">
      <c r="A72" s="13" t="s">
        <v>280</v>
      </c>
      <c r="B72" s="33" t="s">
        <v>281</v>
      </c>
      <c r="C72" s="33" t="s">
        <v>229</v>
      </c>
      <c r="D72" s="14">
        <v>149500</v>
      </c>
      <c r="E72" s="15">
        <v>4966.3900000000003</v>
      </c>
      <c r="F72" s="16">
        <v>3.5000000000000001E-3</v>
      </c>
      <c r="G72" s="16"/>
    </row>
    <row r="73" spans="1:7" x14ac:dyDescent="0.35">
      <c r="A73" s="13" t="s">
        <v>246</v>
      </c>
      <c r="B73" s="33" t="s">
        <v>247</v>
      </c>
      <c r="C73" s="33" t="s">
        <v>248</v>
      </c>
      <c r="D73" s="14">
        <v>166600</v>
      </c>
      <c r="E73" s="15">
        <v>4879.38</v>
      </c>
      <c r="F73" s="16">
        <v>3.3999999999999998E-3</v>
      </c>
      <c r="G73" s="16"/>
    </row>
    <row r="74" spans="1:7" x14ac:dyDescent="0.35">
      <c r="A74" s="13" t="s">
        <v>346</v>
      </c>
      <c r="B74" s="33" t="s">
        <v>347</v>
      </c>
      <c r="C74" s="33" t="s">
        <v>327</v>
      </c>
      <c r="D74" s="14">
        <v>224100</v>
      </c>
      <c r="E74" s="15">
        <v>4843.92</v>
      </c>
      <c r="F74" s="16">
        <v>3.3999999999999998E-3</v>
      </c>
      <c r="G74" s="16"/>
    </row>
    <row r="75" spans="1:7" x14ac:dyDescent="0.35">
      <c r="A75" s="13" t="s">
        <v>1706</v>
      </c>
      <c r="B75" s="33" t="s">
        <v>1707</v>
      </c>
      <c r="C75" s="33" t="s">
        <v>276</v>
      </c>
      <c r="D75" s="14">
        <v>532350</v>
      </c>
      <c r="E75" s="15">
        <v>4603.5</v>
      </c>
      <c r="F75" s="16">
        <v>3.2000000000000002E-3</v>
      </c>
      <c r="G75" s="16"/>
    </row>
    <row r="76" spans="1:7" x14ac:dyDescent="0.35">
      <c r="A76" s="13" t="s">
        <v>1712</v>
      </c>
      <c r="B76" s="33" t="s">
        <v>1713</v>
      </c>
      <c r="C76" s="33" t="s">
        <v>197</v>
      </c>
      <c r="D76" s="14">
        <v>3557700</v>
      </c>
      <c r="E76" s="15">
        <v>4474.88</v>
      </c>
      <c r="F76" s="16">
        <v>3.0999999999999999E-3</v>
      </c>
      <c r="G76" s="16"/>
    </row>
    <row r="77" spans="1:7" x14ac:dyDescent="0.35">
      <c r="A77" s="13" t="s">
        <v>1764</v>
      </c>
      <c r="B77" s="33" t="s">
        <v>1765</v>
      </c>
      <c r="C77" s="33" t="s">
        <v>197</v>
      </c>
      <c r="D77" s="14">
        <v>2629200</v>
      </c>
      <c r="E77" s="15">
        <v>4354.4799999999996</v>
      </c>
      <c r="F77" s="16">
        <v>3.0000000000000001E-3</v>
      </c>
      <c r="G77" s="16"/>
    </row>
    <row r="78" spans="1:7" x14ac:dyDescent="0.35">
      <c r="A78" s="13" t="s">
        <v>274</v>
      </c>
      <c r="B78" s="33" t="s">
        <v>275</v>
      </c>
      <c r="C78" s="33" t="s">
        <v>276</v>
      </c>
      <c r="D78" s="14">
        <v>267475</v>
      </c>
      <c r="E78" s="15">
        <v>4347.2700000000004</v>
      </c>
      <c r="F78" s="16">
        <v>3.0000000000000001E-3</v>
      </c>
      <c r="G78" s="16"/>
    </row>
    <row r="79" spans="1:7" x14ac:dyDescent="0.35">
      <c r="A79" s="13" t="s">
        <v>438</v>
      </c>
      <c r="B79" s="33" t="s">
        <v>439</v>
      </c>
      <c r="C79" s="33" t="s">
        <v>341</v>
      </c>
      <c r="D79" s="14">
        <v>149400</v>
      </c>
      <c r="E79" s="15">
        <v>4325.7299999999996</v>
      </c>
      <c r="F79" s="16">
        <v>3.0000000000000001E-3</v>
      </c>
      <c r="G79" s="16"/>
    </row>
    <row r="80" spans="1:7" x14ac:dyDescent="0.35">
      <c r="A80" s="13" t="s">
        <v>268</v>
      </c>
      <c r="B80" s="33" t="s">
        <v>269</v>
      </c>
      <c r="C80" s="33" t="s">
        <v>238</v>
      </c>
      <c r="D80" s="14">
        <v>706500</v>
      </c>
      <c r="E80" s="15">
        <v>4321.66</v>
      </c>
      <c r="F80" s="16">
        <v>3.0000000000000001E-3</v>
      </c>
      <c r="G80" s="16"/>
    </row>
    <row r="81" spans="1:7" x14ac:dyDescent="0.35">
      <c r="A81" s="13" t="s">
        <v>728</v>
      </c>
      <c r="B81" s="33" t="s">
        <v>729</v>
      </c>
      <c r="C81" s="33" t="s">
        <v>229</v>
      </c>
      <c r="D81" s="14">
        <v>67800</v>
      </c>
      <c r="E81" s="15">
        <v>4126.99</v>
      </c>
      <c r="F81" s="16">
        <v>2.8999999999999998E-3</v>
      </c>
      <c r="G81" s="16"/>
    </row>
    <row r="82" spans="1:7" x14ac:dyDescent="0.35">
      <c r="A82" s="13" t="s">
        <v>1513</v>
      </c>
      <c r="B82" s="33" t="s">
        <v>1514</v>
      </c>
      <c r="C82" s="33" t="s">
        <v>229</v>
      </c>
      <c r="D82" s="14">
        <v>331650</v>
      </c>
      <c r="E82" s="15">
        <v>4076.31</v>
      </c>
      <c r="F82" s="16">
        <v>2.8E-3</v>
      </c>
      <c r="G82" s="16"/>
    </row>
    <row r="83" spans="1:7" x14ac:dyDescent="0.35">
      <c r="A83" s="13" t="s">
        <v>741</v>
      </c>
      <c r="B83" s="33" t="s">
        <v>742</v>
      </c>
      <c r="C83" s="33" t="s">
        <v>397</v>
      </c>
      <c r="D83" s="14">
        <v>561250</v>
      </c>
      <c r="E83" s="15">
        <v>4015.18</v>
      </c>
      <c r="F83" s="16">
        <v>2.8E-3</v>
      </c>
      <c r="G83" s="16"/>
    </row>
    <row r="84" spans="1:7" x14ac:dyDescent="0.35">
      <c r="A84" s="13" t="s">
        <v>1753</v>
      </c>
      <c r="B84" s="33" t="s">
        <v>1754</v>
      </c>
      <c r="C84" s="33" t="s">
        <v>202</v>
      </c>
      <c r="D84" s="14">
        <v>1249200</v>
      </c>
      <c r="E84" s="15">
        <v>3873.14</v>
      </c>
      <c r="F84" s="16">
        <v>2.7000000000000001E-3</v>
      </c>
      <c r="G84" s="16"/>
    </row>
    <row r="85" spans="1:7" x14ac:dyDescent="0.35">
      <c r="A85" s="13" t="s">
        <v>1770</v>
      </c>
      <c r="B85" s="33" t="s">
        <v>1771</v>
      </c>
      <c r="C85" s="33" t="s">
        <v>223</v>
      </c>
      <c r="D85" s="14">
        <v>54675</v>
      </c>
      <c r="E85" s="15">
        <v>3865.25</v>
      </c>
      <c r="F85" s="16">
        <v>2.7000000000000001E-3</v>
      </c>
      <c r="G85" s="16"/>
    </row>
    <row r="86" spans="1:7" x14ac:dyDescent="0.35">
      <c r="A86" s="13" t="s">
        <v>1076</v>
      </c>
      <c r="B86" s="33" t="s">
        <v>1077</v>
      </c>
      <c r="C86" s="33" t="s">
        <v>373</v>
      </c>
      <c r="D86" s="14">
        <v>2407500</v>
      </c>
      <c r="E86" s="15">
        <v>3767.02</v>
      </c>
      <c r="F86" s="16">
        <v>2.5999999999999999E-3</v>
      </c>
      <c r="G86" s="16"/>
    </row>
    <row r="87" spans="1:7" x14ac:dyDescent="0.35">
      <c r="A87" s="13" t="s">
        <v>2217</v>
      </c>
      <c r="B87" s="33" t="s">
        <v>2218</v>
      </c>
      <c r="C87" s="33" t="s">
        <v>350</v>
      </c>
      <c r="D87" s="14">
        <v>449900</v>
      </c>
      <c r="E87" s="15">
        <v>3767.01</v>
      </c>
      <c r="F87" s="16">
        <v>2.5999999999999999E-3</v>
      </c>
      <c r="G87" s="16"/>
    </row>
    <row r="88" spans="1:7" x14ac:dyDescent="0.35">
      <c r="A88" s="13" t="s">
        <v>413</v>
      </c>
      <c r="B88" s="33" t="s">
        <v>414</v>
      </c>
      <c r="C88" s="33" t="s">
        <v>308</v>
      </c>
      <c r="D88" s="14">
        <v>67250</v>
      </c>
      <c r="E88" s="15">
        <v>3713.88</v>
      </c>
      <c r="F88" s="16">
        <v>2.5999999999999999E-3</v>
      </c>
      <c r="G88" s="16"/>
    </row>
    <row r="89" spans="1:7" x14ac:dyDescent="0.35">
      <c r="A89" s="13" t="s">
        <v>1751</v>
      </c>
      <c r="B89" s="33" t="s">
        <v>1752</v>
      </c>
      <c r="C89" s="33" t="s">
        <v>279</v>
      </c>
      <c r="D89" s="14">
        <v>761600</v>
      </c>
      <c r="E89" s="15">
        <v>3593.99</v>
      </c>
      <c r="F89" s="16">
        <v>2.5000000000000001E-3</v>
      </c>
      <c r="G89" s="16"/>
    </row>
    <row r="90" spans="1:7" x14ac:dyDescent="0.35">
      <c r="A90" s="13" t="s">
        <v>1424</v>
      </c>
      <c r="B90" s="33" t="s">
        <v>1425</v>
      </c>
      <c r="C90" s="33" t="s">
        <v>279</v>
      </c>
      <c r="D90" s="14">
        <v>12100</v>
      </c>
      <c r="E90" s="15">
        <v>3564.06</v>
      </c>
      <c r="F90" s="16">
        <v>2.5000000000000001E-3</v>
      </c>
      <c r="G90" s="16"/>
    </row>
    <row r="91" spans="1:7" x14ac:dyDescent="0.35">
      <c r="A91" s="13" t="s">
        <v>2219</v>
      </c>
      <c r="B91" s="33" t="s">
        <v>2220</v>
      </c>
      <c r="C91" s="33" t="s">
        <v>373</v>
      </c>
      <c r="D91" s="14">
        <v>1648300</v>
      </c>
      <c r="E91" s="15">
        <v>3515.49</v>
      </c>
      <c r="F91" s="16">
        <v>2.5000000000000001E-3</v>
      </c>
      <c r="G91" s="16"/>
    </row>
    <row r="92" spans="1:7" x14ac:dyDescent="0.35">
      <c r="A92" s="13" t="s">
        <v>1049</v>
      </c>
      <c r="B92" s="33" t="s">
        <v>1050</v>
      </c>
      <c r="C92" s="33" t="s">
        <v>279</v>
      </c>
      <c r="D92" s="14">
        <v>2605</v>
      </c>
      <c r="E92" s="15">
        <v>3503.86</v>
      </c>
      <c r="F92" s="16">
        <v>2.3999999999999998E-3</v>
      </c>
      <c r="G92" s="16"/>
    </row>
    <row r="93" spans="1:7" x14ac:dyDescent="0.35">
      <c r="A93" s="13" t="s">
        <v>420</v>
      </c>
      <c r="B93" s="33" t="s">
        <v>421</v>
      </c>
      <c r="C93" s="33" t="s">
        <v>248</v>
      </c>
      <c r="D93" s="14">
        <v>43350</v>
      </c>
      <c r="E93" s="15">
        <v>3481.01</v>
      </c>
      <c r="F93" s="16">
        <v>2.3999999999999998E-3</v>
      </c>
      <c r="G93" s="16"/>
    </row>
    <row r="94" spans="1:7" x14ac:dyDescent="0.35">
      <c r="A94" s="13" t="s">
        <v>1014</v>
      </c>
      <c r="B94" s="33" t="s">
        <v>1015</v>
      </c>
      <c r="C94" s="33" t="s">
        <v>226</v>
      </c>
      <c r="D94" s="14">
        <v>175450</v>
      </c>
      <c r="E94" s="15">
        <v>3408.47</v>
      </c>
      <c r="F94" s="16">
        <v>2.3999999999999998E-3</v>
      </c>
      <c r="G94" s="16"/>
    </row>
    <row r="95" spans="1:7" x14ac:dyDescent="0.35">
      <c r="A95" s="13" t="s">
        <v>824</v>
      </c>
      <c r="B95" s="33" t="s">
        <v>825</v>
      </c>
      <c r="C95" s="33" t="s">
        <v>248</v>
      </c>
      <c r="D95" s="14">
        <v>87750</v>
      </c>
      <c r="E95" s="15">
        <v>3358.54</v>
      </c>
      <c r="F95" s="16">
        <v>2.3E-3</v>
      </c>
      <c r="G95" s="16"/>
    </row>
    <row r="96" spans="1:7" x14ac:dyDescent="0.35">
      <c r="A96" s="13" t="s">
        <v>1806</v>
      </c>
      <c r="B96" s="33" t="s">
        <v>1807</v>
      </c>
      <c r="C96" s="33" t="s">
        <v>386</v>
      </c>
      <c r="D96" s="14">
        <v>506100</v>
      </c>
      <c r="E96" s="15">
        <v>3329.38</v>
      </c>
      <c r="F96" s="16">
        <v>2.3E-3</v>
      </c>
      <c r="G96" s="16"/>
    </row>
    <row r="97" spans="1:7" x14ac:dyDescent="0.35">
      <c r="A97" s="13" t="s">
        <v>1061</v>
      </c>
      <c r="B97" s="33" t="s">
        <v>1062</v>
      </c>
      <c r="C97" s="33" t="s">
        <v>229</v>
      </c>
      <c r="D97" s="14">
        <v>235950</v>
      </c>
      <c r="E97" s="15">
        <v>3258.94</v>
      </c>
      <c r="F97" s="16">
        <v>2.3E-3</v>
      </c>
      <c r="G97" s="16"/>
    </row>
    <row r="98" spans="1:7" x14ac:dyDescent="0.35">
      <c r="A98" s="13" t="s">
        <v>1714</v>
      </c>
      <c r="B98" s="33" t="s">
        <v>1715</v>
      </c>
      <c r="C98" s="33" t="s">
        <v>1069</v>
      </c>
      <c r="D98" s="14">
        <v>1003500</v>
      </c>
      <c r="E98" s="15">
        <v>3148.48</v>
      </c>
      <c r="F98" s="16">
        <v>2.2000000000000001E-3</v>
      </c>
      <c r="G98" s="16"/>
    </row>
    <row r="99" spans="1:7" x14ac:dyDescent="0.35">
      <c r="A99" s="13" t="s">
        <v>1137</v>
      </c>
      <c r="B99" s="33" t="s">
        <v>1138</v>
      </c>
      <c r="C99" s="33" t="s">
        <v>205</v>
      </c>
      <c r="D99" s="14">
        <v>194500</v>
      </c>
      <c r="E99" s="15">
        <v>3095.27</v>
      </c>
      <c r="F99" s="16">
        <v>2.2000000000000001E-3</v>
      </c>
      <c r="G99" s="16"/>
    </row>
    <row r="100" spans="1:7" x14ac:dyDescent="0.35">
      <c r="A100" s="13" t="s">
        <v>1716</v>
      </c>
      <c r="B100" s="33" t="s">
        <v>1717</v>
      </c>
      <c r="C100" s="33" t="s">
        <v>327</v>
      </c>
      <c r="D100" s="14">
        <v>224575</v>
      </c>
      <c r="E100" s="15">
        <v>3088.13</v>
      </c>
      <c r="F100" s="16">
        <v>2.2000000000000001E-3</v>
      </c>
      <c r="G100" s="16"/>
    </row>
    <row r="101" spans="1:7" x14ac:dyDescent="0.35">
      <c r="A101" s="13" t="s">
        <v>771</v>
      </c>
      <c r="B101" s="33" t="s">
        <v>772</v>
      </c>
      <c r="C101" s="33" t="s">
        <v>491</v>
      </c>
      <c r="D101" s="14">
        <v>1365000</v>
      </c>
      <c r="E101" s="15">
        <v>3075.48</v>
      </c>
      <c r="F101" s="16">
        <v>2.0999999999999999E-3</v>
      </c>
      <c r="G101" s="16"/>
    </row>
    <row r="102" spans="1:7" x14ac:dyDescent="0.35">
      <c r="A102" s="13" t="s">
        <v>239</v>
      </c>
      <c r="B102" s="33" t="s">
        <v>240</v>
      </c>
      <c r="C102" s="33" t="s">
        <v>241</v>
      </c>
      <c r="D102" s="14">
        <v>128100</v>
      </c>
      <c r="E102" s="15">
        <v>3000.23</v>
      </c>
      <c r="F102" s="16">
        <v>2.0999999999999999E-3</v>
      </c>
      <c r="G102" s="16"/>
    </row>
    <row r="103" spans="1:7" x14ac:dyDescent="0.35">
      <c r="A103" s="13" t="s">
        <v>452</v>
      </c>
      <c r="B103" s="33" t="s">
        <v>453</v>
      </c>
      <c r="C103" s="33" t="s">
        <v>213</v>
      </c>
      <c r="D103" s="14">
        <v>33350</v>
      </c>
      <c r="E103" s="15">
        <v>2908.62</v>
      </c>
      <c r="F103" s="16">
        <v>2E-3</v>
      </c>
      <c r="G103" s="16"/>
    </row>
    <row r="104" spans="1:7" x14ac:dyDescent="0.35">
      <c r="A104" s="13" t="s">
        <v>217</v>
      </c>
      <c r="B104" s="33" t="s">
        <v>218</v>
      </c>
      <c r="C104" s="33" t="s">
        <v>197</v>
      </c>
      <c r="D104" s="14">
        <v>131200</v>
      </c>
      <c r="E104" s="15">
        <v>2897.03</v>
      </c>
      <c r="F104" s="16">
        <v>2E-3</v>
      </c>
      <c r="G104" s="16"/>
    </row>
    <row r="105" spans="1:7" x14ac:dyDescent="0.35">
      <c r="A105" s="13" t="s">
        <v>1708</v>
      </c>
      <c r="B105" s="33" t="s">
        <v>1709</v>
      </c>
      <c r="C105" s="33" t="s">
        <v>235</v>
      </c>
      <c r="D105" s="14">
        <v>3302400</v>
      </c>
      <c r="E105" s="15">
        <v>2833.13</v>
      </c>
      <c r="F105" s="16">
        <v>2E-3</v>
      </c>
      <c r="G105" s="16"/>
    </row>
    <row r="106" spans="1:7" x14ac:dyDescent="0.35">
      <c r="A106" s="13" t="s">
        <v>270</v>
      </c>
      <c r="B106" s="33" t="s">
        <v>271</v>
      </c>
      <c r="C106" s="33" t="s">
        <v>238</v>
      </c>
      <c r="D106" s="14">
        <v>187500</v>
      </c>
      <c r="E106" s="15">
        <v>2797.88</v>
      </c>
      <c r="F106" s="16">
        <v>2E-3</v>
      </c>
      <c r="G106" s="16"/>
    </row>
    <row r="107" spans="1:7" x14ac:dyDescent="0.35">
      <c r="A107" s="13" t="s">
        <v>1517</v>
      </c>
      <c r="B107" s="33" t="s">
        <v>1518</v>
      </c>
      <c r="C107" s="33" t="s">
        <v>229</v>
      </c>
      <c r="D107" s="14">
        <v>460700</v>
      </c>
      <c r="E107" s="15">
        <v>2781.94</v>
      </c>
      <c r="F107" s="16">
        <v>1.9E-3</v>
      </c>
      <c r="G107" s="16"/>
    </row>
    <row r="108" spans="1:7" x14ac:dyDescent="0.35">
      <c r="A108" s="13" t="s">
        <v>754</v>
      </c>
      <c r="B108" s="33" t="s">
        <v>755</v>
      </c>
      <c r="C108" s="33" t="s">
        <v>397</v>
      </c>
      <c r="D108" s="14">
        <v>347000</v>
      </c>
      <c r="E108" s="15">
        <v>2733.32</v>
      </c>
      <c r="F108" s="16">
        <v>1.9E-3</v>
      </c>
      <c r="G108" s="16"/>
    </row>
    <row r="109" spans="1:7" x14ac:dyDescent="0.35">
      <c r="A109" s="13" t="s">
        <v>738</v>
      </c>
      <c r="B109" s="33" t="s">
        <v>739</v>
      </c>
      <c r="C109" s="33" t="s">
        <v>740</v>
      </c>
      <c r="D109" s="14">
        <v>51450</v>
      </c>
      <c r="E109" s="15">
        <v>2700.87</v>
      </c>
      <c r="F109" s="16">
        <v>1.9E-3</v>
      </c>
      <c r="G109" s="16"/>
    </row>
    <row r="110" spans="1:7" x14ac:dyDescent="0.35">
      <c r="A110" s="13" t="s">
        <v>1698</v>
      </c>
      <c r="B110" s="33" t="s">
        <v>1699</v>
      </c>
      <c r="C110" s="33" t="s">
        <v>197</v>
      </c>
      <c r="D110" s="14">
        <v>15132000</v>
      </c>
      <c r="E110" s="15">
        <v>2681.39</v>
      </c>
      <c r="F110" s="16">
        <v>1.9E-3</v>
      </c>
      <c r="G110" s="16"/>
    </row>
    <row r="111" spans="1:7" x14ac:dyDescent="0.35">
      <c r="A111" s="13" t="s">
        <v>227</v>
      </c>
      <c r="B111" s="33" t="s">
        <v>228</v>
      </c>
      <c r="C111" s="33" t="s">
        <v>229</v>
      </c>
      <c r="D111" s="14">
        <v>143500</v>
      </c>
      <c r="E111" s="15">
        <v>2629.35</v>
      </c>
      <c r="F111" s="16">
        <v>1.8E-3</v>
      </c>
      <c r="G111" s="16"/>
    </row>
    <row r="112" spans="1:7" x14ac:dyDescent="0.35">
      <c r="A112" s="13" t="s">
        <v>811</v>
      </c>
      <c r="B112" s="33" t="s">
        <v>812</v>
      </c>
      <c r="C112" s="33" t="s">
        <v>334</v>
      </c>
      <c r="D112" s="14">
        <v>1848000</v>
      </c>
      <c r="E112" s="15">
        <v>2588.6799999999998</v>
      </c>
      <c r="F112" s="16">
        <v>1.8E-3</v>
      </c>
      <c r="G112" s="16"/>
    </row>
    <row r="113" spans="1:7" x14ac:dyDescent="0.35">
      <c r="A113" s="13" t="s">
        <v>299</v>
      </c>
      <c r="B113" s="33" t="s">
        <v>300</v>
      </c>
      <c r="C113" s="33" t="s">
        <v>301</v>
      </c>
      <c r="D113" s="14">
        <v>220704</v>
      </c>
      <c r="E113" s="15">
        <v>2572.9699999999998</v>
      </c>
      <c r="F113" s="16">
        <v>1.8E-3</v>
      </c>
      <c r="G113" s="16"/>
    </row>
    <row r="114" spans="1:7" x14ac:dyDescent="0.35">
      <c r="A114" s="13" t="s">
        <v>1814</v>
      </c>
      <c r="B114" s="33" t="s">
        <v>1815</v>
      </c>
      <c r="C114" s="33" t="s">
        <v>226</v>
      </c>
      <c r="D114" s="14">
        <v>459900</v>
      </c>
      <c r="E114" s="15">
        <v>2482.08</v>
      </c>
      <c r="F114" s="16">
        <v>1.6999999999999999E-3</v>
      </c>
      <c r="G114" s="16"/>
    </row>
    <row r="115" spans="1:7" x14ac:dyDescent="0.35">
      <c r="A115" s="13" t="s">
        <v>1786</v>
      </c>
      <c r="B115" s="33" t="s">
        <v>1787</v>
      </c>
      <c r="C115" s="33" t="s">
        <v>202</v>
      </c>
      <c r="D115" s="14">
        <v>1711125</v>
      </c>
      <c r="E115" s="15">
        <v>2358.96</v>
      </c>
      <c r="F115" s="16">
        <v>1.6000000000000001E-3</v>
      </c>
      <c r="G115" s="16"/>
    </row>
    <row r="116" spans="1:7" x14ac:dyDescent="0.35">
      <c r="A116" s="13" t="s">
        <v>2221</v>
      </c>
      <c r="B116" s="33" t="s">
        <v>2222</v>
      </c>
      <c r="C116" s="33" t="s">
        <v>216</v>
      </c>
      <c r="D116" s="14">
        <v>1215000</v>
      </c>
      <c r="E116" s="15">
        <v>2312.75</v>
      </c>
      <c r="F116" s="16">
        <v>1.6000000000000001E-3</v>
      </c>
      <c r="G116" s="16"/>
    </row>
    <row r="117" spans="1:7" x14ac:dyDescent="0.35">
      <c r="A117" s="13" t="s">
        <v>1525</v>
      </c>
      <c r="B117" s="33" t="s">
        <v>1526</v>
      </c>
      <c r="C117" s="33" t="s">
        <v>267</v>
      </c>
      <c r="D117" s="14">
        <v>348000</v>
      </c>
      <c r="E117" s="15">
        <v>2206.4899999999998</v>
      </c>
      <c r="F117" s="16">
        <v>1.5E-3</v>
      </c>
      <c r="G117" s="16"/>
    </row>
    <row r="118" spans="1:7" x14ac:dyDescent="0.35">
      <c r="A118" s="13" t="s">
        <v>1820</v>
      </c>
      <c r="B118" s="33" t="s">
        <v>1821</v>
      </c>
      <c r="C118" s="33" t="s">
        <v>197</v>
      </c>
      <c r="D118" s="14">
        <v>2200000</v>
      </c>
      <c r="E118" s="15">
        <v>2204.62</v>
      </c>
      <c r="F118" s="16">
        <v>1.5E-3</v>
      </c>
      <c r="G118" s="16"/>
    </row>
    <row r="119" spans="1:7" x14ac:dyDescent="0.35">
      <c r="A119" s="13" t="s">
        <v>1846</v>
      </c>
      <c r="B119" s="33" t="s">
        <v>1847</v>
      </c>
      <c r="C119" s="33" t="s">
        <v>264</v>
      </c>
      <c r="D119" s="14">
        <v>356250</v>
      </c>
      <c r="E119" s="15">
        <v>2188.62</v>
      </c>
      <c r="F119" s="16">
        <v>1.5E-3</v>
      </c>
      <c r="G119" s="16"/>
    </row>
    <row r="120" spans="1:7" x14ac:dyDescent="0.35">
      <c r="A120" s="13" t="s">
        <v>328</v>
      </c>
      <c r="B120" s="33" t="s">
        <v>329</v>
      </c>
      <c r="C120" s="33" t="s">
        <v>229</v>
      </c>
      <c r="D120" s="14">
        <v>139100</v>
      </c>
      <c r="E120" s="15">
        <v>2156.19</v>
      </c>
      <c r="F120" s="16">
        <v>1.5E-3</v>
      </c>
      <c r="G120" s="16"/>
    </row>
    <row r="121" spans="1:7" x14ac:dyDescent="0.35">
      <c r="A121" s="13" t="s">
        <v>382</v>
      </c>
      <c r="B121" s="33" t="s">
        <v>383</v>
      </c>
      <c r="C121" s="33" t="s">
        <v>350</v>
      </c>
      <c r="D121" s="14">
        <v>70875</v>
      </c>
      <c r="E121" s="15">
        <v>2132.56</v>
      </c>
      <c r="F121" s="16">
        <v>1.5E-3</v>
      </c>
      <c r="G121" s="16"/>
    </row>
    <row r="122" spans="1:7" x14ac:dyDescent="0.35">
      <c r="A122" s="13" t="s">
        <v>282</v>
      </c>
      <c r="B122" s="33" t="s">
        <v>283</v>
      </c>
      <c r="C122" s="33" t="s">
        <v>229</v>
      </c>
      <c r="D122" s="14">
        <v>101575</v>
      </c>
      <c r="E122" s="15">
        <v>2128.61</v>
      </c>
      <c r="F122" s="16">
        <v>1.5E-3</v>
      </c>
      <c r="G122" s="16"/>
    </row>
    <row r="123" spans="1:7" x14ac:dyDescent="0.35">
      <c r="A123" s="13" t="s">
        <v>371</v>
      </c>
      <c r="B123" s="33" t="s">
        <v>372</v>
      </c>
      <c r="C123" s="33" t="s">
        <v>373</v>
      </c>
      <c r="D123" s="14">
        <v>329000</v>
      </c>
      <c r="E123" s="15">
        <v>2055.1</v>
      </c>
      <c r="F123" s="16">
        <v>1.4E-3</v>
      </c>
      <c r="G123" s="16"/>
    </row>
    <row r="124" spans="1:7" x14ac:dyDescent="0.35">
      <c r="A124" s="13" t="s">
        <v>332</v>
      </c>
      <c r="B124" s="33" t="s">
        <v>333</v>
      </c>
      <c r="C124" s="33" t="s">
        <v>334</v>
      </c>
      <c r="D124" s="14">
        <v>228750</v>
      </c>
      <c r="E124" s="15">
        <v>2048.8000000000002</v>
      </c>
      <c r="F124" s="16">
        <v>1.4E-3</v>
      </c>
      <c r="G124" s="16"/>
    </row>
    <row r="125" spans="1:7" x14ac:dyDescent="0.35">
      <c r="A125" s="13" t="s">
        <v>1065</v>
      </c>
      <c r="B125" s="33" t="s">
        <v>1066</v>
      </c>
      <c r="C125" s="33" t="s">
        <v>350</v>
      </c>
      <c r="D125" s="14">
        <v>468000</v>
      </c>
      <c r="E125" s="15">
        <v>1971.45</v>
      </c>
      <c r="F125" s="16">
        <v>1.4E-3</v>
      </c>
      <c r="G125" s="16"/>
    </row>
    <row r="126" spans="1:7" x14ac:dyDescent="0.35">
      <c r="A126" s="13" t="s">
        <v>1737</v>
      </c>
      <c r="B126" s="33" t="s">
        <v>1738</v>
      </c>
      <c r="C126" s="33" t="s">
        <v>740</v>
      </c>
      <c r="D126" s="14">
        <v>288000</v>
      </c>
      <c r="E126" s="15">
        <v>1940.26</v>
      </c>
      <c r="F126" s="16">
        <v>1.4E-3</v>
      </c>
      <c r="G126" s="16"/>
    </row>
    <row r="127" spans="1:7" x14ac:dyDescent="0.35">
      <c r="A127" s="13" t="s">
        <v>262</v>
      </c>
      <c r="B127" s="33" t="s">
        <v>263</v>
      </c>
      <c r="C127" s="33" t="s">
        <v>264</v>
      </c>
      <c r="D127" s="14">
        <v>109500</v>
      </c>
      <c r="E127" s="15">
        <v>1933.55</v>
      </c>
      <c r="F127" s="16">
        <v>1.4E-3</v>
      </c>
      <c r="G127" s="16"/>
    </row>
    <row r="128" spans="1:7" x14ac:dyDescent="0.35">
      <c r="A128" s="13" t="s">
        <v>302</v>
      </c>
      <c r="B128" s="33" t="s">
        <v>303</v>
      </c>
      <c r="C128" s="33" t="s">
        <v>213</v>
      </c>
      <c r="D128" s="14">
        <v>75350</v>
      </c>
      <c r="E128" s="15">
        <v>1860.39</v>
      </c>
      <c r="F128" s="16">
        <v>1.2999999999999999E-3</v>
      </c>
      <c r="G128" s="16"/>
    </row>
    <row r="129" spans="1:7" x14ac:dyDescent="0.35">
      <c r="A129" s="13" t="s">
        <v>1000</v>
      </c>
      <c r="B129" s="33" t="s">
        <v>1001</v>
      </c>
      <c r="C129" s="33" t="s">
        <v>197</v>
      </c>
      <c r="D129" s="14">
        <v>935000</v>
      </c>
      <c r="E129" s="15">
        <v>1838.96</v>
      </c>
      <c r="F129" s="16">
        <v>1.2999999999999999E-3</v>
      </c>
      <c r="G129" s="16"/>
    </row>
    <row r="130" spans="1:7" x14ac:dyDescent="0.35">
      <c r="A130" s="13" t="s">
        <v>1725</v>
      </c>
      <c r="B130" s="33" t="s">
        <v>1726</v>
      </c>
      <c r="C130" s="33" t="s">
        <v>301</v>
      </c>
      <c r="D130" s="14">
        <v>95400</v>
      </c>
      <c r="E130" s="15">
        <v>1818.32</v>
      </c>
      <c r="F130" s="16">
        <v>1.2999999999999999E-3</v>
      </c>
      <c r="G130" s="16"/>
    </row>
    <row r="131" spans="1:7" x14ac:dyDescent="0.35">
      <c r="A131" s="13" t="s">
        <v>374</v>
      </c>
      <c r="B131" s="33" t="s">
        <v>375</v>
      </c>
      <c r="C131" s="33" t="s">
        <v>341</v>
      </c>
      <c r="D131" s="14">
        <v>124780</v>
      </c>
      <c r="E131" s="15">
        <v>1678.42</v>
      </c>
      <c r="F131" s="16">
        <v>1.1999999999999999E-3</v>
      </c>
      <c r="G131" s="16"/>
    </row>
    <row r="132" spans="1:7" x14ac:dyDescent="0.35">
      <c r="A132" s="13" t="s">
        <v>387</v>
      </c>
      <c r="B132" s="33" t="s">
        <v>388</v>
      </c>
      <c r="C132" s="33" t="s">
        <v>389</v>
      </c>
      <c r="D132" s="14">
        <v>407425</v>
      </c>
      <c r="E132" s="15">
        <v>1673.5</v>
      </c>
      <c r="F132" s="16">
        <v>1.1999999999999999E-3</v>
      </c>
      <c r="G132" s="16"/>
    </row>
    <row r="133" spans="1:7" x14ac:dyDescent="0.35">
      <c r="A133" s="13" t="s">
        <v>427</v>
      </c>
      <c r="B133" s="33" t="s">
        <v>428</v>
      </c>
      <c r="C133" s="33" t="s">
        <v>216</v>
      </c>
      <c r="D133" s="14">
        <v>37950</v>
      </c>
      <c r="E133" s="15">
        <v>1660.08</v>
      </c>
      <c r="F133" s="16">
        <v>1.1999999999999999E-3</v>
      </c>
      <c r="G133" s="16"/>
    </row>
    <row r="134" spans="1:7" x14ac:dyDescent="0.35">
      <c r="A134" s="13" t="s">
        <v>286</v>
      </c>
      <c r="B134" s="33" t="s">
        <v>287</v>
      </c>
      <c r="C134" s="33" t="s">
        <v>197</v>
      </c>
      <c r="D134" s="14">
        <v>640575</v>
      </c>
      <c r="E134" s="15">
        <v>1600.99</v>
      </c>
      <c r="F134" s="16">
        <v>1.1000000000000001E-3</v>
      </c>
      <c r="G134" s="16"/>
    </row>
    <row r="135" spans="1:7" x14ac:dyDescent="0.35">
      <c r="A135" s="13" t="s">
        <v>803</v>
      </c>
      <c r="B135" s="33" t="s">
        <v>804</v>
      </c>
      <c r="C135" s="33" t="s">
        <v>350</v>
      </c>
      <c r="D135" s="14">
        <v>52000</v>
      </c>
      <c r="E135" s="15">
        <v>1577.63</v>
      </c>
      <c r="F135" s="16">
        <v>1.1000000000000001E-3</v>
      </c>
      <c r="G135" s="16"/>
    </row>
    <row r="136" spans="1:7" x14ac:dyDescent="0.35">
      <c r="A136" s="13" t="s">
        <v>763</v>
      </c>
      <c r="B136" s="33" t="s">
        <v>764</v>
      </c>
      <c r="C136" s="33" t="s">
        <v>238</v>
      </c>
      <c r="D136" s="14">
        <v>180000</v>
      </c>
      <c r="E136" s="15">
        <v>1572.39</v>
      </c>
      <c r="F136" s="16">
        <v>1.1000000000000001E-3</v>
      </c>
      <c r="G136" s="16"/>
    </row>
    <row r="137" spans="1:7" x14ac:dyDescent="0.35">
      <c r="A137" s="13" t="s">
        <v>1420</v>
      </c>
      <c r="B137" s="33" t="s">
        <v>1421</v>
      </c>
      <c r="C137" s="33" t="s">
        <v>426</v>
      </c>
      <c r="D137" s="14">
        <v>316250</v>
      </c>
      <c r="E137" s="15">
        <v>1542.51</v>
      </c>
      <c r="F137" s="16">
        <v>1.1000000000000001E-3</v>
      </c>
      <c r="G137" s="16"/>
    </row>
    <row r="138" spans="1:7" x14ac:dyDescent="0.35">
      <c r="A138" s="13" t="s">
        <v>734</v>
      </c>
      <c r="B138" s="33" t="s">
        <v>735</v>
      </c>
      <c r="C138" s="33" t="s">
        <v>238</v>
      </c>
      <c r="D138" s="14">
        <v>78000</v>
      </c>
      <c r="E138" s="15">
        <v>1522.25</v>
      </c>
      <c r="F138" s="16">
        <v>1.1000000000000001E-3</v>
      </c>
      <c r="G138" s="16"/>
    </row>
    <row r="139" spans="1:7" x14ac:dyDescent="0.35">
      <c r="A139" s="13" t="s">
        <v>221</v>
      </c>
      <c r="B139" s="33" t="s">
        <v>222</v>
      </c>
      <c r="C139" s="33" t="s">
        <v>223</v>
      </c>
      <c r="D139" s="14">
        <v>28900</v>
      </c>
      <c r="E139" s="15">
        <v>1494.85</v>
      </c>
      <c r="F139" s="16">
        <v>1E-3</v>
      </c>
      <c r="G139" s="16"/>
    </row>
    <row r="140" spans="1:7" x14ac:dyDescent="0.35">
      <c r="A140" s="13" t="s">
        <v>2223</v>
      </c>
      <c r="B140" s="33" t="s">
        <v>2224</v>
      </c>
      <c r="C140" s="33" t="s">
        <v>238</v>
      </c>
      <c r="D140" s="14">
        <v>153750</v>
      </c>
      <c r="E140" s="15">
        <v>1488.22</v>
      </c>
      <c r="F140" s="16">
        <v>1E-3</v>
      </c>
      <c r="G140" s="16"/>
    </row>
    <row r="141" spans="1:7" x14ac:dyDescent="0.35">
      <c r="A141" s="13" t="s">
        <v>1760</v>
      </c>
      <c r="B141" s="33" t="s">
        <v>1761</v>
      </c>
      <c r="C141" s="33" t="s">
        <v>238</v>
      </c>
      <c r="D141" s="14">
        <v>707400</v>
      </c>
      <c r="E141" s="15">
        <v>1389.05</v>
      </c>
      <c r="F141" s="16">
        <v>1E-3</v>
      </c>
      <c r="G141" s="16"/>
    </row>
    <row r="142" spans="1:7" x14ac:dyDescent="0.35">
      <c r="A142" s="13" t="s">
        <v>1422</v>
      </c>
      <c r="B142" s="33" t="s">
        <v>1423</v>
      </c>
      <c r="C142" s="33" t="s">
        <v>229</v>
      </c>
      <c r="D142" s="14">
        <v>154800</v>
      </c>
      <c r="E142" s="15">
        <v>1375.01</v>
      </c>
      <c r="F142" s="16">
        <v>1E-3</v>
      </c>
      <c r="G142" s="16"/>
    </row>
    <row r="143" spans="1:7" x14ac:dyDescent="0.35">
      <c r="A143" s="13" t="s">
        <v>1055</v>
      </c>
      <c r="B143" s="33" t="s">
        <v>1056</v>
      </c>
      <c r="C143" s="33" t="s">
        <v>229</v>
      </c>
      <c r="D143" s="14">
        <v>292000</v>
      </c>
      <c r="E143" s="15">
        <v>1330.94</v>
      </c>
      <c r="F143" s="16">
        <v>8.9999999999999998E-4</v>
      </c>
      <c r="G143" s="16"/>
    </row>
    <row r="144" spans="1:7" x14ac:dyDescent="0.35">
      <c r="A144" s="13" t="s">
        <v>1053</v>
      </c>
      <c r="B144" s="33" t="s">
        <v>1054</v>
      </c>
      <c r="C144" s="33" t="s">
        <v>298</v>
      </c>
      <c r="D144" s="14">
        <v>105600</v>
      </c>
      <c r="E144" s="15">
        <v>1305.32</v>
      </c>
      <c r="F144" s="16">
        <v>8.9999999999999998E-4</v>
      </c>
      <c r="G144" s="16"/>
    </row>
    <row r="145" spans="1:7" x14ac:dyDescent="0.35">
      <c r="A145" s="13" t="s">
        <v>448</v>
      </c>
      <c r="B145" s="33" t="s">
        <v>449</v>
      </c>
      <c r="C145" s="33" t="s">
        <v>341</v>
      </c>
      <c r="D145" s="14">
        <v>22875</v>
      </c>
      <c r="E145" s="15">
        <v>1262.7</v>
      </c>
      <c r="F145" s="16">
        <v>8.9999999999999998E-4</v>
      </c>
      <c r="G145" s="16"/>
    </row>
    <row r="146" spans="1:7" x14ac:dyDescent="0.35">
      <c r="A146" s="13" t="s">
        <v>1802</v>
      </c>
      <c r="B146" s="33" t="s">
        <v>1803</v>
      </c>
      <c r="C146" s="33" t="s">
        <v>327</v>
      </c>
      <c r="D146" s="14">
        <v>186450</v>
      </c>
      <c r="E146" s="15">
        <v>1257.23</v>
      </c>
      <c r="F146" s="16">
        <v>8.9999999999999998E-4</v>
      </c>
      <c r="G146" s="16"/>
    </row>
    <row r="147" spans="1:7" x14ac:dyDescent="0.35">
      <c r="A147" s="13" t="s">
        <v>1762</v>
      </c>
      <c r="B147" s="33" t="s">
        <v>1763</v>
      </c>
      <c r="C147" s="33" t="s">
        <v>197</v>
      </c>
      <c r="D147" s="14">
        <v>1085625</v>
      </c>
      <c r="E147" s="15">
        <v>1250.0999999999999</v>
      </c>
      <c r="F147" s="16">
        <v>8.9999999999999998E-4</v>
      </c>
      <c r="G147" s="16"/>
    </row>
    <row r="148" spans="1:7" x14ac:dyDescent="0.35">
      <c r="A148" s="13" t="s">
        <v>1410</v>
      </c>
      <c r="B148" s="33" t="s">
        <v>1411</v>
      </c>
      <c r="C148" s="33" t="s">
        <v>253</v>
      </c>
      <c r="D148" s="14">
        <v>51400</v>
      </c>
      <c r="E148" s="15">
        <v>1227.53</v>
      </c>
      <c r="F148" s="16">
        <v>8.9999999999999998E-4</v>
      </c>
      <c r="G148" s="16"/>
    </row>
    <row r="149" spans="1:7" x14ac:dyDescent="0.35">
      <c r="A149" s="13" t="s">
        <v>1766</v>
      </c>
      <c r="B149" s="33" t="s">
        <v>1767</v>
      </c>
      <c r="C149" s="33" t="s">
        <v>197</v>
      </c>
      <c r="D149" s="14">
        <v>142000</v>
      </c>
      <c r="E149" s="15">
        <v>1190.53</v>
      </c>
      <c r="F149" s="16">
        <v>8.0000000000000004E-4</v>
      </c>
      <c r="G149" s="16"/>
    </row>
    <row r="150" spans="1:7" x14ac:dyDescent="0.35">
      <c r="A150" s="13" t="s">
        <v>1620</v>
      </c>
      <c r="B150" s="33" t="s">
        <v>1621</v>
      </c>
      <c r="C150" s="33" t="s">
        <v>235</v>
      </c>
      <c r="D150" s="14">
        <v>307800</v>
      </c>
      <c r="E150" s="15">
        <v>1183.18</v>
      </c>
      <c r="F150" s="16">
        <v>8.0000000000000004E-4</v>
      </c>
      <c r="G150" s="16"/>
    </row>
    <row r="151" spans="1:7" x14ac:dyDescent="0.35">
      <c r="A151" s="13" t="s">
        <v>339</v>
      </c>
      <c r="B151" s="33" t="s">
        <v>340</v>
      </c>
      <c r="C151" s="33" t="s">
        <v>341</v>
      </c>
      <c r="D151" s="14">
        <v>37950</v>
      </c>
      <c r="E151" s="15">
        <v>1162.6400000000001</v>
      </c>
      <c r="F151" s="16">
        <v>8.0000000000000004E-4</v>
      </c>
      <c r="G151" s="16"/>
    </row>
    <row r="152" spans="1:7" x14ac:dyDescent="0.35">
      <c r="A152" s="13" t="s">
        <v>1800</v>
      </c>
      <c r="B152" s="33" t="s">
        <v>1801</v>
      </c>
      <c r="C152" s="33" t="s">
        <v>491</v>
      </c>
      <c r="D152" s="14">
        <v>35400</v>
      </c>
      <c r="E152" s="15">
        <v>1153.69</v>
      </c>
      <c r="F152" s="16">
        <v>8.0000000000000004E-4</v>
      </c>
      <c r="G152" s="16"/>
    </row>
    <row r="153" spans="1:7" x14ac:dyDescent="0.35">
      <c r="A153" s="13" t="s">
        <v>363</v>
      </c>
      <c r="B153" s="33" t="s">
        <v>364</v>
      </c>
      <c r="C153" s="33" t="s">
        <v>341</v>
      </c>
      <c r="D153" s="14">
        <v>70700</v>
      </c>
      <c r="E153" s="15">
        <v>1145.2</v>
      </c>
      <c r="F153" s="16">
        <v>8.0000000000000004E-4</v>
      </c>
      <c r="G153" s="16"/>
    </row>
    <row r="154" spans="1:7" x14ac:dyDescent="0.35">
      <c r="A154" s="13" t="s">
        <v>813</v>
      </c>
      <c r="B154" s="33" t="s">
        <v>814</v>
      </c>
      <c r="C154" s="33" t="s">
        <v>235</v>
      </c>
      <c r="D154" s="14">
        <v>360000</v>
      </c>
      <c r="E154" s="15">
        <v>1106.82</v>
      </c>
      <c r="F154" s="16">
        <v>8.0000000000000004E-4</v>
      </c>
      <c r="G154" s="16"/>
    </row>
    <row r="155" spans="1:7" x14ac:dyDescent="0.35">
      <c r="A155" s="13" t="s">
        <v>2225</v>
      </c>
      <c r="B155" s="33" t="s">
        <v>2226</v>
      </c>
      <c r="C155" s="33" t="s">
        <v>238</v>
      </c>
      <c r="D155" s="14">
        <v>291400</v>
      </c>
      <c r="E155" s="15">
        <v>1046.71</v>
      </c>
      <c r="F155" s="16">
        <v>6.9999999999999999E-4</v>
      </c>
      <c r="G155" s="16"/>
    </row>
    <row r="156" spans="1:7" x14ac:dyDescent="0.35">
      <c r="A156" s="13" t="s">
        <v>365</v>
      </c>
      <c r="B156" s="33" t="s">
        <v>366</v>
      </c>
      <c r="C156" s="33" t="s">
        <v>308</v>
      </c>
      <c r="D156" s="14">
        <v>163850</v>
      </c>
      <c r="E156" s="15">
        <v>1027.01</v>
      </c>
      <c r="F156" s="16">
        <v>6.9999999999999999E-4</v>
      </c>
      <c r="G156" s="16"/>
    </row>
    <row r="157" spans="1:7" x14ac:dyDescent="0.35">
      <c r="A157" s="13" t="s">
        <v>759</v>
      </c>
      <c r="B157" s="33" t="s">
        <v>760</v>
      </c>
      <c r="C157" s="33" t="s">
        <v>248</v>
      </c>
      <c r="D157" s="14">
        <v>17500</v>
      </c>
      <c r="E157" s="15">
        <v>974.23</v>
      </c>
      <c r="F157" s="16">
        <v>6.9999999999999999E-4</v>
      </c>
      <c r="G157" s="16"/>
    </row>
    <row r="158" spans="1:7" x14ac:dyDescent="0.35">
      <c r="A158" s="13" t="s">
        <v>2227</v>
      </c>
      <c r="B158" s="33" t="s">
        <v>2228</v>
      </c>
      <c r="C158" s="33" t="s">
        <v>226</v>
      </c>
      <c r="D158" s="14">
        <v>99450</v>
      </c>
      <c r="E158" s="15">
        <v>938.41</v>
      </c>
      <c r="F158" s="16">
        <v>6.9999999999999999E-4</v>
      </c>
      <c r="G158" s="16"/>
    </row>
    <row r="159" spans="1:7" x14ac:dyDescent="0.35">
      <c r="A159" s="13" t="s">
        <v>2229</v>
      </c>
      <c r="B159" s="33" t="s">
        <v>2230</v>
      </c>
      <c r="C159" s="33" t="s">
        <v>235</v>
      </c>
      <c r="D159" s="14">
        <v>546975</v>
      </c>
      <c r="E159" s="15">
        <v>869.74</v>
      </c>
      <c r="F159" s="16">
        <v>5.9999999999999995E-4</v>
      </c>
      <c r="G159" s="16"/>
    </row>
    <row r="160" spans="1:7" x14ac:dyDescent="0.35">
      <c r="A160" s="13" t="s">
        <v>1718</v>
      </c>
      <c r="B160" s="33" t="s">
        <v>1719</v>
      </c>
      <c r="C160" s="33" t="s">
        <v>341</v>
      </c>
      <c r="D160" s="14">
        <v>24500</v>
      </c>
      <c r="E160" s="15">
        <v>867.06</v>
      </c>
      <c r="F160" s="16">
        <v>5.9999999999999995E-4</v>
      </c>
      <c r="G160" s="16"/>
    </row>
    <row r="161" spans="1:7" x14ac:dyDescent="0.35">
      <c r="A161" s="13" t="s">
        <v>765</v>
      </c>
      <c r="B161" s="33" t="s">
        <v>766</v>
      </c>
      <c r="C161" s="33" t="s">
        <v>213</v>
      </c>
      <c r="D161" s="14">
        <v>309000</v>
      </c>
      <c r="E161" s="15">
        <v>746.24</v>
      </c>
      <c r="F161" s="16">
        <v>5.0000000000000001E-4</v>
      </c>
      <c r="G161" s="16"/>
    </row>
    <row r="162" spans="1:7" x14ac:dyDescent="0.35">
      <c r="A162" s="13" t="s">
        <v>1702</v>
      </c>
      <c r="B162" s="33" t="s">
        <v>1703</v>
      </c>
      <c r="C162" s="33" t="s">
        <v>279</v>
      </c>
      <c r="D162" s="14">
        <v>25350</v>
      </c>
      <c r="E162" s="15">
        <v>734.8</v>
      </c>
      <c r="F162" s="16">
        <v>5.0000000000000001E-4</v>
      </c>
      <c r="G162" s="16"/>
    </row>
    <row r="163" spans="1:7" x14ac:dyDescent="0.35">
      <c r="A163" s="13" t="s">
        <v>1782</v>
      </c>
      <c r="B163" s="33" t="s">
        <v>1783</v>
      </c>
      <c r="C163" s="33" t="s">
        <v>226</v>
      </c>
      <c r="D163" s="14">
        <v>38400</v>
      </c>
      <c r="E163" s="15">
        <v>724.99</v>
      </c>
      <c r="F163" s="16">
        <v>5.0000000000000001E-4</v>
      </c>
      <c r="G163" s="16"/>
    </row>
    <row r="164" spans="1:7" x14ac:dyDescent="0.35">
      <c r="A164" s="13" t="s">
        <v>434</v>
      </c>
      <c r="B164" s="33" t="s">
        <v>435</v>
      </c>
      <c r="C164" s="33" t="s">
        <v>350</v>
      </c>
      <c r="D164" s="14">
        <v>5400</v>
      </c>
      <c r="E164" s="15">
        <v>711.29</v>
      </c>
      <c r="F164" s="16">
        <v>5.0000000000000001E-4</v>
      </c>
      <c r="G164" s="16"/>
    </row>
    <row r="165" spans="1:7" x14ac:dyDescent="0.35">
      <c r="A165" s="13" t="s">
        <v>1645</v>
      </c>
      <c r="B165" s="33" t="s">
        <v>1646</v>
      </c>
      <c r="C165" s="33" t="s">
        <v>238</v>
      </c>
      <c r="D165" s="14">
        <v>68250</v>
      </c>
      <c r="E165" s="15">
        <v>689.46</v>
      </c>
      <c r="F165" s="16">
        <v>5.0000000000000001E-4</v>
      </c>
      <c r="G165" s="16"/>
    </row>
    <row r="166" spans="1:7" x14ac:dyDescent="0.35">
      <c r="A166" s="13" t="s">
        <v>1414</v>
      </c>
      <c r="B166" s="33" t="s">
        <v>1415</v>
      </c>
      <c r="C166" s="33" t="s">
        <v>229</v>
      </c>
      <c r="D166" s="14">
        <v>56875</v>
      </c>
      <c r="E166" s="15">
        <v>673.34</v>
      </c>
      <c r="F166" s="16">
        <v>5.0000000000000001E-4</v>
      </c>
      <c r="G166" s="16"/>
    </row>
    <row r="167" spans="1:7" x14ac:dyDescent="0.35">
      <c r="A167" s="13" t="s">
        <v>392</v>
      </c>
      <c r="B167" s="33" t="s">
        <v>393</v>
      </c>
      <c r="C167" s="33" t="s">
        <v>394</v>
      </c>
      <c r="D167" s="14">
        <v>17500</v>
      </c>
      <c r="E167" s="15">
        <v>637.04</v>
      </c>
      <c r="F167" s="16">
        <v>4.0000000000000002E-4</v>
      </c>
      <c r="G167" s="16"/>
    </row>
    <row r="168" spans="1:7" x14ac:dyDescent="0.35">
      <c r="A168" s="13" t="s">
        <v>1124</v>
      </c>
      <c r="B168" s="33" t="s">
        <v>1125</v>
      </c>
      <c r="C168" s="33" t="s">
        <v>386</v>
      </c>
      <c r="D168" s="14">
        <v>51000</v>
      </c>
      <c r="E168" s="15">
        <v>605.73</v>
      </c>
      <c r="F168" s="16">
        <v>4.0000000000000002E-4</v>
      </c>
      <c r="G168" s="16"/>
    </row>
    <row r="169" spans="1:7" x14ac:dyDescent="0.35">
      <c r="A169" s="13" t="s">
        <v>1051</v>
      </c>
      <c r="B169" s="33" t="s">
        <v>1052</v>
      </c>
      <c r="C169" s="33" t="s">
        <v>226</v>
      </c>
      <c r="D169" s="14">
        <v>1775</v>
      </c>
      <c r="E169" s="15">
        <v>527.35</v>
      </c>
      <c r="F169" s="16">
        <v>4.0000000000000002E-4</v>
      </c>
      <c r="G169" s="16"/>
    </row>
    <row r="170" spans="1:7" x14ac:dyDescent="0.35">
      <c r="A170" s="13" t="s">
        <v>1745</v>
      </c>
      <c r="B170" s="33" t="s">
        <v>1746</v>
      </c>
      <c r="C170" s="33" t="s">
        <v>279</v>
      </c>
      <c r="D170" s="14">
        <v>144000</v>
      </c>
      <c r="E170" s="15">
        <v>506.52</v>
      </c>
      <c r="F170" s="16">
        <v>4.0000000000000002E-4</v>
      </c>
      <c r="G170" s="16"/>
    </row>
    <row r="171" spans="1:7" x14ac:dyDescent="0.35">
      <c r="A171" s="13" t="s">
        <v>1016</v>
      </c>
      <c r="B171" s="33" t="s">
        <v>1017</v>
      </c>
      <c r="C171" s="33" t="s">
        <v>213</v>
      </c>
      <c r="D171" s="14">
        <v>128000</v>
      </c>
      <c r="E171" s="15">
        <v>499.46</v>
      </c>
      <c r="F171" s="16">
        <v>2.9999999999999997E-4</v>
      </c>
      <c r="G171" s="16"/>
    </row>
    <row r="172" spans="1:7" x14ac:dyDescent="0.35">
      <c r="A172" s="13" t="s">
        <v>1812</v>
      </c>
      <c r="B172" s="33" t="s">
        <v>1813</v>
      </c>
      <c r="C172" s="33" t="s">
        <v>210</v>
      </c>
      <c r="D172" s="14">
        <v>1035250</v>
      </c>
      <c r="E172" s="15">
        <v>472.07</v>
      </c>
      <c r="F172" s="16">
        <v>2.9999999999999997E-4</v>
      </c>
      <c r="G172" s="16"/>
    </row>
    <row r="173" spans="1:7" x14ac:dyDescent="0.35">
      <c r="A173" s="13" t="s">
        <v>351</v>
      </c>
      <c r="B173" s="33" t="s">
        <v>352</v>
      </c>
      <c r="C173" s="33" t="s">
        <v>279</v>
      </c>
      <c r="D173" s="14">
        <v>17400</v>
      </c>
      <c r="E173" s="15">
        <v>465.47</v>
      </c>
      <c r="F173" s="16">
        <v>2.9999999999999997E-4</v>
      </c>
      <c r="G173" s="16"/>
    </row>
    <row r="174" spans="1:7" x14ac:dyDescent="0.35">
      <c r="A174" s="13" t="s">
        <v>801</v>
      </c>
      <c r="B174" s="33" t="s">
        <v>802</v>
      </c>
      <c r="C174" s="33" t="s">
        <v>264</v>
      </c>
      <c r="D174" s="14">
        <v>61600</v>
      </c>
      <c r="E174" s="15">
        <v>458.12</v>
      </c>
      <c r="F174" s="16">
        <v>2.9999999999999997E-4</v>
      </c>
      <c r="G174" s="16"/>
    </row>
    <row r="175" spans="1:7" x14ac:dyDescent="0.35">
      <c r="A175" s="13" t="s">
        <v>747</v>
      </c>
      <c r="B175" s="33" t="s">
        <v>748</v>
      </c>
      <c r="C175" s="33" t="s">
        <v>235</v>
      </c>
      <c r="D175" s="14">
        <v>27375</v>
      </c>
      <c r="E175" s="15">
        <v>421.33</v>
      </c>
      <c r="F175" s="16">
        <v>2.9999999999999997E-4</v>
      </c>
      <c r="G175" s="16"/>
    </row>
    <row r="176" spans="1:7" x14ac:dyDescent="0.35">
      <c r="A176" s="13" t="s">
        <v>436</v>
      </c>
      <c r="B176" s="33" t="s">
        <v>437</v>
      </c>
      <c r="C176" s="33" t="s">
        <v>213</v>
      </c>
      <c r="D176" s="14">
        <v>8550</v>
      </c>
      <c r="E176" s="15">
        <v>392.15</v>
      </c>
      <c r="F176" s="16">
        <v>2.9999999999999997E-4</v>
      </c>
      <c r="G176" s="16"/>
    </row>
    <row r="177" spans="1:7" x14ac:dyDescent="0.35">
      <c r="A177" s="13" t="s">
        <v>1852</v>
      </c>
      <c r="B177" s="33" t="s">
        <v>1853</v>
      </c>
      <c r="C177" s="33" t="s">
        <v>264</v>
      </c>
      <c r="D177" s="14">
        <v>47725</v>
      </c>
      <c r="E177" s="15">
        <v>379.77</v>
      </c>
      <c r="F177" s="16">
        <v>2.9999999999999997E-4</v>
      </c>
      <c r="G177" s="16"/>
    </row>
    <row r="178" spans="1:7" x14ac:dyDescent="0.35">
      <c r="A178" s="13" t="s">
        <v>344</v>
      </c>
      <c r="B178" s="33" t="s">
        <v>345</v>
      </c>
      <c r="C178" s="33" t="s">
        <v>264</v>
      </c>
      <c r="D178" s="14">
        <v>14250</v>
      </c>
      <c r="E178" s="15">
        <v>267.39999999999998</v>
      </c>
      <c r="F178" s="16">
        <v>2.0000000000000001E-4</v>
      </c>
      <c r="G178" s="16"/>
    </row>
    <row r="179" spans="1:7" x14ac:dyDescent="0.35">
      <c r="A179" s="13" t="s">
        <v>1008</v>
      </c>
      <c r="B179" s="33" t="s">
        <v>1009</v>
      </c>
      <c r="C179" s="33" t="s">
        <v>223</v>
      </c>
      <c r="D179" s="14">
        <v>88000</v>
      </c>
      <c r="E179" s="15">
        <v>204.62</v>
      </c>
      <c r="F179" s="16">
        <v>1E-4</v>
      </c>
      <c r="G179" s="16"/>
    </row>
    <row r="180" spans="1:7" x14ac:dyDescent="0.35">
      <c r="A180" s="13" t="s">
        <v>1741</v>
      </c>
      <c r="B180" s="33" t="s">
        <v>1742</v>
      </c>
      <c r="C180" s="33" t="s">
        <v>1069</v>
      </c>
      <c r="D180" s="14">
        <v>33325</v>
      </c>
      <c r="E180" s="15">
        <v>200.02</v>
      </c>
      <c r="F180" s="16">
        <v>1E-4</v>
      </c>
      <c r="G180" s="16"/>
    </row>
    <row r="181" spans="1:7" x14ac:dyDescent="0.35">
      <c r="A181" s="13" t="s">
        <v>1412</v>
      </c>
      <c r="B181" s="33" t="s">
        <v>1413</v>
      </c>
      <c r="C181" s="33" t="s">
        <v>298</v>
      </c>
      <c r="D181" s="14">
        <v>7400</v>
      </c>
      <c r="E181" s="15">
        <v>179.5</v>
      </c>
      <c r="F181" s="16">
        <v>1E-4</v>
      </c>
      <c r="G181" s="16"/>
    </row>
    <row r="182" spans="1:7" x14ac:dyDescent="0.35">
      <c r="A182" s="13" t="s">
        <v>1519</v>
      </c>
      <c r="B182" s="33" t="s">
        <v>1520</v>
      </c>
      <c r="C182" s="33" t="s">
        <v>229</v>
      </c>
      <c r="D182" s="14">
        <v>47500</v>
      </c>
      <c r="E182" s="15">
        <v>152.86000000000001</v>
      </c>
      <c r="F182" s="16">
        <v>1E-4</v>
      </c>
      <c r="G182" s="16"/>
    </row>
    <row r="183" spans="1:7" x14ac:dyDescent="0.35">
      <c r="A183" s="13" t="s">
        <v>2231</v>
      </c>
      <c r="B183" s="33" t="s">
        <v>2232</v>
      </c>
      <c r="C183" s="33" t="s">
        <v>740</v>
      </c>
      <c r="D183" s="14">
        <v>41175</v>
      </c>
      <c r="E183" s="15">
        <v>125.81</v>
      </c>
      <c r="F183" s="16">
        <v>1E-4</v>
      </c>
      <c r="G183" s="16"/>
    </row>
    <row r="184" spans="1:7" x14ac:dyDescent="0.35">
      <c r="A184" s="13" t="s">
        <v>736</v>
      </c>
      <c r="B184" s="33" t="s">
        <v>737</v>
      </c>
      <c r="C184" s="33" t="s">
        <v>373</v>
      </c>
      <c r="D184" s="14">
        <v>20825</v>
      </c>
      <c r="E184" s="15">
        <v>91.46</v>
      </c>
      <c r="F184" s="16">
        <v>1E-4</v>
      </c>
      <c r="G184" s="16"/>
    </row>
    <row r="185" spans="1:7" x14ac:dyDescent="0.35">
      <c r="A185" s="13" t="s">
        <v>390</v>
      </c>
      <c r="B185" s="33" t="s">
        <v>391</v>
      </c>
      <c r="C185" s="33" t="s">
        <v>308</v>
      </c>
      <c r="D185" s="14">
        <v>2925</v>
      </c>
      <c r="E185" s="15">
        <v>84.87</v>
      </c>
      <c r="F185" s="16">
        <v>1E-4</v>
      </c>
      <c r="G185" s="16"/>
    </row>
    <row r="186" spans="1:7" x14ac:dyDescent="0.35">
      <c r="A186" s="13" t="s">
        <v>1723</v>
      </c>
      <c r="B186" s="33" t="s">
        <v>1724</v>
      </c>
      <c r="C186" s="33" t="s">
        <v>1458</v>
      </c>
      <c r="D186" s="14">
        <v>6000</v>
      </c>
      <c r="E186" s="15">
        <v>72.989999999999995</v>
      </c>
      <c r="F186" s="16">
        <v>1E-4</v>
      </c>
      <c r="G186" s="16"/>
    </row>
    <row r="187" spans="1:7" x14ac:dyDescent="0.35">
      <c r="A187" s="13" t="s">
        <v>369</v>
      </c>
      <c r="B187" s="33" t="s">
        <v>370</v>
      </c>
      <c r="C187" s="33" t="s">
        <v>327</v>
      </c>
      <c r="D187" s="14">
        <v>3150</v>
      </c>
      <c r="E187" s="15">
        <v>52.43</v>
      </c>
      <c r="F187" s="16">
        <v>0</v>
      </c>
      <c r="G187" s="16"/>
    </row>
    <row r="188" spans="1:7" x14ac:dyDescent="0.35">
      <c r="A188" s="13" t="s">
        <v>1696</v>
      </c>
      <c r="B188" s="33" t="s">
        <v>1697</v>
      </c>
      <c r="C188" s="33" t="s">
        <v>394</v>
      </c>
      <c r="D188" s="14">
        <v>4065</v>
      </c>
      <c r="E188" s="15">
        <v>27.23</v>
      </c>
      <c r="F188" s="16">
        <v>0</v>
      </c>
      <c r="G188" s="16"/>
    </row>
    <row r="189" spans="1:7" x14ac:dyDescent="0.35">
      <c r="A189" s="13" t="s">
        <v>1128</v>
      </c>
      <c r="B189" s="33" t="s">
        <v>1129</v>
      </c>
      <c r="C189" s="33" t="s">
        <v>213</v>
      </c>
      <c r="D189" s="14">
        <v>400</v>
      </c>
      <c r="E189" s="15">
        <v>5.01</v>
      </c>
      <c r="F189" s="16">
        <v>0</v>
      </c>
      <c r="G189" s="16"/>
    </row>
    <row r="190" spans="1:7" x14ac:dyDescent="0.35">
      <c r="A190" s="17" t="s">
        <v>137</v>
      </c>
      <c r="B190" s="34"/>
      <c r="C190" s="34"/>
      <c r="D190" s="20"/>
      <c r="E190" s="37">
        <v>958687.23</v>
      </c>
      <c r="F190" s="38">
        <v>0.6694</v>
      </c>
      <c r="G190" s="23"/>
    </row>
    <row r="191" spans="1:7" x14ac:dyDescent="0.35">
      <c r="A191" s="17" t="s">
        <v>400</v>
      </c>
      <c r="B191" s="33"/>
      <c r="C191" s="33"/>
      <c r="D191" s="14"/>
      <c r="E191" s="15"/>
      <c r="F191" s="16"/>
      <c r="G191" s="16"/>
    </row>
    <row r="192" spans="1:7" x14ac:dyDescent="0.35">
      <c r="A192" s="17" t="s">
        <v>137</v>
      </c>
      <c r="B192" s="33"/>
      <c r="C192" s="33"/>
      <c r="D192" s="14"/>
      <c r="E192" s="39" t="s">
        <v>134</v>
      </c>
      <c r="F192" s="40" t="s">
        <v>134</v>
      </c>
      <c r="G192" s="16"/>
    </row>
    <row r="193" spans="1:7" x14ac:dyDescent="0.35">
      <c r="A193" s="24" t="s">
        <v>153</v>
      </c>
      <c r="B193" s="35"/>
      <c r="C193" s="35"/>
      <c r="D193" s="25"/>
      <c r="E193" s="30">
        <v>958687.23</v>
      </c>
      <c r="F193" s="31">
        <v>0.6694</v>
      </c>
      <c r="G193" s="23"/>
    </row>
    <row r="194" spans="1:7" x14ac:dyDescent="0.35">
      <c r="A194" s="13"/>
      <c r="B194" s="33"/>
      <c r="C194" s="33"/>
      <c r="D194" s="14"/>
      <c r="E194" s="15"/>
      <c r="F194" s="16"/>
      <c r="G194" s="16"/>
    </row>
    <row r="195" spans="1:7" x14ac:dyDescent="0.35">
      <c r="A195" s="17" t="s">
        <v>777</v>
      </c>
      <c r="B195" s="33"/>
      <c r="C195" s="33"/>
      <c r="D195" s="14"/>
      <c r="E195" s="15"/>
      <c r="F195" s="16"/>
      <c r="G195" s="16"/>
    </row>
    <row r="196" spans="1:7" x14ac:dyDescent="0.35">
      <c r="A196" s="17" t="s">
        <v>778</v>
      </c>
      <c r="B196" s="33"/>
      <c r="C196" s="33"/>
      <c r="D196" s="14"/>
      <c r="E196" s="15"/>
      <c r="F196" s="16"/>
      <c r="G196" s="16"/>
    </row>
    <row r="197" spans="1:7" x14ac:dyDescent="0.35">
      <c r="A197" s="13" t="s">
        <v>2233</v>
      </c>
      <c r="B197" s="33"/>
      <c r="C197" s="33" t="s">
        <v>213</v>
      </c>
      <c r="D197" s="42">
        <v>-400</v>
      </c>
      <c r="E197" s="26">
        <v>-4.99</v>
      </c>
      <c r="F197" s="27">
        <v>-3.0000000000000001E-6</v>
      </c>
      <c r="G197" s="16"/>
    </row>
    <row r="198" spans="1:7" x14ac:dyDescent="0.35">
      <c r="A198" s="13" t="s">
        <v>2234</v>
      </c>
      <c r="B198" s="33"/>
      <c r="C198" s="33" t="s">
        <v>394</v>
      </c>
      <c r="D198" s="42">
        <v>-4065</v>
      </c>
      <c r="E198" s="26">
        <v>-27.24</v>
      </c>
      <c r="F198" s="27">
        <v>-1.9000000000000001E-5</v>
      </c>
      <c r="G198" s="16"/>
    </row>
    <row r="199" spans="1:7" x14ac:dyDescent="0.35">
      <c r="A199" s="13" t="s">
        <v>2235</v>
      </c>
      <c r="B199" s="33"/>
      <c r="C199" s="33" t="s">
        <v>327</v>
      </c>
      <c r="D199" s="42">
        <v>-3150</v>
      </c>
      <c r="E199" s="26">
        <v>-52.42</v>
      </c>
      <c r="F199" s="27">
        <v>-3.6000000000000001E-5</v>
      </c>
      <c r="G199" s="16"/>
    </row>
    <row r="200" spans="1:7" x14ac:dyDescent="0.35">
      <c r="A200" s="13" t="s">
        <v>2236</v>
      </c>
      <c r="B200" s="33"/>
      <c r="C200" s="33" t="s">
        <v>1458</v>
      </c>
      <c r="D200" s="42">
        <v>-6000</v>
      </c>
      <c r="E200" s="26">
        <v>-73.260000000000005</v>
      </c>
      <c r="F200" s="27">
        <v>-5.1E-5</v>
      </c>
      <c r="G200" s="16"/>
    </row>
    <row r="201" spans="1:7" x14ac:dyDescent="0.35">
      <c r="A201" s="13" t="s">
        <v>2237</v>
      </c>
      <c r="B201" s="33"/>
      <c r="C201" s="33" t="s">
        <v>308</v>
      </c>
      <c r="D201" s="42">
        <v>-2925</v>
      </c>
      <c r="E201" s="26">
        <v>-85</v>
      </c>
      <c r="F201" s="27">
        <v>-5.8999999999999998E-5</v>
      </c>
      <c r="G201" s="16"/>
    </row>
    <row r="202" spans="1:7" x14ac:dyDescent="0.35">
      <c r="A202" s="13" t="s">
        <v>2238</v>
      </c>
      <c r="B202" s="33"/>
      <c r="C202" s="33" t="s">
        <v>373</v>
      </c>
      <c r="D202" s="42">
        <v>-20825</v>
      </c>
      <c r="E202" s="26">
        <v>-91.47</v>
      </c>
      <c r="F202" s="27">
        <v>-6.3E-5</v>
      </c>
      <c r="G202" s="16"/>
    </row>
    <row r="203" spans="1:7" x14ac:dyDescent="0.35">
      <c r="A203" s="13" t="s">
        <v>2239</v>
      </c>
      <c r="B203" s="33"/>
      <c r="C203" s="33" t="s">
        <v>232</v>
      </c>
      <c r="D203" s="42">
        <v>-31350</v>
      </c>
      <c r="E203" s="26">
        <v>-99.43</v>
      </c>
      <c r="F203" s="27">
        <v>-6.8999999999999997E-5</v>
      </c>
      <c r="G203" s="16"/>
    </row>
    <row r="204" spans="1:7" x14ac:dyDescent="0.35">
      <c r="A204" s="13" t="s">
        <v>2240</v>
      </c>
      <c r="B204" s="33"/>
      <c r="C204" s="33" t="s">
        <v>740</v>
      </c>
      <c r="D204" s="42">
        <v>-41175</v>
      </c>
      <c r="E204" s="26">
        <v>-125.65</v>
      </c>
      <c r="F204" s="27">
        <v>-8.7000000000000001E-5</v>
      </c>
      <c r="G204" s="16"/>
    </row>
    <row r="205" spans="1:7" x14ac:dyDescent="0.35">
      <c r="A205" s="13" t="s">
        <v>2241</v>
      </c>
      <c r="B205" s="33"/>
      <c r="C205" s="33" t="s">
        <v>229</v>
      </c>
      <c r="D205" s="42">
        <v>-47500</v>
      </c>
      <c r="E205" s="26">
        <v>-153.24</v>
      </c>
      <c r="F205" s="27">
        <v>-1.07E-4</v>
      </c>
      <c r="G205" s="16"/>
    </row>
    <row r="206" spans="1:7" x14ac:dyDescent="0.35">
      <c r="A206" s="13" t="s">
        <v>2242</v>
      </c>
      <c r="B206" s="33"/>
      <c r="C206" s="33" t="s">
        <v>298</v>
      </c>
      <c r="D206" s="42">
        <v>-7400</v>
      </c>
      <c r="E206" s="26">
        <v>-180.35</v>
      </c>
      <c r="F206" s="27">
        <v>-1.26E-4</v>
      </c>
      <c r="G206" s="16"/>
    </row>
    <row r="207" spans="1:7" x14ac:dyDescent="0.35">
      <c r="A207" s="13" t="s">
        <v>2243</v>
      </c>
      <c r="B207" s="33"/>
      <c r="C207" s="33" t="s">
        <v>1069</v>
      </c>
      <c r="D207" s="42">
        <v>-33325</v>
      </c>
      <c r="E207" s="26">
        <v>-199.45</v>
      </c>
      <c r="F207" s="27">
        <v>-1.3899999999999999E-4</v>
      </c>
      <c r="G207" s="16"/>
    </row>
    <row r="208" spans="1:7" x14ac:dyDescent="0.35">
      <c r="A208" s="13" t="s">
        <v>2244</v>
      </c>
      <c r="B208" s="33"/>
      <c r="C208" s="33" t="s">
        <v>223</v>
      </c>
      <c r="D208" s="42">
        <v>-88000</v>
      </c>
      <c r="E208" s="26">
        <v>-205.38</v>
      </c>
      <c r="F208" s="27">
        <v>-1.4300000000000001E-4</v>
      </c>
      <c r="G208" s="16"/>
    </row>
    <row r="209" spans="1:7" x14ac:dyDescent="0.35">
      <c r="A209" s="13" t="s">
        <v>2245</v>
      </c>
      <c r="B209" s="33"/>
      <c r="C209" s="33" t="s">
        <v>264</v>
      </c>
      <c r="D209" s="42">
        <v>-14250</v>
      </c>
      <c r="E209" s="26">
        <v>-268.52999999999997</v>
      </c>
      <c r="F209" s="27">
        <v>-1.8699999999999999E-4</v>
      </c>
      <c r="G209" s="16"/>
    </row>
    <row r="210" spans="1:7" x14ac:dyDescent="0.35">
      <c r="A210" s="13" t="s">
        <v>2246</v>
      </c>
      <c r="B210" s="33"/>
      <c r="C210" s="33" t="s">
        <v>264</v>
      </c>
      <c r="D210" s="42">
        <v>-47725</v>
      </c>
      <c r="E210" s="26">
        <v>-381.73</v>
      </c>
      <c r="F210" s="27">
        <v>-2.6600000000000001E-4</v>
      </c>
      <c r="G210" s="16"/>
    </row>
    <row r="211" spans="1:7" x14ac:dyDescent="0.35">
      <c r="A211" s="13" t="s">
        <v>2247</v>
      </c>
      <c r="B211" s="33"/>
      <c r="C211" s="33" t="s">
        <v>213</v>
      </c>
      <c r="D211" s="42">
        <v>-8550</v>
      </c>
      <c r="E211" s="26">
        <v>-394.14</v>
      </c>
      <c r="F211" s="27">
        <v>-2.7500000000000002E-4</v>
      </c>
      <c r="G211" s="16"/>
    </row>
    <row r="212" spans="1:7" x14ac:dyDescent="0.35">
      <c r="A212" s="13" t="s">
        <v>2248</v>
      </c>
      <c r="B212" s="33"/>
      <c r="C212" s="33" t="s">
        <v>235</v>
      </c>
      <c r="D212" s="42">
        <v>-27375</v>
      </c>
      <c r="E212" s="26">
        <v>-423.22</v>
      </c>
      <c r="F212" s="27">
        <v>-2.9500000000000001E-4</v>
      </c>
      <c r="G212" s="16"/>
    </row>
    <row r="213" spans="1:7" x14ac:dyDescent="0.35">
      <c r="A213" s="13" t="s">
        <v>2249</v>
      </c>
      <c r="B213" s="33"/>
      <c r="C213" s="33" t="s">
        <v>264</v>
      </c>
      <c r="D213" s="42">
        <v>-61600</v>
      </c>
      <c r="E213" s="26">
        <v>-459.01</v>
      </c>
      <c r="F213" s="27">
        <v>-3.2000000000000003E-4</v>
      </c>
      <c r="G213" s="16"/>
    </row>
    <row r="214" spans="1:7" x14ac:dyDescent="0.35">
      <c r="A214" s="13" t="s">
        <v>2250</v>
      </c>
      <c r="B214" s="33"/>
      <c r="C214" s="33" t="s">
        <v>279</v>
      </c>
      <c r="D214" s="42">
        <v>-17400</v>
      </c>
      <c r="E214" s="26">
        <v>-466.41</v>
      </c>
      <c r="F214" s="27">
        <v>-3.2499999999999999E-4</v>
      </c>
      <c r="G214" s="16"/>
    </row>
    <row r="215" spans="1:7" x14ac:dyDescent="0.35">
      <c r="A215" s="13" t="s">
        <v>2251</v>
      </c>
      <c r="B215" s="33"/>
      <c r="C215" s="33" t="s">
        <v>210</v>
      </c>
      <c r="D215" s="42">
        <v>-1035250</v>
      </c>
      <c r="E215" s="26">
        <v>-473.52</v>
      </c>
      <c r="F215" s="27">
        <v>-3.3E-4</v>
      </c>
      <c r="G215" s="16"/>
    </row>
    <row r="216" spans="1:7" x14ac:dyDescent="0.35">
      <c r="A216" s="13" t="s">
        <v>2252</v>
      </c>
      <c r="B216" s="33"/>
      <c r="C216" s="33" t="s">
        <v>213</v>
      </c>
      <c r="D216" s="42">
        <v>-32000</v>
      </c>
      <c r="E216" s="26">
        <v>-477.95</v>
      </c>
      <c r="F216" s="27">
        <v>-3.3399999999999999E-4</v>
      </c>
      <c r="G216" s="16"/>
    </row>
    <row r="217" spans="1:7" x14ac:dyDescent="0.35">
      <c r="A217" s="13" t="s">
        <v>2253</v>
      </c>
      <c r="B217" s="33"/>
      <c r="C217" s="33" t="s">
        <v>213</v>
      </c>
      <c r="D217" s="42">
        <v>-128000</v>
      </c>
      <c r="E217" s="26">
        <v>-501.25</v>
      </c>
      <c r="F217" s="27">
        <v>-3.5E-4</v>
      </c>
      <c r="G217" s="16"/>
    </row>
    <row r="218" spans="1:7" x14ac:dyDescent="0.35">
      <c r="A218" s="13" t="s">
        <v>2254</v>
      </c>
      <c r="B218" s="33"/>
      <c r="C218" s="33" t="s">
        <v>279</v>
      </c>
      <c r="D218" s="42">
        <v>-144000</v>
      </c>
      <c r="E218" s="26">
        <v>-506.66</v>
      </c>
      <c r="F218" s="27">
        <v>-3.5399999999999999E-4</v>
      </c>
      <c r="G218" s="16"/>
    </row>
    <row r="219" spans="1:7" x14ac:dyDescent="0.35">
      <c r="A219" s="13" t="s">
        <v>2255</v>
      </c>
      <c r="B219" s="33"/>
      <c r="C219" s="33" t="s">
        <v>226</v>
      </c>
      <c r="D219" s="42">
        <v>-1775</v>
      </c>
      <c r="E219" s="26">
        <v>-528.95000000000005</v>
      </c>
      <c r="F219" s="27">
        <v>-3.6900000000000002E-4</v>
      </c>
      <c r="G219" s="16"/>
    </row>
    <row r="220" spans="1:7" x14ac:dyDescent="0.35">
      <c r="A220" s="13" t="s">
        <v>2256</v>
      </c>
      <c r="B220" s="33"/>
      <c r="C220" s="33" t="s">
        <v>386</v>
      </c>
      <c r="D220" s="42">
        <v>-51000</v>
      </c>
      <c r="E220" s="26">
        <v>-608.38</v>
      </c>
      <c r="F220" s="27">
        <v>-4.2499999999999998E-4</v>
      </c>
      <c r="G220" s="16"/>
    </row>
    <row r="221" spans="1:7" x14ac:dyDescent="0.35">
      <c r="A221" s="13" t="s">
        <v>2257</v>
      </c>
      <c r="B221" s="33"/>
      <c r="C221" s="33" t="s">
        <v>394</v>
      </c>
      <c r="D221" s="42">
        <v>-17500</v>
      </c>
      <c r="E221" s="26">
        <v>-638.55999999999995</v>
      </c>
      <c r="F221" s="27">
        <v>-4.46E-4</v>
      </c>
      <c r="G221" s="16"/>
    </row>
    <row r="222" spans="1:7" x14ac:dyDescent="0.35">
      <c r="A222" s="13" t="s">
        <v>2258</v>
      </c>
      <c r="B222" s="33"/>
      <c r="C222" s="33" t="s">
        <v>301</v>
      </c>
      <c r="D222" s="42">
        <v>-57000</v>
      </c>
      <c r="E222" s="26">
        <v>-664.62</v>
      </c>
      <c r="F222" s="27">
        <v>-4.64E-4</v>
      </c>
      <c r="G222" s="16"/>
    </row>
    <row r="223" spans="1:7" x14ac:dyDescent="0.35">
      <c r="A223" s="13" t="s">
        <v>2259</v>
      </c>
      <c r="B223" s="33"/>
      <c r="C223" s="33" t="s">
        <v>229</v>
      </c>
      <c r="D223" s="42">
        <v>-56875</v>
      </c>
      <c r="E223" s="26">
        <v>-676.41</v>
      </c>
      <c r="F223" s="27">
        <v>-4.7199999999999998E-4</v>
      </c>
      <c r="G223" s="16"/>
    </row>
    <row r="224" spans="1:7" x14ac:dyDescent="0.35">
      <c r="A224" s="13" t="s">
        <v>2260</v>
      </c>
      <c r="B224" s="33"/>
      <c r="C224" s="33" t="s">
        <v>238</v>
      </c>
      <c r="D224" s="42">
        <v>-68250</v>
      </c>
      <c r="E224" s="26">
        <v>-692.53</v>
      </c>
      <c r="F224" s="27">
        <v>-4.84E-4</v>
      </c>
      <c r="G224" s="16"/>
    </row>
    <row r="225" spans="1:7" x14ac:dyDescent="0.35">
      <c r="A225" s="13" t="s">
        <v>2261</v>
      </c>
      <c r="B225" s="33"/>
      <c r="C225" s="33" t="s">
        <v>350</v>
      </c>
      <c r="D225" s="42">
        <v>-5400</v>
      </c>
      <c r="E225" s="26">
        <v>-714.85</v>
      </c>
      <c r="F225" s="27">
        <v>-4.9899999999999999E-4</v>
      </c>
      <c r="G225" s="16"/>
    </row>
    <row r="226" spans="1:7" x14ac:dyDescent="0.35">
      <c r="A226" s="13" t="s">
        <v>2262</v>
      </c>
      <c r="B226" s="33"/>
      <c r="C226" s="33" t="s">
        <v>226</v>
      </c>
      <c r="D226" s="42">
        <v>-38400</v>
      </c>
      <c r="E226" s="26">
        <v>-726.34</v>
      </c>
      <c r="F226" s="27">
        <v>-5.0699999999999996E-4</v>
      </c>
      <c r="G226" s="16"/>
    </row>
    <row r="227" spans="1:7" x14ac:dyDescent="0.35">
      <c r="A227" s="13" t="s">
        <v>2263</v>
      </c>
      <c r="B227" s="33"/>
      <c r="C227" s="33" t="s">
        <v>279</v>
      </c>
      <c r="D227" s="42">
        <v>-25350</v>
      </c>
      <c r="E227" s="26">
        <v>-736.77</v>
      </c>
      <c r="F227" s="27">
        <v>-5.1400000000000003E-4</v>
      </c>
      <c r="G227" s="16"/>
    </row>
    <row r="228" spans="1:7" x14ac:dyDescent="0.35">
      <c r="A228" s="13" t="s">
        <v>2264</v>
      </c>
      <c r="B228" s="33"/>
      <c r="C228" s="33" t="s">
        <v>213</v>
      </c>
      <c r="D228" s="42">
        <v>-309000</v>
      </c>
      <c r="E228" s="26">
        <v>-748.09</v>
      </c>
      <c r="F228" s="27">
        <v>-5.22E-4</v>
      </c>
      <c r="G228" s="16"/>
    </row>
    <row r="229" spans="1:7" x14ac:dyDescent="0.35">
      <c r="A229" s="13" t="s">
        <v>2265</v>
      </c>
      <c r="B229" s="33"/>
      <c r="C229" s="33" t="s">
        <v>341</v>
      </c>
      <c r="D229" s="42">
        <v>-24500</v>
      </c>
      <c r="E229" s="26">
        <v>-869.06</v>
      </c>
      <c r="F229" s="27">
        <v>-6.0700000000000001E-4</v>
      </c>
      <c r="G229" s="16"/>
    </row>
    <row r="230" spans="1:7" x14ac:dyDescent="0.35">
      <c r="A230" s="13" t="s">
        <v>2266</v>
      </c>
      <c r="B230" s="33"/>
      <c r="C230" s="33" t="s">
        <v>235</v>
      </c>
      <c r="D230" s="42">
        <v>-546975</v>
      </c>
      <c r="E230" s="26">
        <v>-873.46</v>
      </c>
      <c r="F230" s="27">
        <v>-6.0999999999999997E-4</v>
      </c>
      <c r="G230" s="16"/>
    </row>
    <row r="231" spans="1:7" x14ac:dyDescent="0.35">
      <c r="A231" s="13" t="s">
        <v>2267</v>
      </c>
      <c r="B231" s="33"/>
      <c r="C231" s="33" t="s">
        <v>226</v>
      </c>
      <c r="D231" s="42">
        <v>-99450</v>
      </c>
      <c r="E231" s="26">
        <v>-943.38</v>
      </c>
      <c r="F231" s="27">
        <v>-6.5899999999999997E-4</v>
      </c>
      <c r="G231" s="16"/>
    </row>
    <row r="232" spans="1:7" x14ac:dyDescent="0.35">
      <c r="A232" s="13" t="s">
        <v>2268</v>
      </c>
      <c r="B232" s="33"/>
      <c r="C232" s="33" t="s">
        <v>248</v>
      </c>
      <c r="D232" s="42">
        <v>-17500</v>
      </c>
      <c r="E232" s="26">
        <v>-979.13</v>
      </c>
      <c r="F232" s="27">
        <v>-6.8400000000000004E-4</v>
      </c>
      <c r="G232" s="16"/>
    </row>
    <row r="233" spans="1:7" x14ac:dyDescent="0.35">
      <c r="A233" s="13" t="s">
        <v>2269</v>
      </c>
      <c r="B233" s="33"/>
      <c r="C233" s="33" t="s">
        <v>308</v>
      </c>
      <c r="D233" s="42">
        <v>-163850</v>
      </c>
      <c r="E233" s="26">
        <v>-1030.21</v>
      </c>
      <c r="F233" s="27">
        <v>-7.2000000000000005E-4</v>
      </c>
      <c r="G233" s="16"/>
    </row>
    <row r="234" spans="1:7" x14ac:dyDescent="0.35">
      <c r="A234" s="13" t="s">
        <v>2270</v>
      </c>
      <c r="B234" s="33"/>
      <c r="C234" s="33" t="s">
        <v>238</v>
      </c>
      <c r="D234" s="42">
        <v>-291400</v>
      </c>
      <c r="E234" s="26">
        <v>-1050.6400000000001</v>
      </c>
      <c r="F234" s="27">
        <v>-7.3399999999999995E-4</v>
      </c>
      <c r="G234" s="16"/>
    </row>
    <row r="235" spans="1:7" x14ac:dyDescent="0.35">
      <c r="A235" s="13" t="s">
        <v>2271</v>
      </c>
      <c r="B235" s="33"/>
      <c r="C235" s="33" t="s">
        <v>235</v>
      </c>
      <c r="D235" s="42">
        <v>-360000</v>
      </c>
      <c r="E235" s="26">
        <v>-1110.5999999999999</v>
      </c>
      <c r="F235" s="27">
        <v>-7.76E-4</v>
      </c>
      <c r="G235" s="16"/>
    </row>
    <row r="236" spans="1:7" x14ac:dyDescent="0.35">
      <c r="A236" s="13" t="s">
        <v>2272</v>
      </c>
      <c r="B236" s="33"/>
      <c r="C236" s="33" t="s">
        <v>341</v>
      </c>
      <c r="D236" s="42">
        <v>-70700</v>
      </c>
      <c r="E236" s="26">
        <v>-1149.51</v>
      </c>
      <c r="F236" s="27">
        <v>-8.03E-4</v>
      </c>
      <c r="G236" s="16"/>
    </row>
    <row r="237" spans="1:7" x14ac:dyDescent="0.35">
      <c r="A237" s="13" t="s">
        <v>2273</v>
      </c>
      <c r="B237" s="33"/>
      <c r="C237" s="33" t="s">
        <v>491</v>
      </c>
      <c r="D237" s="42">
        <v>-35400</v>
      </c>
      <c r="E237" s="26">
        <v>-1156.6600000000001</v>
      </c>
      <c r="F237" s="27">
        <v>-8.0800000000000002E-4</v>
      </c>
      <c r="G237" s="16"/>
    </row>
    <row r="238" spans="1:7" x14ac:dyDescent="0.35">
      <c r="A238" s="13" t="s">
        <v>2274</v>
      </c>
      <c r="B238" s="33"/>
      <c r="C238" s="33" t="s">
        <v>341</v>
      </c>
      <c r="D238" s="42">
        <v>-37950</v>
      </c>
      <c r="E238" s="26">
        <v>-1163.77</v>
      </c>
      <c r="F238" s="27">
        <v>-8.1300000000000003E-4</v>
      </c>
      <c r="G238" s="16"/>
    </row>
    <row r="239" spans="1:7" x14ac:dyDescent="0.35">
      <c r="A239" s="13" t="s">
        <v>2275</v>
      </c>
      <c r="B239" s="33"/>
      <c r="C239" s="33" t="s">
        <v>235</v>
      </c>
      <c r="D239" s="42">
        <v>-307800</v>
      </c>
      <c r="E239" s="26">
        <v>-1187.8</v>
      </c>
      <c r="F239" s="27">
        <v>-8.3000000000000001E-4</v>
      </c>
      <c r="G239" s="16"/>
    </row>
    <row r="240" spans="1:7" x14ac:dyDescent="0.35">
      <c r="A240" s="13" t="s">
        <v>2276</v>
      </c>
      <c r="B240" s="33"/>
      <c r="C240" s="33" t="s">
        <v>197</v>
      </c>
      <c r="D240" s="42">
        <v>-142000</v>
      </c>
      <c r="E240" s="26">
        <v>-1190.3900000000001</v>
      </c>
      <c r="F240" s="27">
        <v>-8.3199999999999995E-4</v>
      </c>
      <c r="G240" s="16"/>
    </row>
    <row r="241" spans="1:7" x14ac:dyDescent="0.35">
      <c r="A241" s="13" t="s">
        <v>2277</v>
      </c>
      <c r="B241" s="33"/>
      <c r="C241" s="33" t="s">
        <v>253</v>
      </c>
      <c r="D241" s="42">
        <v>-51400</v>
      </c>
      <c r="E241" s="26">
        <v>-1234.27</v>
      </c>
      <c r="F241" s="27">
        <v>-8.6200000000000003E-4</v>
      </c>
      <c r="G241" s="16"/>
    </row>
    <row r="242" spans="1:7" x14ac:dyDescent="0.35">
      <c r="A242" s="13" t="s">
        <v>2278</v>
      </c>
      <c r="B242" s="33"/>
      <c r="C242" s="33" t="s">
        <v>197</v>
      </c>
      <c r="D242" s="42">
        <v>-1085625</v>
      </c>
      <c r="E242" s="26">
        <v>-1255.53</v>
      </c>
      <c r="F242" s="27">
        <v>-8.7699999999999996E-4</v>
      </c>
      <c r="G242" s="16"/>
    </row>
    <row r="243" spans="1:7" x14ac:dyDescent="0.35">
      <c r="A243" s="13" t="s">
        <v>2279</v>
      </c>
      <c r="B243" s="33"/>
      <c r="C243" s="33" t="s">
        <v>327</v>
      </c>
      <c r="D243" s="42">
        <v>-186450</v>
      </c>
      <c r="E243" s="26">
        <v>-1261.8</v>
      </c>
      <c r="F243" s="27">
        <v>-8.8099999999999995E-4</v>
      </c>
      <c r="G243" s="16"/>
    </row>
    <row r="244" spans="1:7" x14ac:dyDescent="0.35">
      <c r="A244" s="13" t="s">
        <v>2280</v>
      </c>
      <c r="B244" s="33"/>
      <c r="C244" s="33" t="s">
        <v>341</v>
      </c>
      <c r="D244" s="42">
        <v>-22875</v>
      </c>
      <c r="E244" s="26">
        <v>-1265.56</v>
      </c>
      <c r="F244" s="27">
        <v>-8.8400000000000002E-4</v>
      </c>
      <c r="G244" s="16"/>
    </row>
    <row r="245" spans="1:7" x14ac:dyDescent="0.35">
      <c r="A245" s="13" t="s">
        <v>2281</v>
      </c>
      <c r="B245" s="33"/>
      <c r="C245" s="33" t="s">
        <v>298</v>
      </c>
      <c r="D245" s="42">
        <v>-105600</v>
      </c>
      <c r="E245" s="26">
        <v>-1307.96</v>
      </c>
      <c r="F245" s="27">
        <v>-9.1399999999999999E-4</v>
      </c>
      <c r="G245" s="16"/>
    </row>
    <row r="246" spans="1:7" x14ac:dyDescent="0.35">
      <c r="A246" s="13" t="s">
        <v>2282</v>
      </c>
      <c r="B246" s="33"/>
      <c r="C246" s="33" t="s">
        <v>229</v>
      </c>
      <c r="D246" s="42">
        <v>-292000</v>
      </c>
      <c r="E246" s="26">
        <v>-1332.83</v>
      </c>
      <c r="F246" s="27">
        <v>-9.3099999999999997E-4</v>
      </c>
      <c r="G246" s="16"/>
    </row>
    <row r="247" spans="1:7" x14ac:dyDescent="0.35">
      <c r="A247" s="13" t="s">
        <v>2283</v>
      </c>
      <c r="B247" s="33"/>
      <c r="C247" s="33" t="s">
        <v>229</v>
      </c>
      <c r="D247" s="42">
        <v>-154800</v>
      </c>
      <c r="E247" s="26">
        <v>-1380.89</v>
      </c>
      <c r="F247" s="27">
        <v>-9.6500000000000004E-4</v>
      </c>
      <c r="G247" s="16"/>
    </row>
    <row r="248" spans="1:7" x14ac:dyDescent="0.35">
      <c r="A248" s="13" t="s">
        <v>2284</v>
      </c>
      <c r="B248" s="33"/>
      <c r="C248" s="33" t="s">
        <v>238</v>
      </c>
      <c r="D248" s="42">
        <v>-707400</v>
      </c>
      <c r="E248" s="26">
        <v>-1395.49</v>
      </c>
      <c r="F248" s="27">
        <v>-9.7499999999999996E-4</v>
      </c>
      <c r="G248" s="16"/>
    </row>
    <row r="249" spans="1:7" x14ac:dyDescent="0.35">
      <c r="A249" s="13" t="s">
        <v>2285</v>
      </c>
      <c r="B249" s="33"/>
      <c r="C249" s="33" t="s">
        <v>238</v>
      </c>
      <c r="D249" s="42">
        <v>-153750</v>
      </c>
      <c r="E249" s="26">
        <v>-1493.68</v>
      </c>
      <c r="F249" s="27">
        <v>-1.044E-3</v>
      </c>
      <c r="G249" s="16"/>
    </row>
    <row r="250" spans="1:7" x14ac:dyDescent="0.35">
      <c r="A250" s="13" t="s">
        <v>2286</v>
      </c>
      <c r="B250" s="33"/>
      <c r="C250" s="33" t="s">
        <v>223</v>
      </c>
      <c r="D250" s="42">
        <v>-28900</v>
      </c>
      <c r="E250" s="26">
        <v>-1495.72</v>
      </c>
      <c r="F250" s="27">
        <v>-1.0449999999999999E-3</v>
      </c>
      <c r="G250" s="16"/>
    </row>
    <row r="251" spans="1:7" x14ac:dyDescent="0.35">
      <c r="A251" s="13" t="s">
        <v>2287</v>
      </c>
      <c r="B251" s="33"/>
      <c r="C251" s="33" t="s">
        <v>238</v>
      </c>
      <c r="D251" s="42">
        <v>-78000</v>
      </c>
      <c r="E251" s="26">
        <v>-1527.16</v>
      </c>
      <c r="F251" s="27">
        <v>-1.067E-3</v>
      </c>
      <c r="G251" s="16"/>
    </row>
    <row r="252" spans="1:7" x14ac:dyDescent="0.35">
      <c r="A252" s="13" t="s">
        <v>2288</v>
      </c>
      <c r="B252" s="33"/>
      <c r="C252" s="33" t="s">
        <v>426</v>
      </c>
      <c r="D252" s="42">
        <v>-316250</v>
      </c>
      <c r="E252" s="26">
        <v>-1544.88</v>
      </c>
      <c r="F252" s="27">
        <v>-1.0790000000000001E-3</v>
      </c>
      <c r="G252" s="16"/>
    </row>
    <row r="253" spans="1:7" x14ac:dyDescent="0.35">
      <c r="A253" s="13" t="s">
        <v>2289</v>
      </c>
      <c r="B253" s="33"/>
      <c r="C253" s="33" t="s">
        <v>238</v>
      </c>
      <c r="D253" s="42">
        <v>-180000</v>
      </c>
      <c r="E253" s="26">
        <v>-1578.69</v>
      </c>
      <c r="F253" s="27">
        <v>-1.103E-3</v>
      </c>
      <c r="G253" s="16"/>
    </row>
    <row r="254" spans="1:7" x14ac:dyDescent="0.35">
      <c r="A254" s="13" t="s">
        <v>2290</v>
      </c>
      <c r="B254" s="33"/>
      <c r="C254" s="33" t="s">
        <v>350</v>
      </c>
      <c r="D254" s="42">
        <v>-52000</v>
      </c>
      <c r="E254" s="26">
        <v>-1582.05</v>
      </c>
      <c r="F254" s="27">
        <v>-1.1050000000000001E-3</v>
      </c>
      <c r="G254" s="16"/>
    </row>
    <row r="255" spans="1:7" x14ac:dyDescent="0.35">
      <c r="A255" s="13" t="s">
        <v>2291</v>
      </c>
      <c r="B255" s="33"/>
      <c r="C255" s="33" t="s">
        <v>197</v>
      </c>
      <c r="D255" s="42">
        <v>-640575</v>
      </c>
      <c r="E255" s="26">
        <v>-1604.51</v>
      </c>
      <c r="F255" s="27">
        <v>-1.121E-3</v>
      </c>
      <c r="G255" s="16"/>
    </row>
    <row r="256" spans="1:7" x14ac:dyDescent="0.35">
      <c r="A256" s="13" t="s">
        <v>2292</v>
      </c>
      <c r="B256" s="33"/>
      <c r="C256" s="33" t="s">
        <v>216</v>
      </c>
      <c r="D256" s="42">
        <v>-37950</v>
      </c>
      <c r="E256" s="26">
        <v>-1668.24</v>
      </c>
      <c r="F256" s="27">
        <v>-1.1659999999999999E-3</v>
      </c>
      <c r="G256" s="16"/>
    </row>
    <row r="257" spans="1:7" x14ac:dyDescent="0.35">
      <c r="A257" s="13" t="s">
        <v>2293</v>
      </c>
      <c r="B257" s="33"/>
      <c r="C257" s="33" t="s">
        <v>389</v>
      </c>
      <c r="D257" s="42">
        <v>-407425</v>
      </c>
      <c r="E257" s="26">
        <v>-1680.02</v>
      </c>
      <c r="F257" s="27">
        <v>-1.1739999999999999E-3</v>
      </c>
      <c r="G257" s="16"/>
    </row>
    <row r="258" spans="1:7" x14ac:dyDescent="0.35">
      <c r="A258" s="13" t="s">
        <v>2294</v>
      </c>
      <c r="B258" s="33"/>
      <c r="C258" s="33" t="s">
        <v>341</v>
      </c>
      <c r="D258" s="42">
        <v>-124780</v>
      </c>
      <c r="E258" s="26">
        <v>-1686.65</v>
      </c>
      <c r="F258" s="27">
        <v>-1.178E-3</v>
      </c>
      <c r="G258" s="16"/>
    </row>
    <row r="259" spans="1:7" x14ac:dyDescent="0.35">
      <c r="A259" s="13" t="s">
        <v>2295</v>
      </c>
      <c r="B259" s="33"/>
      <c r="C259" s="33" t="s">
        <v>301</v>
      </c>
      <c r="D259" s="42">
        <v>-95400</v>
      </c>
      <c r="E259" s="26">
        <v>-1828.44</v>
      </c>
      <c r="F259" s="27">
        <v>-1.2769999999999999E-3</v>
      </c>
      <c r="G259" s="16"/>
    </row>
    <row r="260" spans="1:7" x14ac:dyDescent="0.35">
      <c r="A260" s="13" t="s">
        <v>2296</v>
      </c>
      <c r="B260" s="33"/>
      <c r="C260" s="33" t="s">
        <v>197</v>
      </c>
      <c r="D260" s="42">
        <v>-935000</v>
      </c>
      <c r="E260" s="26">
        <v>-1845.78</v>
      </c>
      <c r="F260" s="27">
        <v>-1.2899999999999999E-3</v>
      </c>
      <c r="G260" s="16"/>
    </row>
    <row r="261" spans="1:7" x14ac:dyDescent="0.35">
      <c r="A261" s="13" t="s">
        <v>2297</v>
      </c>
      <c r="B261" s="33"/>
      <c r="C261" s="33" t="s">
        <v>213</v>
      </c>
      <c r="D261" s="42">
        <v>-75350</v>
      </c>
      <c r="E261" s="26">
        <v>-1869.43</v>
      </c>
      <c r="F261" s="27">
        <v>-1.3060000000000001E-3</v>
      </c>
      <c r="G261" s="16"/>
    </row>
    <row r="262" spans="1:7" x14ac:dyDescent="0.35">
      <c r="A262" s="13" t="s">
        <v>2298</v>
      </c>
      <c r="B262" s="33"/>
      <c r="C262" s="33" t="s">
        <v>301</v>
      </c>
      <c r="D262" s="42">
        <v>-163704</v>
      </c>
      <c r="E262" s="26">
        <v>-1906.33</v>
      </c>
      <c r="F262" s="27">
        <v>-1.3320000000000001E-3</v>
      </c>
      <c r="G262" s="16"/>
    </row>
    <row r="263" spans="1:7" x14ac:dyDescent="0.35">
      <c r="A263" s="13" t="s">
        <v>2299</v>
      </c>
      <c r="B263" s="33"/>
      <c r="C263" s="33" t="s">
        <v>264</v>
      </c>
      <c r="D263" s="42">
        <v>-109500</v>
      </c>
      <c r="E263" s="26">
        <v>-1939.9</v>
      </c>
      <c r="F263" s="27">
        <v>-1.3550000000000001E-3</v>
      </c>
      <c r="G263" s="16"/>
    </row>
    <row r="264" spans="1:7" x14ac:dyDescent="0.35">
      <c r="A264" s="13" t="s">
        <v>2300</v>
      </c>
      <c r="B264" s="33"/>
      <c r="C264" s="33" t="s">
        <v>740</v>
      </c>
      <c r="D264" s="42">
        <v>-288000</v>
      </c>
      <c r="E264" s="26">
        <v>-1948.9</v>
      </c>
      <c r="F264" s="27">
        <v>-1.3619999999999999E-3</v>
      </c>
      <c r="G264" s="16"/>
    </row>
    <row r="265" spans="1:7" x14ac:dyDescent="0.35">
      <c r="A265" s="13" t="s">
        <v>2301</v>
      </c>
      <c r="B265" s="33"/>
      <c r="C265" s="33" t="s">
        <v>350</v>
      </c>
      <c r="D265" s="42">
        <v>-468000</v>
      </c>
      <c r="E265" s="26">
        <v>-1980.81</v>
      </c>
      <c r="F265" s="27">
        <v>-1.384E-3</v>
      </c>
      <c r="G265" s="16"/>
    </row>
    <row r="266" spans="1:7" x14ac:dyDescent="0.35">
      <c r="A266" s="13" t="s">
        <v>2302</v>
      </c>
      <c r="B266" s="33"/>
      <c r="C266" s="33" t="s">
        <v>334</v>
      </c>
      <c r="D266" s="42">
        <v>-228750</v>
      </c>
      <c r="E266" s="26">
        <v>-2060.2399999999998</v>
      </c>
      <c r="F266" s="27">
        <v>-1.4400000000000001E-3</v>
      </c>
      <c r="G266" s="16"/>
    </row>
    <row r="267" spans="1:7" x14ac:dyDescent="0.35">
      <c r="A267" s="13" t="s">
        <v>2303</v>
      </c>
      <c r="B267" s="33"/>
      <c r="C267" s="33" t="s">
        <v>373</v>
      </c>
      <c r="D267" s="42">
        <v>-329000</v>
      </c>
      <c r="E267" s="26">
        <v>-2060.36</v>
      </c>
      <c r="F267" s="27">
        <v>-1.4400000000000001E-3</v>
      </c>
      <c r="G267" s="16"/>
    </row>
    <row r="268" spans="1:7" x14ac:dyDescent="0.35">
      <c r="A268" s="13" t="s">
        <v>2304</v>
      </c>
      <c r="B268" s="33"/>
      <c r="C268" s="33" t="s">
        <v>229</v>
      </c>
      <c r="D268" s="42">
        <v>-101575</v>
      </c>
      <c r="E268" s="26">
        <v>-2137.14</v>
      </c>
      <c r="F268" s="27">
        <v>-1.493E-3</v>
      </c>
      <c r="G268" s="16"/>
    </row>
    <row r="269" spans="1:7" x14ac:dyDescent="0.35">
      <c r="A269" s="13" t="s">
        <v>2305</v>
      </c>
      <c r="B269" s="33"/>
      <c r="C269" s="33" t="s">
        <v>350</v>
      </c>
      <c r="D269" s="42">
        <v>-70875</v>
      </c>
      <c r="E269" s="26">
        <v>-2143.4699999999998</v>
      </c>
      <c r="F269" s="27">
        <v>-1.498E-3</v>
      </c>
      <c r="G269" s="16"/>
    </row>
    <row r="270" spans="1:7" x14ac:dyDescent="0.35">
      <c r="A270" s="13" t="s">
        <v>2306</v>
      </c>
      <c r="B270" s="33"/>
      <c r="C270" s="33" t="s">
        <v>229</v>
      </c>
      <c r="D270" s="42">
        <v>-139100</v>
      </c>
      <c r="E270" s="26">
        <v>-2166.62</v>
      </c>
      <c r="F270" s="27">
        <v>-1.5139999999999999E-3</v>
      </c>
      <c r="G270" s="16"/>
    </row>
    <row r="271" spans="1:7" x14ac:dyDescent="0.35">
      <c r="A271" s="13" t="s">
        <v>2307</v>
      </c>
      <c r="B271" s="33"/>
      <c r="C271" s="33" t="s">
        <v>264</v>
      </c>
      <c r="D271" s="42">
        <v>-356250</v>
      </c>
      <c r="E271" s="26">
        <v>-2196.8200000000002</v>
      </c>
      <c r="F271" s="27">
        <v>-1.5349999999999999E-3</v>
      </c>
      <c r="G271" s="16"/>
    </row>
    <row r="272" spans="1:7" x14ac:dyDescent="0.35">
      <c r="A272" s="13" t="s">
        <v>2308</v>
      </c>
      <c r="B272" s="33"/>
      <c r="C272" s="33" t="s">
        <v>197</v>
      </c>
      <c r="D272" s="42">
        <v>-2200000</v>
      </c>
      <c r="E272" s="26">
        <v>-2210.12</v>
      </c>
      <c r="F272" s="27">
        <v>-1.544E-3</v>
      </c>
      <c r="G272" s="16"/>
    </row>
    <row r="273" spans="1:7" x14ac:dyDescent="0.35">
      <c r="A273" s="13" t="s">
        <v>2309</v>
      </c>
      <c r="B273" s="33"/>
      <c r="C273" s="33" t="s">
        <v>267</v>
      </c>
      <c r="D273" s="42">
        <v>-348000</v>
      </c>
      <c r="E273" s="26">
        <v>-2210.67</v>
      </c>
      <c r="F273" s="27">
        <v>-1.5449999999999999E-3</v>
      </c>
      <c r="G273" s="16"/>
    </row>
    <row r="274" spans="1:7" x14ac:dyDescent="0.35">
      <c r="A274" s="13" t="s">
        <v>2310</v>
      </c>
      <c r="B274" s="33"/>
      <c r="C274" s="33" t="s">
        <v>216</v>
      </c>
      <c r="D274" s="42">
        <v>-1215000</v>
      </c>
      <c r="E274" s="26">
        <v>-2305.34</v>
      </c>
      <c r="F274" s="27">
        <v>-1.611E-3</v>
      </c>
      <c r="G274" s="16"/>
    </row>
    <row r="275" spans="1:7" x14ac:dyDescent="0.35">
      <c r="A275" s="13" t="s">
        <v>2311</v>
      </c>
      <c r="B275" s="33"/>
      <c r="C275" s="33" t="s">
        <v>202</v>
      </c>
      <c r="D275" s="42">
        <v>-1711125</v>
      </c>
      <c r="E275" s="26">
        <v>-2369.0500000000002</v>
      </c>
      <c r="F275" s="27">
        <v>-1.655E-3</v>
      </c>
      <c r="G275" s="16"/>
    </row>
    <row r="276" spans="1:7" x14ac:dyDescent="0.35">
      <c r="A276" s="13" t="s">
        <v>2312</v>
      </c>
      <c r="B276" s="33"/>
      <c r="C276" s="33" t="s">
        <v>226</v>
      </c>
      <c r="D276" s="42">
        <v>-459900</v>
      </c>
      <c r="E276" s="26">
        <v>-2493.81</v>
      </c>
      <c r="F276" s="27">
        <v>-1.743E-3</v>
      </c>
      <c r="G276" s="16"/>
    </row>
    <row r="277" spans="1:7" x14ac:dyDescent="0.35">
      <c r="A277" s="13" t="s">
        <v>2313</v>
      </c>
      <c r="B277" s="33"/>
      <c r="C277" s="33" t="s">
        <v>334</v>
      </c>
      <c r="D277" s="42">
        <v>-1848000</v>
      </c>
      <c r="E277" s="26">
        <v>-2595.6999999999998</v>
      </c>
      <c r="F277" s="27">
        <v>-1.8140000000000001E-3</v>
      </c>
      <c r="G277" s="16"/>
    </row>
    <row r="278" spans="1:7" x14ac:dyDescent="0.35">
      <c r="A278" s="13" t="s">
        <v>2314</v>
      </c>
      <c r="B278" s="33"/>
      <c r="C278" s="33" t="s">
        <v>229</v>
      </c>
      <c r="D278" s="42">
        <v>-143500</v>
      </c>
      <c r="E278" s="26">
        <v>-2635.81</v>
      </c>
      <c r="F278" s="27">
        <v>-1.8420000000000001E-3</v>
      </c>
      <c r="G278" s="16"/>
    </row>
    <row r="279" spans="1:7" x14ac:dyDescent="0.35">
      <c r="A279" s="13" t="s">
        <v>2315</v>
      </c>
      <c r="B279" s="33"/>
      <c r="C279" s="33" t="s">
        <v>197</v>
      </c>
      <c r="D279" s="42">
        <v>-15132000</v>
      </c>
      <c r="E279" s="26">
        <v>-2693.5</v>
      </c>
      <c r="F279" s="27">
        <v>-1.882E-3</v>
      </c>
      <c r="G279" s="16"/>
    </row>
    <row r="280" spans="1:7" x14ac:dyDescent="0.35">
      <c r="A280" s="13" t="s">
        <v>2316</v>
      </c>
      <c r="B280" s="33"/>
      <c r="C280" s="33" t="s">
        <v>740</v>
      </c>
      <c r="D280" s="42">
        <v>-51450</v>
      </c>
      <c r="E280" s="26">
        <v>-2713.47</v>
      </c>
      <c r="F280" s="27">
        <v>-1.8959999999999999E-3</v>
      </c>
      <c r="G280" s="16"/>
    </row>
    <row r="281" spans="1:7" x14ac:dyDescent="0.35">
      <c r="A281" s="13" t="s">
        <v>2317</v>
      </c>
      <c r="B281" s="33"/>
      <c r="C281" s="33" t="s">
        <v>397</v>
      </c>
      <c r="D281" s="42">
        <v>-347000</v>
      </c>
      <c r="E281" s="26">
        <v>-2745.98</v>
      </c>
      <c r="F281" s="27">
        <v>-1.9189999999999999E-3</v>
      </c>
      <c r="G281" s="16"/>
    </row>
    <row r="282" spans="1:7" x14ac:dyDescent="0.35">
      <c r="A282" s="13" t="s">
        <v>2318</v>
      </c>
      <c r="B282" s="33"/>
      <c r="C282" s="33" t="s">
        <v>229</v>
      </c>
      <c r="D282" s="42">
        <v>-460700</v>
      </c>
      <c r="E282" s="26">
        <v>-2792.76</v>
      </c>
      <c r="F282" s="27">
        <v>-1.952E-3</v>
      </c>
      <c r="G282" s="16"/>
    </row>
    <row r="283" spans="1:7" x14ac:dyDescent="0.35">
      <c r="A283" s="13" t="s">
        <v>784</v>
      </c>
      <c r="B283" s="33"/>
      <c r="C283" s="33" t="s">
        <v>238</v>
      </c>
      <c r="D283" s="42">
        <v>-187500</v>
      </c>
      <c r="E283" s="26">
        <v>-2805.94</v>
      </c>
      <c r="F283" s="27">
        <v>-1.9610000000000001E-3</v>
      </c>
      <c r="G283" s="16"/>
    </row>
    <row r="284" spans="1:7" x14ac:dyDescent="0.35">
      <c r="A284" s="13" t="s">
        <v>2319</v>
      </c>
      <c r="B284" s="33"/>
      <c r="C284" s="33" t="s">
        <v>235</v>
      </c>
      <c r="D284" s="42">
        <v>-3302400</v>
      </c>
      <c r="E284" s="26">
        <v>-2846.01</v>
      </c>
      <c r="F284" s="27">
        <v>-1.9889999999999999E-3</v>
      </c>
      <c r="G284" s="16"/>
    </row>
    <row r="285" spans="1:7" x14ac:dyDescent="0.35">
      <c r="A285" s="13" t="s">
        <v>2320</v>
      </c>
      <c r="B285" s="33"/>
      <c r="C285" s="33" t="s">
        <v>197</v>
      </c>
      <c r="D285" s="42">
        <v>-131200</v>
      </c>
      <c r="E285" s="26">
        <v>-2906.74</v>
      </c>
      <c r="F285" s="27">
        <v>-2.0309999999999998E-3</v>
      </c>
      <c r="G285" s="16"/>
    </row>
    <row r="286" spans="1:7" x14ac:dyDescent="0.35">
      <c r="A286" s="13" t="s">
        <v>2321</v>
      </c>
      <c r="B286" s="33"/>
      <c r="C286" s="33" t="s">
        <v>213</v>
      </c>
      <c r="D286" s="42">
        <v>-33350</v>
      </c>
      <c r="E286" s="26">
        <v>-2915.12</v>
      </c>
      <c r="F286" s="27">
        <v>-2.0370000000000002E-3</v>
      </c>
      <c r="G286" s="16"/>
    </row>
    <row r="287" spans="1:7" x14ac:dyDescent="0.35">
      <c r="A287" s="13" t="s">
        <v>2322</v>
      </c>
      <c r="B287" s="33"/>
      <c r="C287" s="33" t="s">
        <v>241</v>
      </c>
      <c r="D287" s="42">
        <v>-128100</v>
      </c>
      <c r="E287" s="26">
        <v>-3011.63</v>
      </c>
      <c r="F287" s="27">
        <v>-2.104E-3</v>
      </c>
      <c r="G287" s="16"/>
    </row>
    <row r="288" spans="1:7" x14ac:dyDescent="0.35">
      <c r="A288" s="13" t="s">
        <v>785</v>
      </c>
      <c r="B288" s="33"/>
      <c r="C288" s="33" t="s">
        <v>491</v>
      </c>
      <c r="D288" s="42">
        <v>-1365000</v>
      </c>
      <c r="E288" s="26">
        <v>-3091.18</v>
      </c>
      <c r="F288" s="27">
        <v>-2.16E-3</v>
      </c>
      <c r="G288" s="16"/>
    </row>
    <row r="289" spans="1:7" x14ac:dyDescent="0.35">
      <c r="A289" s="13" t="s">
        <v>2323</v>
      </c>
      <c r="B289" s="33"/>
      <c r="C289" s="33" t="s">
        <v>327</v>
      </c>
      <c r="D289" s="42">
        <v>-224575</v>
      </c>
      <c r="E289" s="26">
        <v>-3103.18</v>
      </c>
      <c r="F289" s="27">
        <v>-2.1679999999999998E-3</v>
      </c>
      <c r="G289" s="16"/>
    </row>
    <row r="290" spans="1:7" x14ac:dyDescent="0.35">
      <c r="A290" s="13" t="s">
        <v>2324</v>
      </c>
      <c r="B290" s="33"/>
      <c r="C290" s="33" t="s">
        <v>205</v>
      </c>
      <c r="D290" s="42">
        <v>-194500</v>
      </c>
      <c r="E290" s="26">
        <v>-3108.11</v>
      </c>
      <c r="F290" s="27">
        <v>-2.1719999999999999E-3</v>
      </c>
      <c r="G290" s="16"/>
    </row>
    <row r="291" spans="1:7" x14ac:dyDescent="0.35">
      <c r="A291" s="13" t="s">
        <v>2325</v>
      </c>
      <c r="B291" s="33"/>
      <c r="C291" s="33" t="s">
        <v>1069</v>
      </c>
      <c r="D291" s="42">
        <v>-1003500</v>
      </c>
      <c r="E291" s="26">
        <v>-3154.5</v>
      </c>
      <c r="F291" s="27">
        <v>-2.2039999999999998E-3</v>
      </c>
      <c r="G291" s="16"/>
    </row>
    <row r="292" spans="1:7" x14ac:dyDescent="0.35">
      <c r="A292" s="13" t="s">
        <v>2326</v>
      </c>
      <c r="B292" s="33"/>
      <c r="C292" s="33" t="s">
        <v>229</v>
      </c>
      <c r="D292" s="42">
        <v>-235950</v>
      </c>
      <c r="E292" s="26">
        <v>-3272.63</v>
      </c>
      <c r="F292" s="27">
        <v>-2.287E-3</v>
      </c>
      <c r="G292" s="16"/>
    </row>
    <row r="293" spans="1:7" x14ac:dyDescent="0.35">
      <c r="A293" s="13" t="s">
        <v>2327</v>
      </c>
      <c r="B293" s="33"/>
      <c r="C293" s="33" t="s">
        <v>386</v>
      </c>
      <c r="D293" s="42">
        <v>-506100</v>
      </c>
      <c r="E293" s="26">
        <v>-3344.06</v>
      </c>
      <c r="F293" s="27">
        <v>-2.3370000000000001E-3</v>
      </c>
      <c r="G293" s="16"/>
    </row>
    <row r="294" spans="1:7" x14ac:dyDescent="0.35">
      <c r="A294" s="13" t="s">
        <v>2328</v>
      </c>
      <c r="B294" s="33"/>
      <c r="C294" s="33" t="s">
        <v>248</v>
      </c>
      <c r="D294" s="42">
        <v>-87750</v>
      </c>
      <c r="E294" s="26">
        <v>-3366.27</v>
      </c>
      <c r="F294" s="27">
        <v>-2.3519999999999999E-3</v>
      </c>
      <c r="G294" s="16"/>
    </row>
    <row r="295" spans="1:7" x14ac:dyDescent="0.35">
      <c r="A295" s="13" t="s">
        <v>2329</v>
      </c>
      <c r="B295" s="33"/>
      <c r="C295" s="33" t="s">
        <v>226</v>
      </c>
      <c r="D295" s="42">
        <v>-175450</v>
      </c>
      <c r="E295" s="26">
        <v>-3420.4</v>
      </c>
      <c r="F295" s="27">
        <v>-2.3900000000000002E-3</v>
      </c>
      <c r="G295" s="16"/>
    </row>
    <row r="296" spans="1:7" x14ac:dyDescent="0.35">
      <c r="A296" s="13" t="s">
        <v>2330</v>
      </c>
      <c r="B296" s="33"/>
      <c r="C296" s="33" t="s">
        <v>248</v>
      </c>
      <c r="D296" s="42">
        <v>-43350</v>
      </c>
      <c r="E296" s="26">
        <v>-3496.61</v>
      </c>
      <c r="F296" s="27">
        <v>-2.4429999999999999E-3</v>
      </c>
      <c r="G296" s="16"/>
    </row>
    <row r="297" spans="1:7" x14ac:dyDescent="0.35">
      <c r="A297" s="13" t="s">
        <v>2331</v>
      </c>
      <c r="B297" s="33"/>
      <c r="C297" s="33" t="s">
        <v>279</v>
      </c>
      <c r="D297" s="42">
        <v>-2605</v>
      </c>
      <c r="E297" s="26">
        <v>-3522.74</v>
      </c>
      <c r="F297" s="27">
        <v>-2.4620000000000002E-3</v>
      </c>
      <c r="G297" s="16"/>
    </row>
    <row r="298" spans="1:7" x14ac:dyDescent="0.35">
      <c r="A298" s="13" t="s">
        <v>2332</v>
      </c>
      <c r="B298" s="33"/>
      <c r="C298" s="33" t="s">
        <v>373</v>
      </c>
      <c r="D298" s="42">
        <v>-1648300</v>
      </c>
      <c r="E298" s="26">
        <v>-3526.04</v>
      </c>
      <c r="F298" s="27">
        <v>-2.464E-3</v>
      </c>
      <c r="G298" s="16"/>
    </row>
    <row r="299" spans="1:7" x14ac:dyDescent="0.35">
      <c r="A299" s="13" t="s">
        <v>2333</v>
      </c>
      <c r="B299" s="33"/>
      <c r="C299" s="33" t="s">
        <v>241</v>
      </c>
      <c r="D299" s="42">
        <v>-830400</v>
      </c>
      <c r="E299" s="26">
        <v>-3536.26</v>
      </c>
      <c r="F299" s="27">
        <v>-2.4710000000000001E-3</v>
      </c>
      <c r="G299" s="16"/>
    </row>
    <row r="300" spans="1:7" x14ac:dyDescent="0.35">
      <c r="A300" s="13" t="s">
        <v>2334</v>
      </c>
      <c r="B300" s="33"/>
      <c r="C300" s="33" t="s">
        <v>279</v>
      </c>
      <c r="D300" s="42">
        <v>-12100</v>
      </c>
      <c r="E300" s="26">
        <v>-3575.55</v>
      </c>
      <c r="F300" s="27">
        <v>-2.4989999999999999E-3</v>
      </c>
      <c r="G300" s="16"/>
    </row>
    <row r="301" spans="1:7" x14ac:dyDescent="0.35">
      <c r="A301" s="13" t="s">
        <v>2335</v>
      </c>
      <c r="B301" s="33"/>
      <c r="C301" s="33" t="s">
        <v>279</v>
      </c>
      <c r="D301" s="42">
        <v>-761600</v>
      </c>
      <c r="E301" s="26">
        <v>-3588.28</v>
      </c>
      <c r="F301" s="27">
        <v>-2.5079999999999998E-3</v>
      </c>
      <c r="G301" s="16"/>
    </row>
    <row r="302" spans="1:7" x14ac:dyDescent="0.35">
      <c r="A302" s="13" t="s">
        <v>2336</v>
      </c>
      <c r="B302" s="33"/>
      <c r="C302" s="33" t="s">
        <v>308</v>
      </c>
      <c r="D302" s="42">
        <v>-67250</v>
      </c>
      <c r="E302" s="26">
        <v>-3692.7</v>
      </c>
      <c r="F302" s="27">
        <v>-2.581E-3</v>
      </c>
      <c r="G302" s="16"/>
    </row>
    <row r="303" spans="1:7" x14ac:dyDescent="0.35">
      <c r="A303" s="13" t="s">
        <v>2337</v>
      </c>
      <c r="B303" s="33"/>
      <c r="C303" s="33" t="s">
        <v>373</v>
      </c>
      <c r="D303" s="42">
        <v>-2407500</v>
      </c>
      <c r="E303" s="26">
        <v>-3774.48</v>
      </c>
      <c r="F303" s="27">
        <v>-2.6380000000000002E-3</v>
      </c>
      <c r="G303" s="16"/>
    </row>
    <row r="304" spans="1:7" x14ac:dyDescent="0.35">
      <c r="A304" s="13" t="s">
        <v>2338</v>
      </c>
      <c r="B304" s="33"/>
      <c r="C304" s="33" t="s">
        <v>350</v>
      </c>
      <c r="D304" s="42">
        <v>-449900</v>
      </c>
      <c r="E304" s="26">
        <v>-3787.26</v>
      </c>
      <c r="F304" s="27">
        <v>-2.647E-3</v>
      </c>
      <c r="G304" s="16"/>
    </row>
    <row r="305" spans="1:7" x14ac:dyDescent="0.35">
      <c r="A305" s="13" t="s">
        <v>2339</v>
      </c>
      <c r="B305" s="33"/>
      <c r="C305" s="33" t="s">
        <v>223</v>
      </c>
      <c r="D305" s="42">
        <v>-54675</v>
      </c>
      <c r="E305" s="26">
        <v>-3883.29</v>
      </c>
      <c r="F305" s="27">
        <v>-2.7139999999999998E-3</v>
      </c>
      <c r="G305" s="16"/>
    </row>
    <row r="306" spans="1:7" x14ac:dyDescent="0.35">
      <c r="A306" s="13" t="s">
        <v>2340</v>
      </c>
      <c r="B306" s="33"/>
      <c r="C306" s="33" t="s">
        <v>202</v>
      </c>
      <c r="D306" s="42">
        <v>-1249200</v>
      </c>
      <c r="E306" s="26">
        <v>-3893.76</v>
      </c>
      <c r="F306" s="27">
        <v>-2.7209999999999999E-3</v>
      </c>
      <c r="G306" s="16"/>
    </row>
    <row r="307" spans="1:7" x14ac:dyDescent="0.35">
      <c r="A307" s="13" t="s">
        <v>2341</v>
      </c>
      <c r="B307" s="33"/>
      <c r="C307" s="33" t="s">
        <v>397</v>
      </c>
      <c r="D307" s="42">
        <v>-561250</v>
      </c>
      <c r="E307" s="26">
        <v>-4028.09</v>
      </c>
      <c r="F307" s="27">
        <v>-2.8149999999999998E-3</v>
      </c>
      <c r="G307" s="16"/>
    </row>
    <row r="308" spans="1:7" x14ac:dyDescent="0.35">
      <c r="A308" s="13" t="s">
        <v>2342</v>
      </c>
      <c r="B308" s="33"/>
      <c r="C308" s="33" t="s">
        <v>229</v>
      </c>
      <c r="D308" s="42">
        <v>-331650</v>
      </c>
      <c r="E308" s="26">
        <v>-4090.24</v>
      </c>
      <c r="F308" s="27">
        <v>-2.8579999999999999E-3</v>
      </c>
      <c r="G308" s="16"/>
    </row>
    <row r="309" spans="1:7" x14ac:dyDescent="0.35">
      <c r="A309" s="13" t="s">
        <v>2343</v>
      </c>
      <c r="B309" s="33"/>
      <c r="C309" s="33" t="s">
        <v>229</v>
      </c>
      <c r="D309" s="42">
        <v>-67800</v>
      </c>
      <c r="E309" s="26">
        <v>-4144.6099999999997</v>
      </c>
      <c r="F309" s="27">
        <v>-2.8960000000000001E-3</v>
      </c>
      <c r="G309" s="16"/>
    </row>
    <row r="310" spans="1:7" x14ac:dyDescent="0.35">
      <c r="A310" s="13" t="s">
        <v>2344</v>
      </c>
      <c r="B310" s="33"/>
      <c r="C310" s="33" t="s">
        <v>341</v>
      </c>
      <c r="D310" s="42">
        <v>-149400</v>
      </c>
      <c r="E310" s="26">
        <v>-4336.1899999999996</v>
      </c>
      <c r="F310" s="27">
        <v>-3.0300000000000001E-3</v>
      </c>
      <c r="G310" s="16"/>
    </row>
    <row r="311" spans="1:7" x14ac:dyDescent="0.35">
      <c r="A311" s="13" t="s">
        <v>2345</v>
      </c>
      <c r="B311" s="33"/>
      <c r="C311" s="33" t="s">
        <v>238</v>
      </c>
      <c r="D311" s="42">
        <v>-706500</v>
      </c>
      <c r="E311" s="26">
        <v>-4340.03</v>
      </c>
      <c r="F311" s="27">
        <v>-3.0330000000000001E-3</v>
      </c>
      <c r="G311" s="16"/>
    </row>
    <row r="312" spans="1:7" x14ac:dyDescent="0.35">
      <c r="A312" s="13" t="s">
        <v>2346</v>
      </c>
      <c r="B312" s="33"/>
      <c r="C312" s="33" t="s">
        <v>276</v>
      </c>
      <c r="D312" s="42">
        <v>-267475</v>
      </c>
      <c r="E312" s="26">
        <v>-4363.32</v>
      </c>
      <c r="F312" s="27">
        <v>-3.0490000000000001E-3</v>
      </c>
      <c r="G312" s="16"/>
    </row>
    <row r="313" spans="1:7" x14ac:dyDescent="0.35">
      <c r="A313" s="13" t="s">
        <v>2347</v>
      </c>
      <c r="B313" s="33"/>
      <c r="C313" s="33" t="s">
        <v>197</v>
      </c>
      <c r="D313" s="42">
        <v>-2629200</v>
      </c>
      <c r="E313" s="26">
        <v>-4375.25</v>
      </c>
      <c r="F313" s="27">
        <v>-3.058E-3</v>
      </c>
      <c r="G313" s="16"/>
    </row>
    <row r="314" spans="1:7" x14ac:dyDescent="0.35">
      <c r="A314" s="13" t="s">
        <v>2348</v>
      </c>
      <c r="B314" s="33"/>
      <c r="C314" s="33" t="s">
        <v>197</v>
      </c>
      <c r="D314" s="42">
        <v>-3557700</v>
      </c>
      <c r="E314" s="26">
        <v>-4480.21</v>
      </c>
      <c r="F314" s="27">
        <v>-3.1310000000000001E-3</v>
      </c>
      <c r="G314" s="16"/>
    </row>
    <row r="315" spans="1:7" x14ac:dyDescent="0.35">
      <c r="A315" s="13" t="s">
        <v>2349</v>
      </c>
      <c r="B315" s="33"/>
      <c r="C315" s="33" t="s">
        <v>276</v>
      </c>
      <c r="D315" s="42">
        <v>-532350</v>
      </c>
      <c r="E315" s="26">
        <v>-4622.3999999999996</v>
      </c>
      <c r="F315" s="27">
        <v>-3.2299999999999998E-3</v>
      </c>
      <c r="G315" s="16"/>
    </row>
    <row r="316" spans="1:7" x14ac:dyDescent="0.35">
      <c r="A316" s="13" t="s">
        <v>2350</v>
      </c>
      <c r="B316" s="33"/>
      <c r="C316" s="33" t="s">
        <v>327</v>
      </c>
      <c r="D316" s="42">
        <v>-224100</v>
      </c>
      <c r="E316" s="26">
        <v>-4851.7700000000004</v>
      </c>
      <c r="F316" s="27">
        <v>-3.3909999999999999E-3</v>
      </c>
      <c r="G316" s="16"/>
    </row>
    <row r="317" spans="1:7" x14ac:dyDescent="0.35">
      <c r="A317" s="13" t="s">
        <v>2351</v>
      </c>
      <c r="B317" s="33"/>
      <c r="C317" s="33" t="s">
        <v>248</v>
      </c>
      <c r="D317" s="42">
        <v>-166600</v>
      </c>
      <c r="E317" s="26">
        <v>-4897.71</v>
      </c>
      <c r="F317" s="27">
        <v>-3.4229999999999998E-3</v>
      </c>
      <c r="G317" s="16"/>
    </row>
    <row r="318" spans="1:7" x14ac:dyDescent="0.35">
      <c r="A318" s="13" t="s">
        <v>2352</v>
      </c>
      <c r="B318" s="33"/>
      <c r="C318" s="33" t="s">
        <v>229</v>
      </c>
      <c r="D318" s="42">
        <v>-149500</v>
      </c>
      <c r="E318" s="26">
        <v>-4989.1099999999997</v>
      </c>
      <c r="F318" s="27">
        <v>-3.4870000000000001E-3</v>
      </c>
      <c r="G318" s="16"/>
    </row>
    <row r="319" spans="1:7" x14ac:dyDescent="0.35">
      <c r="A319" s="13" t="s">
        <v>2353</v>
      </c>
      <c r="B319" s="33"/>
      <c r="C319" s="33" t="s">
        <v>264</v>
      </c>
      <c r="D319" s="42">
        <v>-382400</v>
      </c>
      <c r="E319" s="26">
        <v>-5001.79</v>
      </c>
      <c r="F319" s="27">
        <v>-3.496E-3</v>
      </c>
      <c r="G319" s="16"/>
    </row>
    <row r="320" spans="1:7" x14ac:dyDescent="0.35">
      <c r="A320" s="13" t="s">
        <v>2354</v>
      </c>
      <c r="B320" s="33"/>
      <c r="C320" s="33" t="s">
        <v>1757</v>
      </c>
      <c r="D320" s="42">
        <v>-217200</v>
      </c>
      <c r="E320" s="26">
        <v>-5013.41</v>
      </c>
      <c r="F320" s="27">
        <v>-3.5040000000000002E-3</v>
      </c>
      <c r="G320" s="16"/>
    </row>
    <row r="321" spans="1:7" x14ac:dyDescent="0.35">
      <c r="A321" s="13" t="s">
        <v>2355</v>
      </c>
      <c r="B321" s="33"/>
      <c r="C321" s="33" t="s">
        <v>213</v>
      </c>
      <c r="D321" s="42">
        <v>-323050</v>
      </c>
      <c r="E321" s="26">
        <v>-5082.55</v>
      </c>
      <c r="F321" s="27">
        <v>-3.552E-3</v>
      </c>
      <c r="G321" s="16"/>
    </row>
    <row r="322" spans="1:7" x14ac:dyDescent="0.35">
      <c r="A322" s="13" t="s">
        <v>2356</v>
      </c>
      <c r="B322" s="33"/>
      <c r="C322" s="33" t="s">
        <v>1458</v>
      </c>
      <c r="D322" s="42">
        <v>-5883750</v>
      </c>
      <c r="E322" s="26">
        <v>-5154.75</v>
      </c>
      <c r="F322" s="27">
        <v>-3.6020000000000002E-3</v>
      </c>
      <c r="G322" s="16"/>
    </row>
    <row r="323" spans="1:7" x14ac:dyDescent="0.35">
      <c r="A323" s="13" t="s">
        <v>2357</v>
      </c>
      <c r="B323" s="33"/>
      <c r="C323" s="33" t="s">
        <v>232</v>
      </c>
      <c r="D323" s="42">
        <v>-1650150</v>
      </c>
      <c r="E323" s="26">
        <v>-5203.75</v>
      </c>
      <c r="F323" s="27">
        <v>-3.637E-3</v>
      </c>
      <c r="G323" s="16"/>
    </row>
    <row r="324" spans="1:7" x14ac:dyDescent="0.35">
      <c r="A324" s="13" t="s">
        <v>2358</v>
      </c>
      <c r="B324" s="33"/>
      <c r="C324" s="33" t="s">
        <v>235</v>
      </c>
      <c r="D324" s="42">
        <v>-580625</v>
      </c>
      <c r="E324" s="26">
        <v>-5237.53</v>
      </c>
      <c r="F324" s="27">
        <v>-3.6600000000000001E-3</v>
      </c>
      <c r="G324" s="16"/>
    </row>
    <row r="325" spans="1:7" x14ac:dyDescent="0.35">
      <c r="A325" s="13" t="s">
        <v>2359</v>
      </c>
      <c r="B325" s="33"/>
      <c r="C325" s="33" t="s">
        <v>235</v>
      </c>
      <c r="D325" s="42">
        <v>-1564500</v>
      </c>
      <c r="E325" s="26">
        <v>-5574.31</v>
      </c>
      <c r="F325" s="27">
        <v>-3.8960000000000002E-3</v>
      </c>
      <c r="G325" s="16"/>
    </row>
    <row r="326" spans="1:7" x14ac:dyDescent="0.35">
      <c r="A326" s="13" t="s">
        <v>2360</v>
      </c>
      <c r="B326" s="33"/>
      <c r="C326" s="33" t="s">
        <v>1069</v>
      </c>
      <c r="D326" s="42">
        <v>-414000</v>
      </c>
      <c r="E326" s="26">
        <v>-5595.21</v>
      </c>
      <c r="F326" s="27">
        <v>-3.9100000000000003E-3</v>
      </c>
      <c r="G326" s="16"/>
    </row>
    <row r="327" spans="1:7" x14ac:dyDescent="0.35">
      <c r="A327" s="13" t="s">
        <v>2361</v>
      </c>
      <c r="B327" s="33"/>
      <c r="C327" s="33" t="s">
        <v>279</v>
      </c>
      <c r="D327" s="42">
        <v>-4423300</v>
      </c>
      <c r="E327" s="26">
        <v>-5907.76</v>
      </c>
      <c r="F327" s="27">
        <v>-4.1289999999999999E-3</v>
      </c>
      <c r="G327" s="16"/>
    </row>
    <row r="328" spans="1:7" x14ac:dyDescent="0.35">
      <c r="A328" s="13" t="s">
        <v>2362</v>
      </c>
      <c r="B328" s="33"/>
      <c r="C328" s="33" t="s">
        <v>213</v>
      </c>
      <c r="D328" s="42">
        <v>-111200</v>
      </c>
      <c r="E328" s="26">
        <v>-5925.85</v>
      </c>
      <c r="F328" s="27">
        <v>-4.1409999999999997E-3</v>
      </c>
      <c r="G328" s="16"/>
    </row>
    <row r="329" spans="1:7" x14ac:dyDescent="0.35">
      <c r="A329" s="13" t="s">
        <v>2363</v>
      </c>
      <c r="B329" s="33"/>
      <c r="C329" s="33" t="s">
        <v>821</v>
      </c>
      <c r="D329" s="42">
        <v>-1588650</v>
      </c>
      <c r="E329" s="26">
        <v>-6149.66</v>
      </c>
      <c r="F329" s="27">
        <v>-4.2979999999999997E-3</v>
      </c>
      <c r="G329" s="16"/>
    </row>
    <row r="330" spans="1:7" x14ac:dyDescent="0.35">
      <c r="A330" s="13" t="s">
        <v>2364</v>
      </c>
      <c r="B330" s="33"/>
      <c r="C330" s="33" t="s">
        <v>1069</v>
      </c>
      <c r="D330" s="42">
        <v>-3278250</v>
      </c>
      <c r="E330" s="26">
        <v>-6210.32</v>
      </c>
      <c r="F330" s="27">
        <v>-4.3400000000000001E-3</v>
      </c>
      <c r="G330" s="16"/>
    </row>
    <row r="331" spans="1:7" x14ac:dyDescent="0.35">
      <c r="A331" s="13" t="s">
        <v>2365</v>
      </c>
      <c r="B331" s="33"/>
      <c r="C331" s="33" t="s">
        <v>216</v>
      </c>
      <c r="D331" s="42">
        <v>-101400</v>
      </c>
      <c r="E331" s="26">
        <v>-6243.2</v>
      </c>
      <c r="F331" s="27">
        <v>-4.3629999999999997E-3</v>
      </c>
      <c r="G331" s="16"/>
    </row>
    <row r="332" spans="1:7" x14ac:dyDescent="0.35">
      <c r="A332" s="13" t="s">
        <v>2366</v>
      </c>
      <c r="B332" s="33"/>
      <c r="C332" s="33" t="s">
        <v>223</v>
      </c>
      <c r="D332" s="42">
        <v>-2366000</v>
      </c>
      <c r="E332" s="26">
        <v>-6255.7</v>
      </c>
      <c r="F332" s="27">
        <v>-4.372E-3</v>
      </c>
      <c r="G332" s="16"/>
    </row>
    <row r="333" spans="1:7" x14ac:dyDescent="0.35">
      <c r="A333" s="13" t="s">
        <v>2367</v>
      </c>
      <c r="B333" s="33"/>
      <c r="C333" s="33" t="s">
        <v>426</v>
      </c>
      <c r="D333" s="42">
        <v>-498000</v>
      </c>
      <c r="E333" s="26">
        <v>-6288.74</v>
      </c>
      <c r="F333" s="27">
        <v>-4.3949999999999996E-3</v>
      </c>
      <c r="G333" s="16"/>
    </row>
    <row r="334" spans="1:7" x14ac:dyDescent="0.35">
      <c r="A334" s="13" t="s">
        <v>2368</v>
      </c>
      <c r="B334" s="33"/>
      <c r="C334" s="33" t="s">
        <v>248</v>
      </c>
      <c r="D334" s="42">
        <v>-990000</v>
      </c>
      <c r="E334" s="26">
        <v>-6396.39</v>
      </c>
      <c r="F334" s="27">
        <v>-4.47E-3</v>
      </c>
      <c r="G334" s="16"/>
    </row>
    <row r="335" spans="1:7" x14ac:dyDescent="0.35">
      <c r="A335" s="13" t="s">
        <v>2369</v>
      </c>
      <c r="B335" s="33"/>
      <c r="C335" s="33" t="s">
        <v>210</v>
      </c>
      <c r="D335" s="42">
        <v>-192750</v>
      </c>
      <c r="E335" s="26">
        <v>-6456.55</v>
      </c>
      <c r="F335" s="27">
        <v>-4.5120000000000004E-3</v>
      </c>
      <c r="G335" s="16"/>
    </row>
    <row r="336" spans="1:7" x14ac:dyDescent="0.35">
      <c r="A336" s="13" t="s">
        <v>2370</v>
      </c>
      <c r="B336" s="33"/>
      <c r="C336" s="33" t="s">
        <v>205</v>
      </c>
      <c r="D336" s="42">
        <v>-8150600</v>
      </c>
      <c r="E336" s="26">
        <v>-6490.32</v>
      </c>
      <c r="F336" s="27">
        <v>-4.5360000000000001E-3</v>
      </c>
      <c r="G336" s="16"/>
    </row>
    <row r="337" spans="1:7" x14ac:dyDescent="0.35">
      <c r="A337" s="13" t="s">
        <v>2371</v>
      </c>
      <c r="B337" s="33"/>
      <c r="C337" s="33" t="s">
        <v>238</v>
      </c>
      <c r="D337" s="42">
        <v>-1103000</v>
      </c>
      <c r="E337" s="26">
        <v>-6645.58</v>
      </c>
      <c r="F337" s="27">
        <v>-4.6439999999999997E-3</v>
      </c>
      <c r="G337" s="16"/>
    </row>
    <row r="338" spans="1:7" x14ac:dyDescent="0.35">
      <c r="A338" s="13" t="s">
        <v>2372</v>
      </c>
      <c r="B338" s="33"/>
      <c r="C338" s="33" t="s">
        <v>197</v>
      </c>
      <c r="D338" s="42">
        <v>-6837750</v>
      </c>
      <c r="E338" s="26">
        <v>-6676.38</v>
      </c>
      <c r="F338" s="27">
        <v>-4.666E-3</v>
      </c>
      <c r="G338" s="16"/>
    </row>
    <row r="339" spans="1:7" x14ac:dyDescent="0.35">
      <c r="A339" s="13" t="s">
        <v>2373</v>
      </c>
      <c r="B339" s="33"/>
      <c r="C339" s="33" t="s">
        <v>397</v>
      </c>
      <c r="D339" s="42">
        <v>-915250</v>
      </c>
      <c r="E339" s="26">
        <v>-6897.78</v>
      </c>
      <c r="F339" s="27">
        <v>-4.8209999999999998E-3</v>
      </c>
      <c r="G339" s="16"/>
    </row>
    <row r="340" spans="1:7" x14ac:dyDescent="0.35">
      <c r="A340" s="13" t="s">
        <v>2374</v>
      </c>
      <c r="B340" s="33"/>
      <c r="C340" s="33" t="s">
        <v>298</v>
      </c>
      <c r="D340" s="42">
        <v>-208600</v>
      </c>
      <c r="E340" s="26">
        <v>-7084.89</v>
      </c>
      <c r="F340" s="27">
        <v>-4.9509999999999997E-3</v>
      </c>
      <c r="G340" s="16"/>
    </row>
    <row r="341" spans="1:7" x14ac:dyDescent="0.35">
      <c r="A341" s="13" t="s">
        <v>2375</v>
      </c>
      <c r="B341" s="33"/>
      <c r="C341" s="33" t="s">
        <v>238</v>
      </c>
      <c r="D341" s="42">
        <v>-82250</v>
      </c>
      <c r="E341" s="26">
        <v>-7125.32</v>
      </c>
      <c r="F341" s="27">
        <v>-4.9800000000000001E-3</v>
      </c>
      <c r="G341" s="16"/>
    </row>
    <row r="342" spans="1:7" x14ac:dyDescent="0.35">
      <c r="A342" s="13" t="s">
        <v>2376</v>
      </c>
      <c r="B342" s="33"/>
      <c r="C342" s="33" t="s">
        <v>298</v>
      </c>
      <c r="D342" s="42">
        <v>-458500</v>
      </c>
      <c r="E342" s="26">
        <v>-7333.25</v>
      </c>
      <c r="F342" s="27">
        <v>-5.1250000000000002E-3</v>
      </c>
      <c r="G342" s="16"/>
    </row>
    <row r="343" spans="1:7" x14ac:dyDescent="0.35">
      <c r="A343" s="13" t="s">
        <v>2377</v>
      </c>
      <c r="B343" s="33"/>
      <c r="C343" s="33" t="s">
        <v>241</v>
      </c>
      <c r="D343" s="42">
        <v>-1723200</v>
      </c>
      <c r="E343" s="26">
        <v>-7346</v>
      </c>
      <c r="F343" s="27">
        <v>-5.1339999999999997E-3</v>
      </c>
      <c r="G343" s="16"/>
    </row>
    <row r="344" spans="1:7" x14ac:dyDescent="0.35">
      <c r="A344" s="13" t="s">
        <v>2378</v>
      </c>
      <c r="B344" s="33"/>
      <c r="C344" s="33" t="s">
        <v>226</v>
      </c>
      <c r="D344" s="42">
        <v>-63650</v>
      </c>
      <c r="E344" s="26">
        <v>-7445.78</v>
      </c>
      <c r="F344" s="27">
        <v>-5.2040000000000003E-3</v>
      </c>
      <c r="G344" s="16"/>
    </row>
    <row r="345" spans="1:7" x14ac:dyDescent="0.35">
      <c r="A345" s="13" t="s">
        <v>2379</v>
      </c>
      <c r="B345" s="33"/>
      <c r="C345" s="33" t="s">
        <v>197</v>
      </c>
      <c r="D345" s="42">
        <v>-3755000</v>
      </c>
      <c r="E345" s="26">
        <v>-7562.95</v>
      </c>
      <c r="F345" s="27">
        <v>-5.2859999999999999E-3</v>
      </c>
      <c r="G345" s="16"/>
    </row>
    <row r="346" spans="1:7" x14ac:dyDescent="0.35">
      <c r="A346" s="13" t="s">
        <v>2380</v>
      </c>
      <c r="B346" s="33"/>
      <c r="C346" s="33" t="s">
        <v>298</v>
      </c>
      <c r="D346" s="42">
        <v>-2250000</v>
      </c>
      <c r="E346" s="26">
        <v>-7615.13</v>
      </c>
      <c r="F346" s="27">
        <v>-5.3220000000000003E-3</v>
      </c>
      <c r="G346" s="16"/>
    </row>
    <row r="347" spans="1:7" x14ac:dyDescent="0.35">
      <c r="A347" s="13" t="s">
        <v>2381</v>
      </c>
      <c r="B347" s="33"/>
      <c r="C347" s="33" t="s">
        <v>267</v>
      </c>
      <c r="D347" s="42">
        <v>-109000</v>
      </c>
      <c r="E347" s="26">
        <v>-7643.63</v>
      </c>
      <c r="F347" s="27">
        <v>-5.3420000000000004E-3</v>
      </c>
      <c r="G347" s="16"/>
    </row>
    <row r="348" spans="1:7" x14ac:dyDescent="0.35">
      <c r="A348" s="13" t="s">
        <v>2382</v>
      </c>
      <c r="B348" s="33"/>
      <c r="C348" s="33" t="s">
        <v>267</v>
      </c>
      <c r="D348" s="42">
        <v>-702975</v>
      </c>
      <c r="E348" s="26">
        <v>-7762.25</v>
      </c>
      <c r="F348" s="27">
        <v>-5.4250000000000001E-3</v>
      </c>
      <c r="G348" s="16"/>
    </row>
    <row r="349" spans="1:7" x14ac:dyDescent="0.35">
      <c r="A349" s="13" t="s">
        <v>2383</v>
      </c>
      <c r="B349" s="33"/>
      <c r="C349" s="33" t="s">
        <v>238</v>
      </c>
      <c r="D349" s="42">
        <v>-359150</v>
      </c>
      <c r="E349" s="26">
        <v>-7812.95</v>
      </c>
      <c r="F349" s="27">
        <v>-5.4599999999999996E-3</v>
      </c>
      <c r="G349" s="16"/>
    </row>
    <row r="350" spans="1:7" x14ac:dyDescent="0.35">
      <c r="A350" s="13" t="s">
        <v>2384</v>
      </c>
      <c r="B350" s="33"/>
      <c r="C350" s="33" t="s">
        <v>226</v>
      </c>
      <c r="D350" s="42">
        <v>-297000</v>
      </c>
      <c r="E350" s="26">
        <v>-8166.61</v>
      </c>
      <c r="F350" s="27">
        <v>-5.7080000000000004E-3</v>
      </c>
      <c r="G350" s="16"/>
    </row>
    <row r="351" spans="1:7" x14ac:dyDescent="0.35">
      <c r="A351" s="13" t="s">
        <v>2385</v>
      </c>
      <c r="B351" s="33"/>
      <c r="C351" s="33" t="s">
        <v>213</v>
      </c>
      <c r="D351" s="42">
        <v>-240800</v>
      </c>
      <c r="E351" s="26">
        <v>-8321.57</v>
      </c>
      <c r="F351" s="27">
        <v>-5.816E-3</v>
      </c>
      <c r="G351" s="16"/>
    </row>
    <row r="352" spans="1:7" x14ac:dyDescent="0.35">
      <c r="A352" s="13" t="s">
        <v>2386</v>
      </c>
      <c r="B352" s="33"/>
      <c r="C352" s="33" t="s">
        <v>1722</v>
      </c>
      <c r="D352" s="42">
        <v>-13135500</v>
      </c>
      <c r="E352" s="26">
        <v>-8522.31</v>
      </c>
      <c r="F352" s="27">
        <v>-5.9560000000000004E-3</v>
      </c>
      <c r="G352" s="16"/>
    </row>
    <row r="353" spans="1:7" x14ac:dyDescent="0.35">
      <c r="A353" s="13" t="s">
        <v>2387</v>
      </c>
      <c r="B353" s="33"/>
      <c r="C353" s="33" t="s">
        <v>362</v>
      </c>
      <c r="D353" s="42">
        <v>-1656375</v>
      </c>
      <c r="E353" s="26">
        <v>-8686.0300000000007</v>
      </c>
      <c r="F353" s="27">
        <v>-6.071E-3</v>
      </c>
      <c r="G353" s="16"/>
    </row>
    <row r="354" spans="1:7" x14ac:dyDescent="0.35">
      <c r="A354" s="13" t="s">
        <v>2388</v>
      </c>
      <c r="B354" s="33"/>
      <c r="C354" s="33" t="s">
        <v>235</v>
      </c>
      <c r="D354" s="42">
        <v>-1995000</v>
      </c>
      <c r="E354" s="26">
        <v>-9602.93</v>
      </c>
      <c r="F354" s="27">
        <v>-6.711E-3</v>
      </c>
      <c r="G354" s="16"/>
    </row>
    <row r="355" spans="1:7" x14ac:dyDescent="0.35">
      <c r="A355" s="13" t="s">
        <v>2389</v>
      </c>
      <c r="B355" s="33"/>
      <c r="C355" s="33" t="s">
        <v>308</v>
      </c>
      <c r="D355" s="42">
        <v>-4281375</v>
      </c>
      <c r="E355" s="26">
        <v>-9753.4</v>
      </c>
      <c r="F355" s="27">
        <v>-6.8170000000000001E-3</v>
      </c>
      <c r="G355" s="16"/>
    </row>
    <row r="356" spans="1:7" x14ac:dyDescent="0.35">
      <c r="A356" s="13" t="s">
        <v>2390</v>
      </c>
      <c r="B356" s="33"/>
      <c r="C356" s="33" t="s">
        <v>238</v>
      </c>
      <c r="D356" s="42">
        <v>-4221000</v>
      </c>
      <c r="E356" s="26">
        <v>-9762.33</v>
      </c>
      <c r="F356" s="27">
        <v>-6.8230000000000001E-3</v>
      </c>
      <c r="G356" s="16"/>
    </row>
    <row r="357" spans="1:7" x14ac:dyDescent="0.35">
      <c r="A357" s="13" t="s">
        <v>2391</v>
      </c>
      <c r="B357" s="33"/>
      <c r="C357" s="33" t="s">
        <v>362</v>
      </c>
      <c r="D357" s="42">
        <v>-627550</v>
      </c>
      <c r="E357" s="26">
        <v>-9834.9599999999991</v>
      </c>
      <c r="F357" s="27">
        <v>-6.8739999999999999E-3</v>
      </c>
      <c r="G357" s="16"/>
    </row>
    <row r="358" spans="1:7" x14ac:dyDescent="0.35">
      <c r="A358" s="13" t="s">
        <v>2392</v>
      </c>
      <c r="B358" s="33"/>
      <c r="C358" s="33" t="s">
        <v>197</v>
      </c>
      <c r="D358" s="42">
        <v>-1268250</v>
      </c>
      <c r="E358" s="26">
        <v>-9952.59</v>
      </c>
      <c r="F358" s="27">
        <v>-6.9560000000000004E-3</v>
      </c>
      <c r="G358" s="16"/>
    </row>
    <row r="359" spans="1:7" x14ac:dyDescent="0.35">
      <c r="A359" s="13" t="s">
        <v>2393</v>
      </c>
      <c r="B359" s="33"/>
      <c r="C359" s="33" t="s">
        <v>248</v>
      </c>
      <c r="D359" s="42">
        <v>-374850</v>
      </c>
      <c r="E359" s="26">
        <v>-10052.73</v>
      </c>
      <c r="F359" s="27">
        <v>-7.0260000000000001E-3</v>
      </c>
      <c r="G359" s="16"/>
    </row>
    <row r="360" spans="1:7" x14ac:dyDescent="0.35">
      <c r="A360" s="13" t="s">
        <v>2394</v>
      </c>
      <c r="B360" s="33"/>
      <c r="C360" s="33" t="s">
        <v>197</v>
      </c>
      <c r="D360" s="42">
        <v>-961875</v>
      </c>
      <c r="E360" s="26">
        <v>-11453.05</v>
      </c>
      <c r="F360" s="27">
        <v>-8.005E-3</v>
      </c>
      <c r="G360" s="16"/>
    </row>
    <row r="361" spans="1:7" x14ac:dyDescent="0.35">
      <c r="A361" s="13" t="s">
        <v>2395</v>
      </c>
      <c r="B361" s="33"/>
      <c r="C361" s="33" t="s">
        <v>213</v>
      </c>
      <c r="D361" s="42">
        <v>-764000</v>
      </c>
      <c r="E361" s="26">
        <v>-11495.14</v>
      </c>
      <c r="F361" s="27">
        <v>-8.0339999999999995E-3</v>
      </c>
      <c r="G361" s="16"/>
    </row>
    <row r="362" spans="1:7" x14ac:dyDescent="0.35">
      <c r="A362" s="13" t="s">
        <v>2396</v>
      </c>
      <c r="B362" s="33"/>
      <c r="C362" s="33" t="s">
        <v>235</v>
      </c>
      <c r="D362" s="42">
        <v>-1276500</v>
      </c>
      <c r="E362" s="26">
        <v>-11510.84</v>
      </c>
      <c r="F362" s="27">
        <v>-8.0450000000000001E-3</v>
      </c>
      <c r="G362" s="16"/>
    </row>
    <row r="363" spans="1:7" x14ac:dyDescent="0.35">
      <c r="A363" s="13" t="s">
        <v>2397</v>
      </c>
      <c r="B363" s="33"/>
      <c r="C363" s="33" t="s">
        <v>389</v>
      </c>
      <c r="D363" s="42">
        <v>-4802875</v>
      </c>
      <c r="E363" s="26">
        <v>-11776.17</v>
      </c>
      <c r="F363" s="27">
        <v>-8.2299999999999995E-3</v>
      </c>
      <c r="G363" s="16"/>
    </row>
    <row r="364" spans="1:7" x14ac:dyDescent="0.35">
      <c r="A364" s="13" t="s">
        <v>2398</v>
      </c>
      <c r="B364" s="33"/>
      <c r="C364" s="33" t="s">
        <v>301</v>
      </c>
      <c r="D364" s="42">
        <v>-1657200</v>
      </c>
      <c r="E364" s="26">
        <v>-11819.98</v>
      </c>
      <c r="F364" s="27">
        <v>-8.2609999999999992E-3</v>
      </c>
      <c r="G364" s="16"/>
    </row>
    <row r="365" spans="1:7" x14ac:dyDescent="0.35">
      <c r="A365" s="13" t="s">
        <v>2399</v>
      </c>
      <c r="B365" s="33"/>
      <c r="C365" s="33" t="s">
        <v>238</v>
      </c>
      <c r="D365" s="42">
        <v>-2960000</v>
      </c>
      <c r="E365" s="26">
        <v>-12460.12</v>
      </c>
      <c r="F365" s="27">
        <v>-8.7089999999999997E-3</v>
      </c>
      <c r="G365" s="16"/>
    </row>
    <row r="366" spans="1:7" x14ac:dyDescent="0.35">
      <c r="A366" s="13" t="s">
        <v>2400</v>
      </c>
      <c r="B366" s="33"/>
      <c r="C366" s="33" t="s">
        <v>238</v>
      </c>
      <c r="D366" s="42">
        <v>-3136900</v>
      </c>
      <c r="E366" s="26">
        <v>-12825.22</v>
      </c>
      <c r="F366" s="27">
        <v>-8.9639999999999997E-3</v>
      </c>
      <c r="G366" s="16"/>
    </row>
    <row r="367" spans="1:7" x14ac:dyDescent="0.35">
      <c r="A367" s="13" t="s">
        <v>2401</v>
      </c>
      <c r="B367" s="33"/>
      <c r="C367" s="33" t="s">
        <v>202</v>
      </c>
      <c r="D367" s="42">
        <v>-3489075</v>
      </c>
      <c r="E367" s="26">
        <v>-13241.04</v>
      </c>
      <c r="F367" s="27">
        <v>-9.2540000000000001E-3</v>
      </c>
      <c r="G367" s="16"/>
    </row>
    <row r="368" spans="1:7" x14ac:dyDescent="0.35">
      <c r="A368" s="13" t="s">
        <v>2402</v>
      </c>
      <c r="B368" s="33"/>
      <c r="C368" s="33" t="s">
        <v>205</v>
      </c>
      <c r="D368" s="42">
        <v>-3333700</v>
      </c>
      <c r="E368" s="26">
        <v>-13601.5</v>
      </c>
      <c r="F368" s="27">
        <v>-9.5060000000000006E-3</v>
      </c>
      <c r="G368" s="16"/>
    </row>
    <row r="369" spans="1:7" x14ac:dyDescent="0.35">
      <c r="A369" s="13" t="s">
        <v>2403</v>
      </c>
      <c r="B369" s="33"/>
      <c r="C369" s="33" t="s">
        <v>334</v>
      </c>
      <c r="D369" s="42">
        <v>-12616000</v>
      </c>
      <c r="E369" s="26">
        <v>-14389.81</v>
      </c>
      <c r="F369" s="27">
        <v>-1.0057E-2</v>
      </c>
      <c r="G369" s="16"/>
    </row>
    <row r="370" spans="1:7" x14ac:dyDescent="0.35">
      <c r="A370" s="13" t="s">
        <v>2404</v>
      </c>
      <c r="B370" s="33"/>
      <c r="C370" s="33" t="s">
        <v>213</v>
      </c>
      <c r="D370" s="42">
        <v>-199050</v>
      </c>
      <c r="E370" s="26">
        <v>-14568.47</v>
      </c>
      <c r="F370" s="27">
        <v>-1.0182E-2</v>
      </c>
      <c r="G370" s="16"/>
    </row>
    <row r="371" spans="1:7" x14ac:dyDescent="0.35">
      <c r="A371" s="13" t="s">
        <v>2405</v>
      </c>
      <c r="B371" s="33"/>
      <c r="C371" s="33" t="s">
        <v>213</v>
      </c>
      <c r="D371" s="42">
        <v>-982800</v>
      </c>
      <c r="E371" s="26">
        <v>-14807.85</v>
      </c>
      <c r="F371" s="27">
        <v>-1.0349000000000001E-2</v>
      </c>
      <c r="G371" s="16"/>
    </row>
    <row r="372" spans="1:7" x14ac:dyDescent="0.35">
      <c r="A372" s="13" t="s">
        <v>2406</v>
      </c>
      <c r="B372" s="33"/>
      <c r="C372" s="33" t="s">
        <v>197</v>
      </c>
      <c r="D372" s="42">
        <v>-22785000</v>
      </c>
      <c r="E372" s="26">
        <v>-14837.59</v>
      </c>
      <c r="F372" s="27">
        <v>-1.0370000000000001E-2</v>
      </c>
      <c r="G372" s="16"/>
    </row>
    <row r="373" spans="1:7" x14ac:dyDescent="0.35">
      <c r="A373" s="13" t="s">
        <v>2407</v>
      </c>
      <c r="B373" s="33"/>
      <c r="C373" s="33" t="s">
        <v>232</v>
      </c>
      <c r="D373" s="42">
        <v>-339000</v>
      </c>
      <c r="E373" s="26">
        <v>-15269.58</v>
      </c>
      <c r="F373" s="27">
        <v>-1.0671999999999999E-2</v>
      </c>
      <c r="G373" s="16"/>
    </row>
    <row r="374" spans="1:7" x14ac:dyDescent="0.35">
      <c r="A374" s="13" t="s">
        <v>2408</v>
      </c>
      <c r="B374" s="33"/>
      <c r="C374" s="33" t="s">
        <v>253</v>
      </c>
      <c r="D374" s="42">
        <v>-285900</v>
      </c>
      <c r="E374" s="26">
        <v>-15631.87</v>
      </c>
      <c r="F374" s="27">
        <v>-1.0925000000000001E-2</v>
      </c>
      <c r="G374" s="16"/>
    </row>
    <row r="375" spans="1:7" x14ac:dyDescent="0.35">
      <c r="A375" s="13" t="s">
        <v>2409</v>
      </c>
      <c r="B375" s="33"/>
      <c r="C375" s="33" t="s">
        <v>205</v>
      </c>
      <c r="D375" s="42">
        <v>-231480000</v>
      </c>
      <c r="E375" s="26">
        <v>-16481.38</v>
      </c>
      <c r="F375" s="27">
        <v>-1.1519E-2</v>
      </c>
      <c r="G375" s="16"/>
    </row>
    <row r="376" spans="1:7" x14ac:dyDescent="0.35">
      <c r="A376" s="13" t="s">
        <v>2410</v>
      </c>
      <c r="B376" s="33"/>
      <c r="C376" s="33" t="s">
        <v>238</v>
      </c>
      <c r="D376" s="42">
        <v>-6433350</v>
      </c>
      <c r="E376" s="26">
        <v>-16786.54</v>
      </c>
      <c r="F376" s="27">
        <v>-1.1731999999999999E-2</v>
      </c>
      <c r="G376" s="16"/>
    </row>
    <row r="377" spans="1:7" x14ac:dyDescent="0.35">
      <c r="A377" s="13" t="s">
        <v>2411</v>
      </c>
      <c r="B377" s="33"/>
      <c r="C377" s="33" t="s">
        <v>205</v>
      </c>
      <c r="D377" s="42">
        <v>-1136675</v>
      </c>
      <c r="E377" s="26">
        <v>-21242.18</v>
      </c>
      <c r="F377" s="27">
        <v>-1.4847000000000001E-2</v>
      </c>
      <c r="G377" s="16"/>
    </row>
    <row r="378" spans="1:7" x14ac:dyDescent="0.35">
      <c r="A378" s="13" t="s">
        <v>2412</v>
      </c>
      <c r="B378" s="33"/>
      <c r="C378" s="33" t="s">
        <v>334</v>
      </c>
      <c r="D378" s="42">
        <v>-2280150</v>
      </c>
      <c r="E378" s="26">
        <v>-23604.11</v>
      </c>
      <c r="F378" s="27">
        <v>-1.6497999999999999E-2</v>
      </c>
      <c r="G378" s="16"/>
    </row>
    <row r="379" spans="1:7" x14ac:dyDescent="0.35">
      <c r="A379" s="13" t="s">
        <v>2413</v>
      </c>
      <c r="B379" s="33"/>
      <c r="C379" s="33" t="s">
        <v>751</v>
      </c>
      <c r="D379" s="42">
        <v>-5798300</v>
      </c>
      <c r="E379" s="26">
        <v>-24312.27</v>
      </c>
      <c r="F379" s="27">
        <v>-1.6993000000000001E-2</v>
      </c>
      <c r="G379" s="16"/>
    </row>
    <row r="380" spans="1:7" x14ac:dyDescent="0.35">
      <c r="A380" s="13" t="s">
        <v>2414</v>
      </c>
      <c r="B380" s="33"/>
      <c r="C380" s="33" t="s">
        <v>197</v>
      </c>
      <c r="D380" s="42">
        <v>-2278500</v>
      </c>
      <c r="E380" s="26">
        <v>-32660.02</v>
      </c>
      <c r="F380" s="27">
        <v>-2.2827E-2</v>
      </c>
      <c r="G380" s="16"/>
    </row>
    <row r="381" spans="1:7" x14ac:dyDescent="0.35">
      <c r="A381" s="13" t="s">
        <v>2415</v>
      </c>
      <c r="B381" s="33"/>
      <c r="C381" s="33" t="s">
        <v>197</v>
      </c>
      <c r="D381" s="42">
        <v>-2369400</v>
      </c>
      <c r="E381" s="26">
        <v>-45824.2</v>
      </c>
      <c r="F381" s="27">
        <v>-3.2028000000000001E-2</v>
      </c>
      <c r="G381" s="16"/>
    </row>
    <row r="382" spans="1:7" x14ac:dyDescent="0.35">
      <c r="A382" s="13" t="s">
        <v>2416</v>
      </c>
      <c r="B382" s="33"/>
      <c r="C382" s="33" t="s">
        <v>202</v>
      </c>
      <c r="D382" s="42">
        <v>-3535500</v>
      </c>
      <c r="E382" s="26">
        <v>-49825.8</v>
      </c>
      <c r="F382" s="27">
        <v>-3.4825000000000002E-2</v>
      </c>
      <c r="G382" s="16"/>
    </row>
    <row r="383" spans="1:7" x14ac:dyDescent="0.35">
      <c r="A383" s="17" t="s">
        <v>137</v>
      </c>
      <c r="B383" s="34"/>
      <c r="C383" s="34"/>
      <c r="D383" s="20"/>
      <c r="E383" s="43">
        <v>-961598.33</v>
      </c>
      <c r="F383" s="44">
        <v>-0.67201999999999995</v>
      </c>
      <c r="G383" s="23"/>
    </row>
    <row r="384" spans="1:7" x14ac:dyDescent="0.35">
      <c r="A384" s="13"/>
      <c r="B384" s="33"/>
      <c r="C384" s="33"/>
      <c r="D384" s="14"/>
      <c r="E384" s="15"/>
      <c r="F384" s="16"/>
      <c r="G384" s="16"/>
    </row>
    <row r="385" spans="1:7" x14ac:dyDescent="0.35">
      <c r="A385" s="13"/>
      <c r="B385" s="33"/>
      <c r="C385" s="33"/>
      <c r="D385" s="14"/>
      <c r="E385" s="15"/>
      <c r="F385" s="16"/>
      <c r="G385" s="16"/>
    </row>
    <row r="386" spans="1:7" x14ac:dyDescent="0.35">
      <c r="A386" s="13"/>
      <c r="B386" s="33"/>
      <c r="C386" s="33"/>
      <c r="D386" s="14"/>
      <c r="E386" s="15"/>
      <c r="F386" s="16"/>
      <c r="G386" s="16"/>
    </row>
    <row r="387" spans="1:7" x14ac:dyDescent="0.35">
      <c r="A387" s="24" t="s">
        <v>153</v>
      </c>
      <c r="B387" s="35"/>
      <c r="C387" s="35"/>
      <c r="D387" s="25"/>
      <c r="E387" s="45">
        <v>-961598.33</v>
      </c>
      <c r="F387" s="46">
        <v>-0.67201999999999995</v>
      </c>
      <c r="G387" s="23"/>
    </row>
    <row r="388" spans="1:7" x14ac:dyDescent="0.35">
      <c r="A388" s="13"/>
      <c r="B388" s="33"/>
      <c r="C388" s="33"/>
      <c r="D388" s="14"/>
      <c r="E388" s="15"/>
      <c r="F388" s="16"/>
      <c r="G388" s="16"/>
    </row>
    <row r="389" spans="1:7" x14ac:dyDescent="0.35">
      <c r="A389" s="17" t="s">
        <v>135</v>
      </c>
      <c r="B389" s="33"/>
      <c r="C389" s="33"/>
      <c r="D389" s="14"/>
      <c r="E389" s="15"/>
      <c r="F389" s="16"/>
      <c r="G389" s="16"/>
    </row>
    <row r="390" spans="1:7" x14ac:dyDescent="0.35">
      <c r="A390" s="17" t="s">
        <v>519</v>
      </c>
      <c r="B390" s="33"/>
      <c r="C390" s="33"/>
      <c r="D390" s="14"/>
      <c r="E390" s="15"/>
      <c r="F390" s="16"/>
      <c r="G390" s="16"/>
    </row>
    <row r="391" spans="1:7" x14ac:dyDescent="0.35">
      <c r="A391" s="13" t="s">
        <v>692</v>
      </c>
      <c r="B391" s="33" t="s">
        <v>693</v>
      </c>
      <c r="C391" s="33" t="s">
        <v>525</v>
      </c>
      <c r="D391" s="14">
        <v>2500000</v>
      </c>
      <c r="E391" s="15">
        <v>2504.73</v>
      </c>
      <c r="F391" s="16">
        <v>1.8E-3</v>
      </c>
      <c r="G391" s="16">
        <v>6.8751000000000007E-2</v>
      </c>
    </row>
    <row r="392" spans="1:7" x14ac:dyDescent="0.35">
      <c r="A392" s="13" t="s">
        <v>2417</v>
      </c>
      <c r="B392" s="33" t="s">
        <v>2418</v>
      </c>
      <c r="C392" s="33" t="s">
        <v>525</v>
      </c>
      <c r="D392" s="14">
        <v>1000000</v>
      </c>
      <c r="E392" s="15">
        <v>1000.01</v>
      </c>
      <c r="F392" s="16">
        <v>6.9999999999999999E-4</v>
      </c>
      <c r="G392" s="16">
        <v>6.7000000000000004E-2</v>
      </c>
    </row>
    <row r="393" spans="1:7" x14ac:dyDescent="0.35">
      <c r="A393" s="13" t="s">
        <v>2419</v>
      </c>
      <c r="B393" s="33" t="s">
        <v>2420</v>
      </c>
      <c r="C393" s="33" t="s">
        <v>522</v>
      </c>
      <c r="D393" s="14">
        <v>750000</v>
      </c>
      <c r="E393" s="15">
        <v>748.61</v>
      </c>
      <c r="F393" s="16">
        <v>5.0000000000000001E-4</v>
      </c>
      <c r="G393" s="16">
        <v>6.6649E-2</v>
      </c>
    </row>
    <row r="394" spans="1:7" x14ac:dyDescent="0.35">
      <c r="A394" s="17" t="s">
        <v>137</v>
      </c>
      <c r="B394" s="34"/>
      <c r="C394" s="34"/>
      <c r="D394" s="20"/>
      <c r="E394" s="37">
        <v>4253.3500000000004</v>
      </c>
      <c r="F394" s="38">
        <v>3.0000000000000001E-3</v>
      </c>
      <c r="G394" s="23"/>
    </row>
    <row r="395" spans="1:7" x14ac:dyDescent="0.35">
      <c r="A395" s="13"/>
      <c r="B395" s="33"/>
      <c r="C395" s="33"/>
      <c r="D395" s="14"/>
      <c r="E395" s="15"/>
      <c r="F395" s="16"/>
      <c r="G395" s="16"/>
    </row>
    <row r="396" spans="1:7" x14ac:dyDescent="0.35">
      <c r="A396" s="17" t="s">
        <v>138</v>
      </c>
      <c r="B396" s="33"/>
      <c r="C396" s="33"/>
      <c r="D396" s="14"/>
      <c r="E396" s="15"/>
      <c r="F396" s="16"/>
      <c r="G396" s="16"/>
    </row>
    <row r="397" spans="1:7" x14ac:dyDescent="0.35">
      <c r="A397" s="13" t="s">
        <v>2421</v>
      </c>
      <c r="B397" s="33" t="s">
        <v>2422</v>
      </c>
      <c r="C397" s="33" t="s">
        <v>141</v>
      </c>
      <c r="D397" s="14">
        <v>10000000</v>
      </c>
      <c r="E397" s="15">
        <v>10011.23</v>
      </c>
      <c r="F397" s="16">
        <v>7.0000000000000001E-3</v>
      </c>
      <c r="G397" s="16">
        <v>6.0023E-2</v>
      </c>
    </row>
    <row r="398" spans="1:7" x14ac:dyDescent="0.35">
      <c r="A398" s="13" t="s">
        <v>2423</v>
      </c>
      <c r="B398" s="33" t="s">
        <v>2424</v>
      </c>
      <c r="C398" s="33" t="s">
        <v>141</v>
      </c>
      <c r="D398" s="14">
        <v>10000000</v>
      </c>
      <c r="E398" s="15">
        <v>9958.4500000000007</v>
      </c>
      <c r="F398" s="16">
        <v>7.0000000000000001E-3</v>
      </c>
      <c r="G398" s="16">
        <v>6.0557E-2</v>
      </c>
    </row>
    <row r="399" spans="1:7" x14ac:dyDescent="0.35">
      <c r="A399" s="13" t="s">
        <v>2425</v>
      </c>
      <c r="B399" s="33" t="s">
        <v>2426</v>
      </c>
      <c r="C399" s="33" t="s">
        <v>141</v>
      </c>
      <c r="D399" s="14">
        <v>5000000</v>
      </c>
      <c r="E399" s="15">
        <v>5052.8999999999996</v>
      </c>
      <c r="F399" s="16">
        <v>3.5000000000000001E-3</v>
      </c>
      <c r="G399" s="16">
        <v>6.0818999999999998E-2</v>
      </c>
    </row>
    <row r="400" spans="1:7" x14ac:dyDescent="0.35">
      <c r="A400" s="17" t="s">
        <v>137</v>
      </c>
      <c r="B400" s="34"/>
      <c r="C400" s="34"/>
      <c r="D400" s="20"/>
      <c r="E400" s="37">
        <v>25022.58</v>
      </c>
      <c r="F400" s="38">
        <v>1.7500000000000002E-2</v>
      </c>
      <c r="G400" s="23"/>
    </row>
    <row r="401" spans="1:7" x14ac:dyDescent="0.35">
      <c r="A401" s="13"/>
      <c r="B401" s="33"/>
      <c r="C401" s="33"/>
      <c r="D401" s="14"/>
      <c r="E401" s="15"/>
      <c r="F401" s="16"/>
      <c r="G401" s="16"/>
    </row>
    <row r="402" spans="1:7" x14ac:dyDescent="0.35">
      <c r="A402" s="17" t="s">
        <v>151</v>
      </c>
      <c r="B402" s="33"/>
      <c r="C402" s="33"/>
      <c r="D402" s="14"/>
      <c r="E402" s="15"/>
      <c r="F402" s="16"/>
      <c r="G402" s="16"/>
    </row>
    <row r="403" spans="1:7" x14ac:dyDescent="0.35">
      <c r="A403" s="17" t="s">
        <v>137</v>
      </c>
      <c r="B403" s="33"/>
      <c r="C403" s="33"/>
      <c r="D403" s="14"/>
      <c r="E403" s="39" t="s">
        <v>134</v>
      </c>
      <c r="F403" s="40" t="s">
        <v>134</v>
      </c>
      <c r="G403" s="16"/>
    </row>
    <row r="404" spans="1:7" x14ac:dyDescent="0.35">
      <c r="A404" s="13"/>
      <c r="B404" s="33"/>
      <c r="C404" s="33"/>
      <c r="D404" s="14"/>
      <c r="E404" s="15"/>
      <c r="F404" s="16"/>
      <c r="G404" s="16"/>
    </row>
    <row r="405" spans="1:7" x14ac:dyDescent="0.35">
      <c r="A405" s="17" t="s">
        <v>152</v>
      </c>
      <c r="B405" s="33"/>
      <c r="C405" s="33"/>
      <c r="D405" s="14"/>
      <c r="E405" s="15"/>
      <c r="F405" s="16"/>
      <c r="G405" s="16"/>
    </row>
    <row r="406" spans="1:7" x14ac:dyDescent="0.35">
      <c r="A406" s="17" t="s">
        <v>137</v>
      </c>
      <c r="B406" s="33"/>
      <c r="C406" s="33"/>
      <c r="D406" s="14"/>
      <c r="E406" s="39" t="s">
        <v>134</v>
      </c>
      <c r="F406" s="40" t="s">
        <v>134</v>
      </c>
      <c r="G406" s="16"/>
    </row>
    <row r="407" spans="1:7" x14ac:dyDescent="0.35">
      <c r="A407" s="13"/>
      <c r="B407" s="33"/>
      <c r="C407" s="33"/>
      <c r="D407" s="14"/>
      <c r="E407" s="15"/>
      <c r="F407" s="16"/>
      <c r="G407" s="16"/>
    </row>
    <row r="408" spans="1:7" x14ac:dyDescent="0.35">
      <c r="A408" s="24" t="s">
        <v>153</v>
      </c>
      <c r="B408" s="35"/>
      <c r="C408" s="35"/>
      <c r="D408" s="25"/>
      <c r="E408" s="21">
        <v>29275.93</v>
      </c>
      <c r="F408" s="22">
        <v>2.0500000000000001E-2</v>
      </c>
      <c r="G408" s="23"/>
    </row>
    <row r="409" spans="1:7" x14ac:dyDescent="0.35">
      <c r="A409" s="13"/>
      <c r="B409" s="33"/>
      <c r="C409" s="33"/>
      <c r="D409" s="14"/>
      <c r="E409" s="15"/>
      <c r="F409" s="16"/>
      <c r="G409" s="16"/>
    </row>
    <row r="410" spans="1:7" x14ac:dyDescent="0.35">
      <c r="A410" s="17" t="s">
        <v>696</v>
      </c>
      <c r="B410" s="33"/>
      <c r="C410" s="33"/>
      <c r="D410" s="14"/>
      <c r="E410" s="15"/>
      <c r="F410" s="16"/>
      <c r="G410" s="16"/>
    </row>
    <row r="411" spans="1:7" x14ac:dyDescent="0.35">
      <c r="A411" s="13"/>
      <c r="B411" s="33"/>
      <c r="C411" s="33"/>
      <c r="D411" s="14"/>
      <c r="E411" s="15"/>
      <c r="F411" s="16"/>
      <c r="G411" s="16"/>
    </row>
    <row r="412" spans="1:7" x14ac:dyDescent="0.35">
      <c r="A412" s="17" t="s">
        <v>786</v>
      </c>
      <c r="B412" s="33"/>
      <c r="C412" s="33"/>
      <c r="D412" s="14"/>
      <c r="E412" s="15"/>
      <c r="F412" s="16"/>
      <c r="G412" s="16"/>
    </row>
    <row r="413" spans="1:7" x14ac:dyDescent="0.35">
      <c r="A413" s="13" t="s">
        <v>2427</v>
      </c>
      <c r="B413" s="33" t="s">
        <v>2428</v>
      </c>
      <c r="C413" s="33" t="s">
        <v>141</v>
      </c>
      <c r="D413" s="14">
        <v>5000000</v>
      </c>
      <c r="E413" s="15">
        <v>4899.78</v>
      </c>
      <c r="F413" s="16">
        <v>3.3999999999999998E-3</v>
      </c>
      <c r="G413" s="16">
        <v>5.9256000000000003E-2</v>
      </c>
    </row>
    <row r="414" spans="1:7" x14ac:dyDescent="0.35">
      <c r="A414" s="13" t="s">
        <v>2429</v>
      </c>
      <c r="B414" s="33" t="s">
        <v>2430</v>
      </c>
      <c r="C414" s="33" t="s">
        <v>141</v>
      </c>
      <c r="D414" s="14">
        <v>500000</v>
      </c>
      <c r="E414" s="15">
        <v>485.14</v>
      </c>
      <c r="F414" s="16">
        <v>2.9999999999999997E-4</v>
      </c>
      <c r="G414" s="16">
        <v>5.9146999999999998E-2</v>
      </c>
    </row>
    <row r="415" spans="1:7" x14ac:dyDescent="0.35">
      <c r="A415" s="17" t="s">
        <v>137</v>
      </c>
      <c r="B415" s="34"/>
      <c r="C415" s="34"/>
      <c r="D415" s="20"/>
      <c r="E415" s="37">
        <v>5384.92</v>
      </c>
      <c r="F415" s="38">
        <v>3.7000000000000002E-3</v>
      </c>
      <c r="G415" s="23"/>
    </row>
    <row r="416" spans="1:7" x14ac:dyDescent="0.35">
      <c r="A416" s="17" t="s">
        <v>697</v>
      </c>
      <c r="B416" s="33"/>
      <c r="C416" s="33"/>
      <c r="D416" s="14"/>
      <c r="E416" s="15"/>
      <c r="F416" s="16"/>
      <c r="G416" s="16"/>
    </row>
    <row r="417" spans="1:7" x14ac:dyDescent="0.35">
      <c r="A417" s="13" t="s">
        <v>1887</v>
      </c>
      <c r="B417" s="33" t="s">
        <v>1888</v>
      </c>
      <c r="C417" s="33" t="s">
        <v>700</v>
      </c>
      <c r="D417" s="14">
        <v>20000000</v>
      </c>
      <c r="E417" s="15">
        <v>19213.52</v>
      </c>
      <c r="F417" s="16">
        <v>1.34E-2</v>
      </c>
      <c r="G417" s="16">
        <v>6.6699999999999995E-2</v>
      </c>
    </row>
    <row r="418" spans="1:7" x14ac:dyDescent="0.35">
      <c r="A418" s="13" t="s">
        <v>1889</v>
      </c>
      <c r="B418" s="33" t="s">
        <v>1890</v>
      </c>
      <c r="C418" s="33" t="s">
        <v>700</v>
      </c>
      <c r="D418" s="14">
        <v>12500000</v>
      </c>
      <c r="E418" s="15">
        <v>11820.85</v>
      </c>
      <c r="F418" s="16">
        <v>8.3000000000000001E-3</v>
      </c>
      <c r="G418" s="16">
        <v>6.6999000000000003E-2</v>
      </c>
    </row>
    <row r="419" spans="1:7" x14ac:dyDescent="0.35">
      <c r="A419" s="13" t="s">
        <v>2431</v>
      </c>
      <c r="B419" s="33" t="s">
        <v>2432</v>
      </c>
      <c r="C419" s="33" t="s">
        <v>700</v>
      </c>
      <c r="D419" s="14">
        <v>10000000</v>
      </c>
      <c r="E419" s="15">
        <v>9537.7999999999993</v>
      </c>
      <c r="F419" s="16">
        <v>6.7000000000000002E-3</v>
      </c>
      <c r="G419" s="16">
        <v>6.6999000000000003E-2</v>
      </c>
    </row>
    <row r="420" spans="1:7" x14ac:dyDescent="0.35">
      <c r="A420" s="13" t="s">
        <v>2433</v>
      </c>
      <c r="B420" s="33" t="s">
        <v>2434</v>
      </c>
      <c r="C420" s="33" t="s">
        <v>700</v>
      </c>
      <c r="D420" s="14">
        <v>10000000</v>
      </c>
      <c r="E420" s="15">
        <v>9522.15</v>
      </c>
      <c r="F420" s="16">
        <v>6.7000000000000002E-3</v>
      </c>
      <c r="G420" s="16">
        <v>6.6850000000000007E-2</v>
      </c>
    </row>
    <row r="421" spans="1:7" x14ac:dyDescent="0.35">
      <c r="A421" s="13" t="s">
        <v>2435</v>
      </c>
      <c r="B421" s="33" t="s">
        <v>2436</v>
      </c>
      <c r="C421" s="33" t="s">
        <v>710</v>
      </c>
      <c r="D421" s="14">
        <v>10000000</v>
      </c>
      <c r="E421" s="15">
        <v>9512.81</v>
      </c>
      <c r="F421" s="16">
        <v>6.6E-3</v>
      </c>
      <c r="G421" s="16">
        <v>6.7001000000000005E-2</v>
      </c>
    </row>
    <row r="422" spans="1:7" x14ac:dyDescent="0.35">
      <c r="A422" s="13" t="s">
        <v>1921</v>
      </c>
      <c r="B422" s="33" t="s">
        <v>1922</v>
      </c>
      <c r="C422" s="33" t="s">
        <v>700</v>
      </c>
      <c r="D422" s="14">
        <v>10000000</v>
      </c>
      <c r="E422" s="15">
        <v>9491.27</v>
      </c>
      <c r="F422" s="16">
        <v>6.6E-3</v>
      </c>
      <c r="G422" s="16">
        <v>6.7000000000000004E-2</v>
      </c>
    </row>
    <row r="423" spans="1:7" x14ac:dyDescent="0.35">
      <c r="A423" s="13" t="s">
        <v>711</v>
      </c>
      <c r="B423" s="33" t="s">
        <v>712</v>
      </c>
      <c r="C423" s="33" t="s">
        <v>700</v>
      </c>
      <c r="D423" s="14">
        <v>10000000</v>
      </c>
      <c r="E423" s="15">
        <v>9432.1200000000008</v>
      </c>
      <c r="F423" s="16">
        <v>6.6E-3</v>
      </c>
      <c r="G423" s="16">
        <v>6.6999000000000003E-2</v>
      </c>
    </row>
    <row r="424" spans="1:7" x14ac:dyDescent="0.35">
      <c r="A424" s="13" t="s">
        <v>1925</v>
      </c>
      <c r="B424" s="33" t="s">
        <v>1926</v>
      </c>
      <c r="C424" s="33" t="s">
        <v>700</v>
      </c>
      <c r="D424" s="14">
        <v>7500000</v>
      </c>
      <c r="E424" s="15">
        <v>7106.07</v>
      </c>
      <c r="F424" s="16">
        <v>5.0000000000000001E-3</v>
      </c>
      <c r="G424" s="16">
        <v>6.7000000000000004E-2</v>
      </c>
    </row>
    <row r="425" spans="1:7" x14ac:dyDescent="0.35">
      <c r="A425" s="13" t="s">
        <v>1901</v>
      </c>
      <c r="B425" s="33" t="s">
        <v>1902</v>
      </c>
      <c r="C425" s="33" t="s">
        <v>700</v>
      </c>
      <c r="D425" s="14">
        <v>5000000</v>
      </c>
      <c r="E425" s="15">
        <v>4756.01</v>
      </c>
      <c r="F425" s="16">
        <v>3.3E-3</v>
      </c>
      <c r="G425" s="16">
        <v>6.7114999999999994E-2</v>
      </c>
    </row>
    <row r="426" spans="1:7" x14ac:dyDescent="0.35">
      <c r="A426" s="13" t="s">
        <v>1903</v>
      </c>
      <c r="B426" s="33" t="s">
        <v>1904</v>
      </c>
      <c r="C426" s="33" t="s">
        <v>700</v>
      </c>
      <c r="D426" s="14">
        <v>5000000</v>
      </c>
      <c r="E426" s="15">
        <v>4755.58</v>
      </c>
      <c r="F426" s="16">
        <v>3.3E-3</v>
      </c>
      <c r="G426" s="16">
        <v>6.7000000000000004E-2</v>
      </c>
    </row>
    <row r="427" spans="1:7" x14ac:dyDescent="0.35">
      <c r="A427" s="13" t="s">
        <v>1907</v>
      </c>
      <c r="B427" s="33" t="s">
        <v>1908</v>
      </c>
      <c r="C427" s="33" t="s">
        <v>700</v>
      </c>
      <c r="D427" s="14">
        <v>5000000</v>
      </c>
      <c r="E427" s="15">
        <v>4731.24</v>
      </c>
      <c r="F427" s="16">
        <v>3.3E-3</v>
      </c>
      <c r="G427" s="16">
        <v>6.7100000000000007E-2</v>
      </c>
    </row>
    <row r="428" spans="1:7" x14ac:dyDescent="0.35">
      <c r="A428" s="13" t="s">
        <v>701</v>
      </c>
      <c r="B428" s="33" t="s">
        <v>702</v>
      </c>
      <c r="C428" s="33" t="s">
        <v>700</v>
      </c>
      <c r="D428" s="14">
        <v>5000000</v>
      </c>
      <c r="E428" s="15">
        <v>4727.2299999999996</v>
      </c>
      <c r="F428" s="16">
        <v>3.3E-3</v>
      </c>
      <c r="G428" s="16">
        <v>6.6649E-2</v>
      </c>
    </row>
    <row r="429" spans="1:7" x14ac:dyDescent="0.35">
      <c r="A429" s="13" t="s">
        <v>2437</v>
      </c>
      <c r="B429" s="33" t="s">
        <v>2438</v>
      </c>
      <c r="C429" s="33" t="s">
        <v>700</v>
      </c>
      <c r="D429" s="14">
        <v>5000000</v>
      </c>
      <c r="E429" s="15">
        <v>4725.88</v>
      </c>
      <c r="F429" s="16">
        <v>3.3E-3</v>
      </c>
      <c r="G429" s="16">
        <v>6.7000000000000004E-2</v>
      </c>
    </row>
    <row r="430" spans="1:7" x14ac:dyDescent="0.35">
      <c r="A430" s="13" t="s">
        <v>1911</v>
      </c>
      <c r="B430" s="33" t="s">
        <v>1912</v>
      </c>
      <c r="C430" s="33" t="s">
        <v>700</v>
      </c>
      <c r="D430" s="14">
        <v>5000000</v>
      </c>
      <c r="E430" s="15">
        <v>4722.37</v>
      </c>
      <c r="F430" s="16">
        <v>3.3E-3</v>
      </c>
      <c r="G430" s="16">
        <v>6.6850000000000007E-2</v>
      </c>
    </row>
    <row r="431" spans="1:7" x14ac:dyDescent="0.35">
      <c r="A431" s="13" t="s">
        <v>708</v>
      </c>
      <c r="B431" s="33" t="s">
        <v>709</v>
      </c>
      <c r="C431" s="33" t="s">
        <v>710</v>
      </c>
      <c r="D431" s="14">
        <v>5000000</v>
      </c>
      <c r="E431" s="15">
        <v>4716.87</v>
      </c>
      <c r="F431" s="16">
        <v>3.3E-3</v>
      </c>
      <c r="G431" s="16">
        <v>6.7000000000000004E-2</v>
      </c>
    </row>
    <row r="432" spans="1:7" x14ac:dyDescent="0.35">
      <c r="A432" s="13" t="s">
        <v>2439</v>
      </c>
      <c r="B432" s="33" t="s">
        <v>2440</v>
      </c>
      <c r="C432" s="33" t="s">
        <v>700</v>
      </c>
      <c r="D432" s="14">
        <v>5000000</v>
      </c>
      <c r="E432" s="15">
        <v>4714.84</v>
      </c>
      <c r="F432" s="16">
        <v>3.3E-3</v>
      </c>
      <c r="G432" s="16">
        <v>6.7099000000000006E-2</v>
      </c>
    </row>
    <row r="433" spans="1:7" x14ac:dyDescent="0.35">
      <c r="A433" s="13" t="s">
        <v>1895</v>
      </c>
      <c r="B433" s="33" t="s">
        <v>1896</v>
      </c>
      <c r="C433" s="33" t="s">
        <v>700</v>
      </c>
      <c r="D433" s="14">
        <v>2500000</v>
      </c>
      <c r="E433" s="15">
        <v>2384.2800000000002</v>
      </c>
      <c r="F433" s="16">
        <v>1.6999999999999999E-3</v>
      </c>
      <c r="G433" s="16">
        <v>6.6849000000000006E-2</v>
      </c>
    </row>
    <row r="434" spans="1:7" x14ac:dyDescent="0.35">
      <c r="A434" s="13" t="s">
        <v>2441</v>
      </c>
      <c r="B434" s="33" t="s">
        <v>2442</v>
      </c>
      <c r="C434" s="33" t="s">
        <v>710</v>
      </c>
      <c r="D434" s="14">
        <v>2500000</v>
      </c>
      <c r="E434" s="15">
        <v>2377.37</v>
      </c>
      <c r="F434" s="16">
        <v>1.6999999999999999E-3</v>
      </c>
      <c r="G434" s="16">
        <v>6.7000000000000004E-2</v>
      </c>
    </row>
    <row r="435" spans="1:7" x14ac:dyDescent="0.35">
      <c r="A435" s="17" t="s">
        <v>137</v>
      </c>
      <c r="B435" s="34"/>
      <c r="C435" s="34"/>
      <c r="D435" s="20"/>
      <c r="E435" s="37">
        <v>128248.26</v>
      </c>
      <c r="F435" s="38">
        <v>8.9700000000000002E-2</v>
      </c>
      <c r="G435" s="23"/>
    </row>
    <row r="436" spans="1:7" x14ac:dyDescent="0.35">
      <c r="A436" s="13"/>
      <c r="B436" s="33"/>
      <c r="C436" s="33"/>
      <c r="D436" s="14"/>
      <c r="E436" s="15"/>
      <c r="F436" s="16"/>
      <c r="G436" s="16"/>
    </row>
    <row r="437" spans="1:7" x14ac:dyDescent="0.35">
      <c r="A437" s="17" t="s">
        <v>713</v>
      </c>
      <c r="B437" s="33"/>
      <c r="C437" s="33"/>
      <c r="D437" s="14"/>
      <c r="E437" s="15"/>
      <c r="F437" s="16"/>
      <c r="G437" s="16"/>
    </row>
    <row r="438" spans="1:7" x14ac:dyDescent="0.35">
      <c r="A438" s="13" t="s">
        <v>1939</v>
      </c>
      <c r="B438" s="33" t="s">
        <v>1940</v>
      </c>
      <c r="C438" s="33" t="s">
        <v>1886</v>
      </c>
      <c r="D438" s="14">
        <v>20000000</v>
      </c>
      <c r="E438" s="15">
        <v>19818.240000000002</v>
      </c>
      <c r="F438" s="16">
        <v>1.3899999999999999E-2</v>
      </c>
      <c r="G438" s="16">
        <v>6.6950999999999997E-2</v>
      </c>
    </row>
    <row r="439" spans="1:7" x14ac:dyDescent="0.35">
      <c r="A439" s="13" t="s">
        <v>1945</v>
      </c>
      <c r="B439" s="33" t="s">
        <v>1946</v>
      </c>
      <c r="C439" s="33" t="s">
        <v>700</v>
      </c>
      <c r="D439" s="14">
        <v>15000000</v>
      </c>
      <c r="E439" s="15">
        <v>14295.29</v>
      </c>
      <c r="F439" s="16">
        <v>0.01</v>
      </c>
      <c r="G439" s="16">
        <v>6.7900000000000002E-2</v>
      </c>
    </row>
    <row r="440" spans="1:7" x14ac:dyDescent="0.35">
      <c r="A440" s="13" t="s">
        <v>2443</v>
      </c>
      <c r="B440" s="33" t="s">
        <v>2444</v>
      </c>
      <c r="C440" s="33" t="s">
        <v>700</v>
      </c>
      <c r="D440" s="14">
        <v>10000000</v>
      </c>
      <c r="E440" s="15">
        <v>9901.27</v>
      </c>
      <c r="F440" s="16">
        <v>6.8999999999999999E-3</v>
      </c>
      <c r="G440" s="16">
        <v>6.7400000000000002E-2</v>
      </c>
    </row>
    <row r="441" spans="1:7" x14ac:dyDescent="0.35">
      <c r="A441" s="13" t="s">
        <v>2445</v>
      </c>
      <c r="B441" s="33" t="s">
        <v>2446</v>
      </c>
      <c r="C441" s="33" t="s">
        <v>700</v>
      </c>
      <c r="D441" s="14">
        <v>10000000</v>
      </c>
      <c r="E441" s="15">
        <v>9897.5</v>
      </c>
      <c r="F441" s="16">
        <v>6.8999999999999999E-3</v>
      </c>
      <c r="G441" s="16">
        <v>6.7500000000000004E-2</v>
      </c>
    </row>
    <row r="442" spans="1:7" x14ac:dyDescent="0.35">
      <c r="A442" s="13" t="s">
        <v>2447</v>
      </c>
      <c r="B442" s="33" t="s">
        <v>2448</v>
      </c>
      <c r="C442" s="33" t="s">
        <v>700</v>
      </c>
      <c r="D442" s="14">
        <v>10000000</v>
      </c>
      <c r="E442" s="15">
        <v>9645.8799999999992</v>
      </c>
      <c r="F442" s="16">
        <v>6.7000000000000002E-3</v>
      </c>
      <c r="G442" s="16">
        <v>6.6999000000000003E-2</v>
      </c>
    </row>
    <row r="443" spans="1:7" x14ac:dyDescent="0.35">
      <c r="A443" s="13" t="s">
        <v>1949</v>
      </c>
      <c r="B443" s="33" t="s">
        <v>1950</v>
      </c>
      <c r="C443" s="33" t="s">
        <v>700</v>
      </c>
      <c r="D443" s="14">
        <v>10000000</v>
      </c>
      <c r="E443" s="15">
        <v>9422.83</v>
      </c>
      <c r="F443" s="16">
        <v>6.6E-3</v>
      </c>
      <c r="G443" s="16">
        <v>7.0749999999999993E-2</v>
      </c>
    </row>
    <row r="444" spans="1:7" x14ac:dyDescent="0.35">
      <c r="A444" s="13" t="s">
        <v>2449</v>
      </c>
      <c r="B444" s="33" t="s">
        <v>2450</v>
      </c>
      <c r="C444" s="33" t="s">
        <v>700</v>
      </c>
      <c r="D444" s="14">
        <v>5000000</v>
      </c>
      <c r="E444" s="15">
        <v>4963.37</v>
      </c>
      <c r="F444" s="16">
        <v>3.5000000000000001E-3</v>
      </c>
      <c r="G444" s="16">
        <v>6.7351999999999995E-2</v>
      </c>
    </row>
    <row r="445" spans="1:7" x14ac:dyDescent="0.35">
      <c r="A445" s="13" t="s">
        <v>1943</v>
      </c>
      <c r="B445" s="33" t="s">
        <v>1944</v>
      </c>
      <c r="C445" s="33" t="s">
        <v>700</v>
      </c>
      <c r="D445" s="14">
        <v>5000000</v>
      </c>
      <c r="E445" s="15">
        <v>4768.84</v>
      </c>
      <c r="F445" s="16">
        <v>3.3E-3</v>
      </c>
      <c r="G445" s="16">
        <v>6.8048999999999998E-2</v>
      </c>
    </row>
    <row r="446" spans="1:7" x14ac:dyDescent="0.35">
      <c r="A446" s="13" t="s">
        <v>2451</v>
      </c>
      <c r="B446" s="33" t="s">
        <v>2452</v>
      </c>
      <c r="C446" s="33" t="s">
        <v>700</v>
      </c>
      <c r="D446" s="14">
        <v>5000000</v>
      </c>
      <c r="E446" s="15">
        <v>4730.63</v>
      </c>
      <c r="F446" s="16">
        <v>3.3E-3</v>
      </c>
      <c r="G446" s="16">
        <v>6.6402000000000003E-2</v>
      </c>
    </row>
    <row r="447" spans="1:7" x14ac:dyDescent="0.35">
      <c r="A447" s="13" t="s">
        <v>716</v>
      </c>
      <c r="B447" s="33" t="s">
        <v>717</v>
      </c>
      <c r="C447" s="33" t="s">
        <v>700</v>
      </c>
      <c r="D447" s="14">
        <v>5000000</v>
      </c>
      <c r="E447" s="15">
        <v>4713.87</v>
      </c>
      <c r="F447" s="16">
        <v>3.3E-3</v>
      </c>
      <c r="G447" s="16">
        <v>7.17E-2</v>
      </c>
    </row>
    <row r="448" spans="1:7" x14ac:dyDescent="0.35">
      <c r="A448" s="17" t="s">
        <v>137</v>
      </c>
      <c r="B448" s="34"/>
      <c r="C448" s="34"/>
      <c r="D448" s="20"/>
      <c r="E448" s="37">
        <v>92157.72</v>
      </c>
      <c r="F448" s="38">
        <v>6.4399999999999999E-2</v>
      </c>
      <c r="G448" s="23"/>
    </row>
    <row r="449" spans="1:7" x14ac:dyDescent="0.35">
      <c r="A449" s="13"/>
      <c r="B449" s="33"/>
      <c r="C449" s="33"/>
      <c r="D449" s="14"/>
      <c r="E449" s="15"/>
      <c r="F449" s="16"/>
      <c r="G449" s="16"/>
    </row>
    <row r="450" spans="1:7" x14ac:dyDescent="0.35">
      <c r="A450" s="24" t="s">
        <v>153</v>
      </c>
      <c r="B450" s="35"/>
      <c r="C450" s="35"/>
      <c r="D450" s="25"/>
      <c r="E450" s="21">
        <v>225790.9</v>
      </c>
      <c r="F450" s="22">
        <v>0.1578</v>
      </c>
      <c r="G450" s="23"/>
    </row>
    <row r="451" spans="1:7" x14ac:dyDescent="0.35">
      <c r="A451" s="13"/>
      <c r="B451" s="33"/>
      <c r="C451" s="33"/>
      <c r="D451" s="14"/>
      <c r="E451" s="15"/>
      <c r="F451" s="16"/>
      <c r="G451" s="16"/>
    </row>
    <row r="452" spans="1:7" x14ac:dyDescent="0.35">
      <c r="A452" s="13"/>
      <c r="B452" s="33"/>
      <c r="C452" s="33"/>
      <c r="D452" s="14"/>
      <c r="E452" s="15"/>
      <c r="F452" s="16"/>
      <c r="G452" s="16"/>
    </row>
    <row r="453" spans="1:7" x14ac:dyDescent="0.35">
      <c r="A453" s="17" t="s">
        <v>1103</v>
      </c>
      <c r="B453" s="33"/>
      <c r="C453" s="33"/>
      <c r="D453" s="14"/>
      <c r="E453" s="15"/>
      <c r="F453" s="16"/>
      <c r="G453" s="16"/>
    </row>
    <row r="454" spans="1:7" x14ac:dyDescent="0.35">
      <c r="A454" s="13" t="s">
        <v>1104</v>
      </c>
      <c r="B454" s="33" t="s">
        <v>1105</v>
      </c>
      <c r="C454" s="33"/>
      <c r="D454" s="14">
        <v>2964422.2963999999</v>
      </c>
      <c r="E454" s="15">
        <v>99929.45</v>
      </c>
      <c r="F454" s="16">
        <v>6.9800000000000001E-2</v>
      </c>
      <c r="G454" s="16"/>
    </row>
    <row r="455" spans="1:7" x14ac:dyDescent="0.35">
      <c r="A455" s="13" t="s">
        <v>2453</v>
      </c>
      <c r="B455" s="33" t="s">
        <v>2454</v>
      </c>
      <c r="C455" s="33"/>
      <c r="D455" s="14">
        <v>100824025.6065</v>
      </c>
      <c r="E455" s="15">
        <v>31261.8</v>
      </c>
      <c r="F455" s="16">
        <v>2.1899999999999999E-2</v>
      </c>
      <c r="G455" s="16"/>
    </row>
    <row r="456" spans="1:7" x14ac:dyDescent="0.35">
      <c r="A456" s="13" t="s">
        <v>2455</v>
      </c>
      <c r="B456" s="33" t="s">
        <v>2456</v>
      </c>
      <c r="C456" s="33"/>
      <c r="D456" s="14">
        <v>113377007.1979</v>
      </c>
      <c r="E456" s="15">
        <v>14637.31</v>
      </c>
      <c r="F456" s="16">
        <v>1.0200000000000001E-2</v>
      </c>
      <c r="G456" s="16"/>
    </row>
    <row r="457" spans="1:7" x14ac:dyDescent="0.35">
      <c r="A457" s="13" t="s">
        <v>2457</v>
      </c>
      <c r="B457" s="33" t="s">
        <v>2458</v>
      </c>
      <c r="C457" s="33"/>
      <c r="D457" s="14">
        <v>999950.00249999994</v>
      </c>
      <c r="E457" s="15">
        <v>10138.459999999999</v>
      </c>
      <c r="F457" s="16">
        <v>7.1000000000000004E-3</v>
      </c>
      <c r="G457" s="16"/>
    </row>
    <row r="458" spans="1:7" x14ac:dyDescent="0.35">
      <c r="A458" s="13"/>
      <c r="B458" s="33"/>
      <c r="C458" s="33"/>
      <c r="D458" s="14"/>
      <c r="E458" s="15"/>
      <c r="F458" s="16"/>
      <c r="G458" s="16"/>
    </row>
    <row r="459" spans="1:7" x14ac:dyDescent="0.35">
      <c r="A459" s="24" t="s">
        <v>153</v>
      </c>
      <c r="B459" s="35"/>
      <c r="C459" s="35"/>
      <c r="D459" s="25"/>
      <c r="E459" s="21">
        <v>155967.01999999999</v>
      </c>
      <c r="F459" s="22">
        <v>0.109</v>
      </c>
      <c r="G459" s="23"/>
    </row>
    <row r="460" spans="1:7" x14ac:dyDescent="0.35">
      <c r="A460" s="13"/>
      <c r="B460" s="33"/>
      <c r="C460" s="33"/>
      <c r="D460" s="14"/>
      <c r="E460" s="15"/>
      <c r="F460" s="16"/>
      <c r="G460" s="16"/>
    </row>
    <row r="461" spans="1:7" x14ac:dyDescent="0.35">
      <c r="A461" s="17" t="s">
        <v>154</v>
      </c>
      <c r="B461" s="33"/>
      <c r="C461" s="33"/>
      <c r="D461" s="14"/>
      <c r="E461" s="15"/>
      <c r="F461" s="16"/>
      <c r="G461" s="16"/>
    </row>
    <row r="462" spans="1:7" x14ac:dyDescent="0.35">
      <c r="A462" s="13" t="s">
        <v>155</v>
      </c>
      <c r="B462" s="33"/>
      <c r="C462" s="33"/>
      <c r="D462" s="14"/>
      <c r="E462" s="15">
        <v>56119.839999999997</v>
      </c>
      <c r="F462" s="16">
        <v>3.9199999999999999E-2</v>
      </c>
      <c r="G462" s="16">
        <v>5.9055999999999997E-2</v>
      </c>
    </row>
    <row r="463" spans="1:7" x14ac:dyDescent="0.35">
      <c r="A463" s="17" t="s">
        <v>137</v>
      </c>
      <c r="B463" s="34"/>
      <c r="C463" s="34"/>
      <c r="D463" s="20"/>
      <c r="E463" s="37">
        <v>56119.839999999997</v>
      </c>
      <c r="F463" s="38">
        <v>3.9199999999999999E-2</v>
      </c>
      <c r="G463" s="23"/>
    </row>
    <row r="464" spans="1:7" x14ac:dyDescent="0.35">
      <c r="A464" s="13"/>
      <c r="B464" s="33"/>
      <c r="C464" s="33"/>
      <c r="D464" s="14"/>
      <c r="E464" s="15"/>
      <c r="F464" s="16"/>
      <c r="G464" s="16"/>
    </row>
    <row r="465" spans="1:7" x14ac:dyDescent="0.35">
      <c r="A465" s="24" t="s">
        <v>153</v>
      </c>
      <c r="B465" s="35"/>
      <c r="C465" s="35"/>
      <c r="D465" s="25"/>
      <c r="E465" s="21">
        <v>56119.839999999997</v>
      </c>
      <c r="F465" s="22">
        <v>3.9199999999999999E-2</v>
      </c>
      <c r="G465" s="23"/>
    </row>
    <row r="466" spans="1:7" x14ac:dyDescent="0.35">
      <c r="A466" s="13" t="s">
        <v>156</v>
      </c>
      <c r="B466" s="33"/>
      <c r="C466" s="33"/>
      <c r="D466" s="14"/>
      <c r="E466" s="15">
        <v>932.55109419999997</v>
      </c>
      <c r="F466" s="16">
        <v>6.5099999999999999E-4</v>
      </c>
      <c r="G466" s="16"/>
    </row>
    <row r="467" spans="1:7" x14ac:dyDescent="0.35">
      <c r="A467" s="13" t="s">
        <v>157</v>
      </c>
      <c r="B467" s="33"/>
      <c r="C467" s="33"/>
      <c r="D467" s="14"/>
      <c r="E467" s="15">
        <v>3943.0589058</v>
      </c>
      <c r="F467" s="16">
        <v>3.4489999999999998E-3</v>
      </c>
      <c r="G467" s="16">
        <v>5.9055000000000003E-2</v>
      </c>
    </row>
    <row r="468" spans="1:7" x14ac:dyDescent="0.35">
      <c r="A468" s="28" t="s">
        <v>158</v>
      </c>
      <c r="B468" s="36"/>
      <c r="C468" s="36"/>
      <c r="D468" s="29"/>
      <c r="E468" s="30">
        <v>1430716.53</v>
      </c>
      <c r="F468" s="31">
        <v>1</v>
      </c>
      <c r="G468" s="31"/>
    </row>
    <row r="470" spans="1:7" x14ac:dyDescent="0.35">
      <c r="A470" s="1" t="s">
        <v>793</v>
      </c>
    </row>
    <row r="471" spans="1:7" x14ac:dyDescent="0.35">
      <c r="A471" s="1" t="s">
        <v>722</v>
      </c>
    </row>
    <row r="472" spans="1:7" x14ac:dyDescent="0.35">
      <c r="A472" s="1" t="s">
        <v>159</v>
      </c>
    </row>
    <row r="473" spans="1:7" x14ac:dyDescent="0.35">
      <c r="A473" s="1" t="s">
        <v>161</v>
      </c>
    </row>
    <row r="474" spans="1:7" x14ac:dyDescent="0.35">
      <c r="A474" s="47" t="s">
        <v>162</v>
      </c>
      <c r="B474" s="3" t="s">
        <v>134</v>
      </c>
    </row>
    <row r="475" spans="1:7" x14ac:dyDescent="0.35">
      <c r="A475" t="s">
        <v>163</v>
      </c>
    </row>
    <row r="476" spans="1:7" x14ac:dyDescent="0.35">
      <c r="A476" t="s">
        <v>164</v>
      </c>
      <c r="B476" t="s">
        <v>165</v>
      </c>
      <c r="C476" t="s">
        <v>165</v>
      </c>
    </row>
    <row r="477" spans="1:7" x14ac:dyDescent="0.35">
      <c r="B477" s="48">
        <v>45747</v>
      </c>
      <c r="C477" s="48">
        <v>45777</v>
      </c>
    </row>
    <row r="478" spans="1:7" x14ac:dyDescent="0.35">
      <c r="A478" t="s">
        <v>403</v>
      </c>
      <c r="B478">
        <v>20.443899999999999</v>
      </c>
      <c r="C478">
        <v>20.586099999999998</v>
      </c>
    </row>
    <row r="479" spans="1:7" x14ac:dyDescent="0.35">
      <c r="A479" t="s">
        <v>167</v>
      </c>
      <c r="B479">
        <v>14.615500000000001</v>
      </c>
      <c r="C479">
        <v>14.7172</v>
      </c>
    </row>
    <row r="480" spans="1:7" x14ac:dyDescent="0.35">
      <c r="A480" t="s">
        <v>1273</v>
      </c>
      <c r="B480">
        <v>16.795100000000001</v>
      </c>
      <c r="C480">
        <v>16.911999999999999</v>
      </c>
    </row>
    <row r="481" spans="1:3" x14ac:dyDescent="0.35">
      <c r="A481" t="s">
        <v>1275</v>
      </c>
      <c r="B481">
        <v>19.148399999999999</v>
      </c>
      <c r="C481">
        <v>19.2501</v>
      </c>
    </row>
    <row r="482" spans="1:3" x14ac:dyDescent="0.35">
      <c r="A482" t="s">
        <v>404</v>
      </c>
      <c r="B482">
        <v>19.082999999999998</v>
      </c>
      <c r="C482">
        <v>19.205100000000002</v>
      </c>
    </row>
    <row r="483" spans="1:3" x14ac:dyDescent="0.35">
      <c r="A483" t="s">
        <v>169</v>
      </c>
      <c r="B483">
        <v>14.0038</v>
      </c>
      <c r="C483">
        <v>14.093500000000001</v>
      </c>
    </row>
    <row r="484" spans="1:3" x14ac:dyDescent="0.35">
      <c r="A484" t="s">
        <v>1277</v>
      </c>
      <c r="B484">
        <v>15.590999999999999</v>
      </c>
      <c r="C484">
        <v>15.6907</v>
      </c>
    </row>
    <row r="486" spans="1:3" x14ac:dyDescent="0.35">
      <c r="A486" t="s">
        <v>170</v>
      </c>
      <c r="B486" s="3" t="s">
        <v>134</v>
      </c>
    </row>
    <row r="487" spans="1:3" x14ac:dyDescent="0.35">
      <c r="A487" t="s">
        <v>171</v>
      </c>
      <c r="B487" s="3" t="s">
        <v>134</v>
      </c>
    </row>
    <row r="488" spans="1:3" ht="29" customHeight="1" x14ac:dyDescent="0.35">
      <c r="A488" s="47" t="s">
        <v>172</v>
      </c>
      <c r="B488" s="3" t="s">
        <v>134</v>
      </c>
    </row>
    <row r="489" spans="1:3" ht="29" customHeight="1" x14ac:dyDescent="0.35">
      <c r="A489" s="47" t="s">
        <v>173</v>
      </c>
      <c r="B489" s="3" t="s">
        <v>134</v>
      </c>
    </row>
    <row r="490" spans="1:3" x14ac:dyDescent="0.35">
      <c r="A490" t="s">
        <v>405</v>
      </c>
      <c r="B490" s="49">
        <v>14.477399999999999</v>
      </c>
    </row>
    <row r="491" spans="1:3" ht="43.5" customHeight="1" x14ac:dyDescent="0.35">
      <c r="A491" s="47" t="s">
        <v>175</v>
      </c>
      <c r="B491" s="3">
        <v>0</v>
      </c>
    </row>
    <row r="492" spans="1:3" x14ac:dyDescent="0.35">
      <c r="B492" s="3"/>
    </row>
    <row r="493" spans="1:3" ht="29" customHeight="1" x14ac:dyDescent="0.35">
      <c r="A493" s="47" t="s">
        <v>176</v>
      </c>
      <c r="B493" s="3" t="s">
        <v>134</v>
      </c>
    </row>
    <row r="494" spans="1:3" ht="29" customHeight="1" x14ac:dyDescent="0.35">
      <c r="A494" s="47" t="s">
        <v>177</v>
      </c>
      <c r="B494" t="s">
        <v>134</v>
      </c>
    </row>
    <row r="495" spans="1:3" ht="29" customHeight="1" x14ac:dyDescent="0.35">
      <c r="A495" s="47" t="s">
        <v>178</v>
      </c>
      <c r="B495" s="3" t="s">
        <v>134</v>
      </c>
    </row>
    <row r="496" spans="1:3" ht="29" customHeight="1" x14ac:dyDescent="0.35">
      <c r="A496" s="47" t="s">
        <v>179</v>
      </c>
      <c r="B496" s="3" t="s">
        <v>134</v>
      </c>
    </row>
    <row r="498" spans="1:4" ht="70" customHeight="1" x14ac:dyDescent="0.35">
      <c r="A498" s="73" t="s">
        <v>189</v>
      </c>
      <c r="B498" s="73" t="s">
        <v>190</v>
      </c>
      <c r="C498" s="73" t="s">
        <v>5</v>
      </c>
      <c r="D498" s="73" t="s">
        <v>6</v>
      </c>
    </row>
    <row r="499" spans="1:4" ht="70" customHeight="1" x14ac:dyDescent="0.35">
      <c r="A499" s="73" t="s">
        <v>2459</v>
      </c>
      <c r="B499" s="73"/>
      <c r="C499" s="73" t="s">
        <v>91</v>
      </c>
      <c r="D49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23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6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2460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2461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3571240</v>
      </c>
      <c r="E8" s="15">
        <v>68746.37</v>
      </c>
      <c r="F8" s="16">
        <v>5.5199999999999999E-2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4373710</v>
      </c>
      <c r="E9" s="15">
        <v>62412.84</v>
      </c>
      <c r="F9" s="16">
        <v>5.0099999999999999E-2</v>
      </c>
      <c r="G9" s="16"/>
    </row>
    <row r="10" spans="1:7" x14ac:dyDescent="0.35">
      <c r="A10" s="13" t="s">
        <v>200</v>
      </c>
      <c r="B10" s="33" t="s">
        <v>201</v>
      </c>
      <c r="C10" s="33" t="s">
        <v>202</v>
      </c>
      <c r="D10" s="14">
        <v>3750497</v>
      </c>
      <c r="E10" s="15">
        <v>52694.48</v>
      </c>
      <c r="F10" s="16">
        <v>4.2299999999999997E-2</v>
      </c>
      <c r="G10" s="16"/>
    </row>
    <row r="11" spans="1:7" x14ac:dyDescent="0.35">
      <c r="A11" s="13" t="s">
        <v>203</v>
      </c>
      <c r="B11" s="33" t="s">
        <v>204</v>
      </c>
      <c r="C11" s="33" t="s">
        <v>205</v>
      </c>
      <c r="D11" s="14">
        <v>1582636</v>
      </c>
      <c r="E11" s="15">
        <v>29508.25</v>
      </c>
      <c r="F11" s="16">
        <v>2.3699999999999999E-2</v>
      </c>
      <c r="G11" s="16"/>
    </row>
    <row r="12" spans="1:7" x14ac:dyDescent="0.35">
      <c r="A12" s="13" t="s">
        <v>211</v>
      </c>
      <c r="B12" s="33" t="s">
        <v>212</v>
      </c>
      <c r="C12" s="33" t="s">
        <v>213</v>
      </c>
      <c r="D12" s="14">
        <v>1802056</v>
      </c>
      <c r="E12" s="15">
        <v>27032.639999999999</v>
      </c>
      <c r="F12" s="16">
        <v>2.1700000000000001E-2</v>
      </c>
      <c r="G12" s="16"/>
    </row>
    <row r="13" spans="1:7" x14ac:dyDescent="0.35">
      <c r="A13" s="13" t="s">
        <v>206</v>
      </c>
      <c r="B13" s="33" t="s">
        <v>207</v>
      </c>
      <c r="C13" s="33" t="s">
        <v>197</v>
      </c>
      <c r="D13" s="14">
        <v>3345781</v>
      </c>
      <c r="E13" s="15">
        <v>26386.5</v>
      </c>
      <c r="F13" s="16">
        <v>2.12E-2</v>
      </c>
      <c r="G13" s="16"/>
    </row>
    <row r="14" spans="1:7" x14ac:dyDescent="0.35">
      <c r="A14" s="13" t="s">
        <v>317</v>
      </c>
      <c r="B14" s="33" t="s">
        <v>318</v>
      </c>
      <c r="C14" s="33" t="s">
        <v>238</v>
      </c>
      <c r="D14" s="14">
        <v>297803</v>
      </c>
      <c r="E14" s="15">
        <v>25713.8</v>
      </c>
      <c r="F14" s="16">
        <v>2.06E-2</v>
      </c>
      <c r="G14" s="16"/>
    </row>
    <row r="15" spans="1:7" x14ac:dyDescent="0.35">
      <c r="A15" s="13" t="s">
        <v>233</v>
      </c>
      <c r="B15" s="33" t="s">
        <v>234</v>
      </c>
      <c r="C15" s="33" t="s">
        <v>235</v>
      </c>
      <c r="D15" s="14">
        <v>6998028</v>
      </c>
      <c r="E15" s="15">
        <v>24811.51</v>
      </c>
      <c r="F15" s="16">
        <v>1.9900000000000001E-2</v>
      </c>
      <c r="G15" s="16"/>
    </row>
    <row r="16" spans="1:7" x14ac:dyDescent="0.35">
      <c r="A16" s="13" t="s">
        <v>227</v>
      </c>
      <c r="B16" s="33" t="s">
        <v>228</v>
      </c>
      <c r="C16" s="33" t="s">
        <v>229</v>
      </c>
      <c r="D16" s="14">
        <v>1349372</v>
      </c>
      <c r="E16" s="15">
        <v>24724.54</v>
      </c>
      <c r="F16" s="16">
        <v>1.9900000000000001E-2</v>
      </c>
      <c r="G16" s="16"/>
    </row>
    <row r="17" spans="1:7" x14ac:dyDescent="0.35">
      <c r="A17" s="13" t="s">
        <v>244</v>
      </c>
      <c r="B17" s="33" t="s">
        <v>245</v>
      </c>
      <c r="C17" s="33" t="s">
        <v>241</v>
      </c>
      <c r="D17" s="14">
        <v>5428493</v>
      </c>
      <c r="E17" s="15">
        <v>23114.52</v>
      </c>
      <c r="F17" s="16">
        <v>1.8599999999999998E-2</v>
      </c>
      <c r="G17" s="16"/>
    </row>
    <row r="18" spans="1:7" x14ac:dyDescent="0.35">
      <c r="A18" s="13" t="s">
        <v>219</v>
      </c>
      <c r="B18" s="33" t="s">
        <v>220</v>
      </c>
      <c r="C18" s="33" t="s">
        <v>197</v>
      </c>
      <c r="D18" s="14">
        <v>1810526</v>
      </c>
      <c r="E18" s="15">
        <v>21454.73</v>
      </c>
      <c r="F18" s="16">
        <v>1.72E-2</v>
      </c>
      <c r="G18" s="16"/>
    </row>
    <row r="19" spans="1:7" x14ac:dyDescent="0.35">
      <c r="A19" s="13" t="s">
        <v>208</v>
      </c>
      <c r="B19" s="33" t="s">
        <v>209</v>
      </c>
      <c r="C19" s="33" t="s">
        <v>210</v>
      </c>
      <c r="D19" s="14">
        <v>620605</v>
      </c>
      <c r="E19" s="15">
        <v>20734.41</v>
      </c>
      <c r="F19" s="16">
        <v>1.66E-2</v>
      </c>
      <c r="G19" s="16"/>
    </row>
    <row r="20" spans="1:7" x14ac:dyDescent="0.35">
      <c r="A20" s="13" t="s">
        <v>249</v>
      </c>
      <c r="B20" s="33" t="s">
        <v>250</v>
      </c>
      <c r="C20" s="33" t="s">
        <v>213</v>
      </c>
      <c r="D20" s="14">
        <v>574865</v>
      </c>
      <c r="E20" s="15">
        <v>19854.11</v>
      </c>
      <c r="F20" s="16">
        <v>1.5900000000000001E-2</v>
      </c>
      <c r="G20" s="16"/>
    </row>
    <row r="21" spans="1:7" x14ac:dyDescent="0.35">
      <c r="A21" s="13" t="s">
        <v>313</v>
      </c>
      <c r="B21" s="33" t="s">
        <v>314</v>
      </c>
      <c r="C21" s="33" t="s">
        <v>248</v>
      </c>
      <c r="D21" s="14">
        <v>729187</v>
      </c>
      <c r="E21" s="15">
        <v>19483.88</v>
      </c>
      <c r="F21" s="16">
        <v>1.5599999999999999E-2</v>
      </c>
      <c r="G21" s="16"/>
    </row>
    <row r="22" spans="1:7" x14ac:dyDescent="0.35">
      <c r="A22" s="13" t="s">
        <v>256</v>
      </c>
      <c r="B22" s="33" t="s">
        <v>257</v>
      </c>
      <c r="C22" s="33" t="s">
        <v>216</v>
      </c>
      <c r="D22" s="14">
        <v>290000</v>
      </c>
      <c r="E22" s="15">
        <v>17771.2</v>
      </c>
      <c r="F22" s="16">
        <v>1.43E-2</v>
      </c>
      <c r="G22" s="16"/>
    </row>
    <row r="23" spans="1:7" x14ac:dyDescent="0.35">
      <c r="A23" s="13" t="s">
        <v>328</v>
      </c>
      <c r="B23" s="33" t="s">
        <v>329</v>
      </c>
      <c r="C23" s="33" t="s">
        <v>229</v>
      </c>
      <c r="D23" s="14">
        <v>898133</v>
      </c>
      <c r="E23" s="15">
        <v>13921.96</v>
      </c>
      <c r="F23" s="16">
        <v>1.12E-2</v>
      </c>
      <c r="G23" s="16"/>
    </row>
    <row r="24" spans="1:7" x14ac:dyDescent="0.35">
      <c r="A24" s="13" t="s">
        <v>807</v>
      </c>
      <c r="B24" s="33" t="s">
        <v>808</v>
      </c>
      <c r="C24" s="33" t="s">
        <v>253</v>
      </c>
      <c r="D24" s="14">
        <v>255129</v>
      </c>
      <c r="E24" s="15">
        <v>13876.21</v>
      </c>
      <c r="F24" s="16">
        <v>1.11E-2</v>
      </c>
      <c r="G24" s="16"/>
    </row>
    <row r="25" spans="1:7" x14ac:dyDescent="0.35">
      <c r="A25" s="13" t="s">
        <v>805</v>
      </c>
      <c r="B25" s="33" t="s">
        <v>806</v>
      </c>
      <c r="C25" s="33" t="s">
        <v>248</v>
      </c>
      <c r="D25" s="14">
        <v>1980192</v>
      </c>
      <c r="E25" s="15">
        <v>12757.39</v>
      </c>
      <c r="F25" s="16">
        <v>1.0200000000000001E-2</v>
      </c>
      <c r="G25" s="16"/>
    </row>
    <row r="26" spans="1:7" x14ac:dyDescent="0.35">
      <c r="A26" s="13" t="s">
        <v>242</v>
      </c>
      <c r="B26" s="33" t="s">
        <v>243</v>
      </c>
      <c r="C26" s="33" t="s">
        <v>213</v>
      </c>
      <c r="D26" s="14">
        <v>802791</v>
      </c>
      <c r="E26" s="15">
        <v>12583.75</v>
      </c>
      <c r="F26" s="16">
        <v>1.01E-2</v>
      </c>
      <c r="G26" s="16"/>
    </row>
    <row r="27" spans="1:7" x14ac:dyDescent="0.35">
      <c r="A27" s="13" t="s">
        <v>811</v>
      </c>
      <c r="B27" s="33" t="s">
        <v>812</v>
      </c>
      <c r="C27" s="33" t="s">
        <v>334</v>
      </c>
      <c r="D27" s="14">
        <v>8831584</v>
      </c>
      <c r="E27" s="15">
        <v>12371.28</v>
      </c>
      <c r="F27" s="16">
        <v>9.9000000000000008E-3</v>
      </c>
      <c r="G27" s="16"/>
    </row>
    <row r="28" spans="1:7" x14ac:dyDescent="0.35">
      <c r="A28" s="13" t="s">
        <v>224</v>
      </c>
      <c r="B28" s="33" t="s">
        <v>225</v>
      </c>
      <c r="C28" s="33" t="s">
        <v>226</v>
      </c>
      <c r="D28" s="14">
        <v>102423</v>
      </c>
      <c r="E28" s="15">
        <v>11923.06</v>
      </c>
      <c r="F28" s="16">
        <v>9.5999999999999992E-3</v>
      </c>
      <c r="G28" s="16"/>
    </row>
    <row r="29" spans="1:7" x14ac:dyDescent="0.35">
      <c r="A29" s="13" t="s">
        <v>1055</v>
      </c>
      <c r="B29" s="33" t="s">
        <v>1056</v>
      </c>
      <c r="C29" s="33" t="s">
        <v>229</v>
      </c>
      <c r="D29" s="14">
        <v>2500000</v>
      </c>
      <c r="E29" s="15">
        <v>11395</v>
      </c>
      <c r="F29" s="16">
        <v>9.1000000000000004E-3</v>
      </c>
      <c r="G29" s="16"/>
    </row>
    <row r="30" spans="1:7" x14ac:dyDescent="0.35">
      <c r="A30" s="13" t="s">
        <v>422</v>
      </c>
      <c r="B30" s="33" t="s">
        <v>423</v>
      </c>
      <c r="C30" s="33" t="s">
        <v>362</v>
      </c>
      <c r="D30" s="14">
        <v>2145881</v>
      </c>
      <c r="E30" s="15">
        <v>11209.01</v>
      </c>
      <c r="F30" s="16">
        <v>8.9999999999999993E-3</v>
      </c>
      <c r="G30" s="16"/>
    </row>
    <row r="31" spans="1:7" x14ac:dyDescent="0.35">
      <c r="A31" s="13" t="s">
        <v>752</v>
      </c>
      <c r="B31" s="33" t="s">
        <v>753</v>
      </c>
      <c r="C31" s="33" t="s">
        <v>238</v>
      </c>
      <c r="D31" s="14">
        <v>600387</v>
      </c>
      <c r="E31" s="15">
        <v>11191.81</v>
      </c>
      <c r="F31" s="16">
        <v>8.9999999999999993E-3</v>
      </c>
      <c r="G31" s="16"/>
    </row>
    <row r="32" spans="1:7" x14ac:dyDescent="0.35">
      <c r="A32" s="13" t="s">
        <v>797</v>
      </c>
      <c r="B32" s="33" t="s">
        <v>798</v>
      </c>
      <c r="C32" s="33" t="s">
        <v>267</v>
      </c>
      <c r="D32" s="14">
        <v>159068</v>
      </c>
      <c r="E32" s="15">
        <v>11098.17</v>
      </c>
      <c r="F32" s="16">
        <v>8.8999999999999999E-3</v>
      </c>
      <c r="G32" s="16"/>
    </row>
    <row r="33" spans="1:7" x14ac:dyDescent="0.35">
      <c r="A33" s="13" t="s">
        <v>427</v>
      </c>
      <c r="B33" s="33" t="s">
        <v>428</v>
      </c>
      <c r="C33" s="33" t="s">
        <v>216</v>
      </c>
      <c r="D33" s="14">
        <v>250534</v>
      </c>
      <c r="E33" s="15">
        <v>10959.36</v>
      </c>
      <c r="F33" s="16">
        <v>8.8000000000000005E-3</v>
      </c>
      <c r="G33" s="16"/>
    </row>
    <row r="34" spans="1:7" x14ac:dyDescent="0.35">
      <c r="A34" s="13" t="s">
        <v>230</v>
      </c>
      <c r="B34" s="33" t="s">
        <v>231</v>
      </c>
      <c r="C34" s="33" t="s">
        <v>232</v>
      </c>
      <c r="D34" s="14">
        <v>3204954</v>
      </c>
      <c r="E34" s="15">
        <v>10066.76</v>
      </c>
      <c r="F34" s="16">
        <v>8.0999999999999996E-3</v>
      </c>
      <c r="G34" s="16"/>
    </row>
    <row r="35" spans="1:7" x14ac:dyDescent="0.35">
      <c r="A35" s="13" t="s">
        <v>1433</v>
      </c>
      <c r="B35" s="33" t="s">
        <v>1434</v>
      </c>
      <c r="C35" s="33" t="s">
        <v>308</v>
      </c>
      <c r="D35" s="14">
        <v>1000000</v>
      </c>
      <c r="E35" s="15">
        <v>9820</v>
      </c>
      <c r="F35" s="16">
        <v>7.9000000000000008E-3</v>
      </c>
      <c r="G35" s="16"/>
    </row>
    <row r="36" spans="1:7" x14ac:dyDescent="0.35">
      <c r="A36" s="13" t="s">
        <v>282</v>
      </c>
      <c r="B36" s="33" t="s">
        <v>283</v>
      </c>
      <c r="C36" s="33" t="s">
        <v>229</v>
      </c>
      <c r="D36" s="14">
        <v>463581</v>
      </c>
      <c r="E36" s="15">
        <v>9714.7999999999993</v>
      </c>
      <c r="F36" s="16">
        <v>7.7999999999999996E-3</v>
      </c>
      <c r="G36" s="16"/>
    </row>
    <row r="37" spans="1:7" x14ac:dyDescent="0.35">
      <c r="A37" s="13" t="s">
        <v>409</v>
      </c>
      <c r="B37" s="33" t="s">
        <v>410</v>
      </c>
      <c r="C37" s="33" t="s">
        <v>301</v>
      </c>
      <c r="D37" s="14">
        <v>1353503</v>
      </c>
      <c r="E37" s="15">
        <v>9615.9599999999991</v>
      </c>
      <c r="F37" s="16">
        <v>7.7000000000000002E-3</v>
      </c>
      <c r="G37" s="16"/>
    </row>
    <row r="38" spans="1:7" x14ac:dyDescent="0.35">
      <c r="A38" s="13" t="s">
        <v>371</v>
      </c>
      <c r="B38" s="33" t="s">
        <v>372</v>
      </c>
      <c r="C38" s="33" t="s">
        <v>373</v>
      </c>
      <c r="D38" s="14">
        <v>1532130</v>
      </c>
      <c r="E38" s="15">
        <v>9570.4500000000007</v>
      </c>
      <c r="F38" s="16">
        <v>7.7000000000000002E-3</v>
      </c>
      <c r="G38" s="16"/>
    </row>
    <row r="39" spans="1:7" x14ac:dyDescent="0.35">
      <c r="A39" s="13" t="s">
        <v>260</v>
      </c>
      <c r="B39" s="33" t="s">
        <v>261</v>
      </c>
      <c r="C39" s="33" t="s">
        <v>238</v>
      </c>
      <c r="D39" s="14">
        <v>2282196</v>
      </c>
      <c r="E39" s="15">
        <v>9297.67</v>
      </c>
      <c r="F39" s="16">
        <v>7.4999999999999997E-3</v>
      </c>
      <c r="G39" s="16"/>
    </row>
    <row r="40" spans="1:7" x14ac:dyDescent="0.35">
      <c r="A40" s="13" t="s">
        <v>801</v>
      </c>
      <c r="B40" s="33" t="s">
        <v>802</v>
      </c>
      <c r="C40" s="33" t="s">
        <v>264</v>
      </c>
      <c r="D40" s="14">
        <v>1236857</v>
      </c>
      <c r="E40" s="15">
        <v>9198.51</v>
      </c>
      <c r="F40" s="16">
        <v>7.4000000000000003E-3</v>
      </c>
      <c r="G40" s="16"/>
    </row>
    <row r="41" spans="1:7" x14ac:dyDescent="0.35">
      <c r="A41" s="13" t="s">
        <v>239</v>
      </c>
      <c r="B41" s="33" t="s">
        <v>240</v>
      </c>
      <c r="C41" s="33" t="s">
        <v>241</v>
      </c>
      <c r="D41" s="14">
        <v>377569</v>
      </c>
      <c r="E41" s="15">
        <v>8843.0400000000009</v>
      </c>
      <c r="F41" s="16">
        <v>7.1000000000000004E-3</v>
      </c>
      <c r="G41" s="16"/>
    </row>
    <row r="42" spans="1:7" x14ac:dyDescent="0.35">
      <c r="A42" s="13" t="s">
        <v>272</v>
      </c>
      <c r="B42" s="33" t="s">
        <v>273</v>
      </c>
      <c r="C42" s="33" t="s">
        <v>213</v>
      </c>
      <c r="D42" s="14">
        <v>155621</v>
      </c>
      <c r="E42" s="15">
        <v>8281.3700000000008</v>
      </c>
      <c r="F42" s="16">
        <v>6.6E-3</v>
      </c>
      <c r="G42" s="16"/>
    </row>
    <row r="43" spans="1:7" x14ac:dyDescent="0.35">
      <c r="A43" s="13" t="s">
        <v>330</v>
      </c>
      <c r="B43" s="33" t="s">
        <v>331</v>
      </c>
      <c r="C43" s="33" t="s">
        <v>248</v>
      </c>
      <c r="D43" s="14">
        <v>66286</v>
      </c>
      <c r="E43" s="15">
        <v>8124.68</v>
      </c>
      <c r="F43" s="16">
        <v>6.4999999999999997E-3</v>
      </c>
      <c r="G43" s="16"/>
    </row>
    <row r="44" spans="1:7" x14ac:dyDescent="0.35">
      <c r="A44" s="13" t="s">
        <v>1059</v>
      </c>
      <c r="B44" s="33" t="s">
        <v>1060</v>
      </c>
      <c r="C44" s="33" t="s">
        <v>279</v>
      </c>
      <c r="D44" s="14">
        <v>1639058</v>
      </c>
      <c r="E44" s="15">
        <v>7973.2</v>
      </c>
      <c r="F44" s="16">
        <v>6.4000000000000003E-3</v>
      </c>
      <c r="G44" s="16"/>
    </row>
    <row r="45" spans="1:7" x14ac:dyDescent="0.35">
      <c r="A45" s="13" t="s">
        <v>734</v>
      </c>
      <c r="B45" s="33" t="s">
        <v>735</v>
      </c>
      <c r="C45" s="33" t="s">
        <v>238</v>
      </c>
      <c r="D45" s="14">
        <v>406461</v>
      </c>
      <c r="E45" s="15">
        <v>7932.49</v>
      </c>
      <c r="F45" s="16">
        <v>6.4000000000000003E-3</v>
      </c>
      <c r="G45" s="16"/>
    </row>
    <row r="46" spans="1:7" x14ac:dyDescent="0.35">
      <c r="A46" s="13" t="s">
        <v>280</v>
      </c>
      <c r="B46" s="33" t="s">
        <v>281</v>
      </c>
      <c r="C46" s="33" t="s">
        <v>229</v>
      </c>
      <c r="D46" s="14">
        <v>231048</v>
      </c>
      <c r="E46" s="15">
        <v>7675.41</v>
      </c>
      <c r="F46" s="16">
        <v>6.1999999999999998E-3</v>
      </c>
      <c r="G46" s="16"/>
    </row>
    <row r="47" spans="1:7" x14ac:dyDescent="0.35">
      <c r="A47" s="13" t="s">
        <v>1000</v>
      </c>
      <c r="B47" s="33" t="s">
        <v>1001</v>
      </c>
      <c r="C47" s="33" t="s">
        <v>197</v>
      </c>
      <c r="D47" s="14">
        <v>3857342</v>
      </c>
      <c r="E47" s="15">
        <v>7586.62</v>
      </c>
      <c r="F47" s="16">
        <v>6.1000000000000004E-3</v>
      </c>
      <c r="G47" s="16"/>
    </row>
    <row r="48" spans="1:7" x14ac:dyDescent="0.35">
      <c r="A48" s="13" t="s">
        <v>1788</v>
      </c>
      <c r="B48" s="33" t="s">
        <v>1789</v>
      </c>
      <c r="C48" s="33" t="s">
        <v>1069</v>
      </c>
      <c r="D48" s="14">
        <v>4011412</v>
      </c>
      <c r="E48" s="15">
        <v>7585.18</v>
      </c>
      <c r="F48" s="16">
        <v>6.1000000000000004E-3</v>
      </c>
      <c r="G48" s="16"/>
    </row>
    <row r="49" spans="1:7" x14ac:dyDescent="0.35">
      <c r="A49" s="13" t="s">
        <v>1720</v>
      </c>
      <c r="B49" s="33" t="s">
        <v>1721</v>
      </c>
      <c r="C49" s="33" t="s">
        <v>1722</v>
      </c>
      <c r="D49" s="14">
        <v>11176445</v>
      </c>
      <c r="E49" s="15">
        <v>7241.22</v>
      </c>
      <c r="F49" s="16">
        <v>5.7999999999999996E-3</v>
      </c>
      <c r="G49" s="16"/>
    </row>
    <row r="50" spans="1:7" x14ac:dyDescent="0.35">
      <c r="A50" s="13" t="s">
        <v>325</v>
      </c>
      <c r="B50" s="33" t="s">
        <v>326</v>
      </c>
      <c r="C50" s="33" t="s">
        <v>327</v>
      </c>
      <c r="D50" s="14">
        <v>700597</v>
      </c>
      <c r="E50" s="15">
        <v>7206.34</v>
      </c>
      <c r="F50" s="16">
        <v>5.7999999999999996E-3</v>
      </c>
      <c r="G50" s="16"/>
    </row>
    <row r="51" spans="1:7" x14ac:dyDescent="0.35">
      <c r="A51" s="13" t="s">
        <v>429</v>
      </c>
      <c r="B51" s="33" t="s">
        <v>430</v>
      </c>
      <c r="C51" s="33" t="s">
        <v>394</v>
      </c>
      <c r="D51" s="14">
        <v>317624</v>
      </c>
      <c r="E51" s="15">
        <v>7032.83</v>
      </c>
      <c r="F51" s="16">
        <v>5.5999999999999999E-3</v>
      </c>
      <c r="G51" s="16"/>
    </row>
    <row r="52" spans="1:7" x14ac:dyDescent="0.35">
      <c r="A52" s="13" t="s">
        <v>221</v>
      </c>
      <c r="B52" s="33" t="s">
        <v>222</v>
      </c>
      <c r="C52" s="33" t="s">
        <v>223</v>
      </c>
      <c r="D52" s="14">
        <v>135659</v>
      </c>
      <c r="E52" s="15">
        <v>7016.96</v>
      </c>
      <c r="F52" s="16">
        <v>5.5999999999999999E-3</v>
      </c>
      <c r="G52" s="16"/>
    </row>
    <row r="53" spans="1:7" x14ac:dyDescent="0.35">
      <c r="A53" s="13" t="s">
        <v>732</v>
      </c>
      <c r="B53" s="33" t="s">
        <v>733</v>
      </c>
      <c r="C53" s="33" t="s">
        <v>205</v>
      </c>
      <c r="D53" s="14">
        <v>1716963</v>
      </c>
      <c r="E53" s="15">
        <v>7008.64</v>
      </c>
      <c r="F53" s="16">
        <v>5.5999999999999999E-3</v>
      </c>
      <c r="G53" s="16"/>
    </row>
    <row r="54" spans="1:7" x14ac:dyDescent="0.35">
      <c r="A54" s="13" t="s">
        <v>236</v>
      </c>
      <c r="B54" s="33" t="s">
        <v>237</v>
      </c>
      <c r="C54" s="33" t="s">
        <v>238</v>
      </c>
      <c r="D54" s="14">
        <v>311554</v>
      </c>
      <c r="E54" s="15">
        <v>6760.41</v>
      </c>
      <c r="F54" s="16">
        <v>5.4000000000000003E-3</v>
      </c>
      <c r="G54" s="16"/>
    </row>
    <row r="55" spans="1:7" x14ac:dyDescent="0.35">
      <c r="A55" s="13" t="s">
        <v>1038</v>
      </c>
      <c r="B55" s="33" t="s">
        <v>1039</v>
      </c>
      <c r="C55" s="33" t="s">
        <v>238</v>
      </c>
      <c r="D55" s="14">
        <v>1559441</v>
      </c>
      <c r="E55" s="15">
        <v>6551.21</v>
      </c>
      <c r="F55" s="16">
        <v>5.3E-3</v>
      </c>
      <c r="G55" s="16"/>
    </row>
    <row r="56" spans="1:7" x14ac:dyDescent="0.35">
      <c r="A56" s="13" t="s">
        <v>254</v>
      </c>
      <c r="B56" s="33" t="s">
        <v>255</v>
      </c>
      <c r="C56" s="33" t="s">
        <v>213</v>
      </c>
      <c r="D56" s="14">
        <v>432511</v>
      </c>
      <c r="E56" s="15">
        <v>6500.64</v>
      </c>
      <c r="F56" s="16">
        <v>5.1999999999999998E-3</v>
      </c>
      <c r="G56" s="16"/>
    </row>
    <row r="57" spans="1:7" x14ac:dyDescent="0.35">
      <c r="A57" s="13" t="s">
        <v>1753</v>
      </c>
      <c r="B57" s="33" t="s">
        <v>1754</v>
      </c>
      <c r="C57" s="33" t="s">
        <v>202</v>
      </c>
      <c r="D57" s="14">
        <v>2066189</v>
      </c>
      <c r="E57" s="15">
        <v>6406.22</v>
      </c>
      <c r="F57" s="16">
        <v>5.1000000000000004E-3</v>
      </c>
      <c r="G57" s="16"/>
    </row>
    <row r="58" spans="1:7" x14ac:dyDescent="0.35">
      <c r="A58" s="13" t="s">
        <v>1065</v>
      </c>
      <c r="B58" s="33" t="s">
        <v>1066</v>
      </c>
      <c r="C58" s="33" t="s">
        <v>350</v>
      </c>
      <c r="D58" s="14">
        <v>1500000</v>
      </c>
      <c r="E58" s="15">
        <v>6318.75</v>
      </c>
      <c r="F58" s="16">
        <v>5.1000000000000004E-3</v>
      </c>
      <c r="G58" s="16"/>
    </row>
    <row r="59" spans="1:7" x14ac:dyDescent="0.35">
      <c r="A59" s="13" t="s">
        <v>799</v>
      </c>
      <c r="B59" s="33" t="s">
        <v>800</v>
      </c>
      <c r="C59" s="33" t="s">
        <v>362</v>
      </c>
      <c r="D59" s="14">
        <v>384528</v>
      </c>
      <c r="E59" s="15">
        <v>6013.63</v>
      </c>
      <c r="F59" s="16">
        <v>4.7999999999999996E-3</v>
      </c>
      <c r="G59" s="16"/>
    </row>
    <row r="60" spans="1:7" x14ac:dyDescent="0.35">
      <c r="A60" s="13" t="s">
        <v>819</v>
      </c>
      <c r="B60" s="33" t="s">
        <v>820</v>
      </c>
      <c r="C60" s="33" t="s">
        <v>821</v>
      </c>
      <c r="D60" s="14">
        <v>1481567</v>
      </c>
      <c r="E60" s="15">
        <v>5708.48</v>
      </c>
      <c r="F60" s="16">
        <v>4.5999999999999999E-3</v>
      </c>
      <c r="G60" s="16"/>
    </row>
    <row r="61" spans="1:7" x14ac:dyDescent="0.35">
      <c r="A61" s="13" t="s">
        <v>306</v>
      </c>
      <c r="B61" s="33" t="s">
        <v>307</v>
      </c>
      <c r="C61" s="33" t="s">
        <v>308</v>
      </c>
      <c r="D61" s="14">
        <v>2500000</v>
      </c>
      <c r="E61" s="15">
        <v>5671</v>
      </c>
      <c r="F61" s="16">
        <v>4.5999999999999999E-3</v>
      </c>
      <c r="G61" s="16"/>
    </row>
    <row r="62" spans="1:7" x14ac:dyDescent="0.35">
      <c r="A62" s="13" t="s">
        <v>315</v>
      </c>
      <c r="B62" s="33" t="s">
        <v>316</v>
      </c>
      <c r="C62" s="33" t="s">
        <v>229</v>
      </c>
      <c r="D62" s="14">
        <v>18128</v>
      </c>
      <c r="E62" s="15">
        <v>5435.68</v>
      </c>
      <c r="F62" s="16">
        <v>4.4000000000000003E-3</v>
      </c>
      <c r="G62" s="16"/>
    </row>
    <row r="63" spans="1:7" x14ac:dyDescent="0.35">
      <c r="A63" s="13" t="s">
        <v>1082</v>
      </c>
      <c r="B63" s="33" t="s">
        <v>1083</v>
      </c>
      <c r="C63" s="33" t="s">
        <v>279</v>
      </c>
      <c r="D63" s="14">
        <v>117403</v>
      </c>
      <c r="E63" s="15">
        <v>5406.76</v>
      </c>
      <c r="F63" s="16">
        <v>4.3E-3</v>
      </c>
      <c r="G63" s="16"/>
    </row>
    <row r="64" spans="1:7" x14ac:dyDescent="0.35">
      <c r="A64" s="13" t="s">
        <v>378</v>
      </c>
      <c r="B64" s="33" t="s">
        <v>379</v>
      </c>
      <c r="C64" s="33" t="s">
        <v>298</v>
      </c>
      <c r="D64" s="14">
        <v>32550</v>
      </c>
      <c r="E64" s="15">
        <v>5355.13</v>
      </c>
      <c r="F64" s="16">
        <v>4.3E-3</v>
      </c>
      <c r="G64" s="16"/>
    </row>
    <row r="65" spans="1:7" x14ac:dyDescent="0.35">
      <c r="A65" s="13" t="s">
        <v>1128</v>
      </c>
      <c r="B65" s="33" t="s">
        <v>1129</v>
      </c>
      <c r="C65" s="33" t="s">
        <v>213</v>
      </c>
      <c r="D65" s="14">
        <v>421913</v>
      </c>
      <c r="E65" s="15">
        <v>5289.1</v>
      </c>
      <c r="F65" s="16">
        <v>4.1999999999999997E-3</v>
      </c>
      <c r="G65" s="16"/>
    </row>
    <row r="66" spans="1:7" x14ac:dyDescent="0.35">
      <c r="A66" s="13" t="s">
        <v>813</v>
      </c>
      <c r="B66" s="33" t="s">
        <v>814</v>
      </c>
      <c r="C66" s="33" t="s">
        <v>235</v>
      </c>
      <c r="D66" s="14">
        <v>1681664</v>
      </c>
      <c r="E66" s="15">
        <v>5170.28</v>
      </c>
      <c r="F66" s="16">
        <v>4.1999999999999997E-3</v>
      </c>
      <c r="G66" s="16"/>
    </row>
    <row r="67" spans="1:7" x14ac:dyDescent="0.35">
      <c r="A67" s="13" t="s">
        <v>754</v>
      </c>
      <c r="B67" s="33" t="s">
        <v>755</v>
      </c>
      <c r="C67" s="33" t="s">
        <v>397</v>
      </c>
      <c r="D67" s="14">
        <v>636211</v>
      </c>
      <c r="E67" s="15">
        <v>5011.43</v>
      </c>
      <c r="F67" s="16">
        <v>4.0000000000000001E-3</v>
      </c>
      <c r="G67" s="16"/>
    </row>
    <row r="68" spans="1:7" x14ac:dyDescent="0.35">
      <c r="A68" s="13" t="s">
        <v>730</v>
      </c>
      <c r="B68" s="33" t="s">
        <v>731</v>
      </c>
      <c r="C68" s="33" t="s">
        <v>267</v>
      </c>
      <c r="D68" s="14">
        <v>724702</v>
      </c>
      <c r="E68" s="15">
        <v>4968.1899999999996</v>
      </c>
      <c r="F68" s="16">
        <v>4.0000000000000001E-3</v>
      </c>
      <c r="G68" s="16"/>
    </row>
    <row r="69" spans="1:7" x14ac:dyDescent="0.35">
      <c r="A69" s="13" t="s">
        <v>265</v>
      </c>
      <c r="B69" s="33" t="s">
        <v>266</v>
      </c>
      <c r="C69" s="33" t="s">
        <v>267</v>
      </c>
      <c r="D69" s="14">
        <v>449302</v>
      </c>
      <c r="E69" s="15">
        <v>4934.2299999999996</v>
      </c>
      <c r="F69" s="16">
        <v>4.0000000000000001E-3</v>
      </c>
      <c r="G69" s="16"/>
    </row>
    <row r="70" spans="1:7" x14ac:dyDescent="0.35">
      <c r="A70" s="13" t="s">
        <v>747</v>
      </c>
      <c r="B70" s="33" t="s">
        <v>748</v>
      </c>
      <c r="C70" s="33" t="s">
        <v>235</v>
      </c>
      <c r="D70" s="14">
        <v>320287</v>
      </c>
      <c r="E70" s="15">
        <v>4929.54</v>
      </c>
      <c r="F70" s="16">
        <v>4.0000000000000001E-3</v>
      </c>
      <c r="G70" s="16"/>
    </row>
    <row r="71" spans="1:7" x14ac:dyDescent="0.35">
      <c r="A71" s="13" t="s">
        <v>1410</v>
      </c>
      <c r="B71" s="33" t="s">
        <v>1411</v>
      </c>
      <c r="C71" s="33" t="s">
        <v>253</v>
      </c>
      <c r="D71" s="14">
        <v>203452</v>
      </c>
      <c r="E71" s="15">
        <v>4858.84</v>
      </c>
      <c r="F71" s="16">
        <v>3.8999999999999998E-3</v>
      </c>
      <c r="G71" s="16"/>
    </row>
    <row r="72" spans="1:7" x14ac:dyDescent="0.35">
      <c r="A72" s="13" t="s">
        <v>344</v>
      </c>
      <c r="B72" s="33" t="s">
        <v>345</v>
      </c>
      <c r="C72" s="33" t="s">
        <v>264</v>
      </c>
      <c r="D72" s="14">
        <v>248501</v>
      </c>
      <c r="E72" s="15">
        <v>4663.12</v>
      </c>
      <c r="F72" s="16">
        <v>3.7000000000000002E-3</v>
      </c>
      <c r="G72" s="16"/>
    </row>
    <row r="73" spans="1:7" x14ac:dyDescent="0.35">
      <c r="A73" s="13" t="s">
        <v>262</v>
      </c>
      <c r="B73" s="33" t="s">
        <v>263</v>
      </c>
      <c r="C73" s="33" t="s">
        <v>264</v>
      </c>
      <c r="D73" s="14">
        <v>245737</v>
      </c>
      <c r="E73" s="15">
        <v>4339.22</v>
      </c>
      <c r="F73" s="16">
        <v>3.5000000000000001E-3</v>
      </c>
      <c r="G73" s="16"/>
    </row>
    <row r="74" spans="1:7" x14ac:dyDescent="0.35">
      <c r="A74" s="13" t="s">
        <v>270</v>
      </c>
      <c r="B74" s="33" t="s">
        <v>271</v>
      </c>
      <c r="C74" s="33" t="s">
        <v>238</v>
      </c>
      <c r="D74" s="14">
        <v>290004</v>
      </c>
      <c r="E74" s="15">
        <v>4327.4399999999996</v>
      </c>
      <c r="F74" s="16">
        <v>3.5000000000000001E-3</v>
      </c>
      <c r="G74" s="16"/>
    </row>
    <row r="75" spans="1:7" x14ac:dyDescent="0.35">
      <c r="A75" s="13" t="s">
        <v>1820</v>
      </c>
      <c r="B75" s="33" t="s">
        <v>1821</v>
      </c>
      <c r="C75" s="33" t="s">
        <v>197</v>
      </c>
      <c r="D75" s="14">
        <v>4293194</v>
      </c>
      <c r="E75" s="15">
        <v>4302.21</v>
      </c>
      <c r="F75" s="16">
        <v>3.5000000000000001E-3</v>
      </c>
      <c r="G75" s="16"/>
    </row>
    <row r="76" spans="1:7" x14ac:dyDescent="0.35">
      <c r="A76" s="13" t="s">
        <v>217</v>
      </c>
      <c r="B76" s="33" t="s">
        <v>218</v>
      </c>
      <c r="C76" s="33" t="s">
        <v>197</v>
      </c>
      <c r="D76" s="14">
        <v>188521</v>
      </c>
      <c r="E76" s="15">
        <v>4162.7299999999996</v>
      </c>
      <c r="F76" s="16">
        <v>3.3E-3</v>
      </c>
      <c r="G76" s="16"/>
    </row>
    <row r="77" spans="1:7" x14ac:dyDescent="0.35">
      <c r="A77" s="13" t="s">
        <v>246</v>
      </c>
      <c r="B77" s="33" t="s">
        <v>247</v>
      </c>
      <c r="C77" s="33" t="s">
        <v>248</v>
      </c>
      <c r="D77" s="14">
        <v>140976</v>
      </c>
      <c r="E77" s="15">
        <v>4128.91</v>
      </c>
      <c r="F77" s="16">
        <v>3.3E-3</v>
      </c>
      <c r="G77" s="16"/>
    </row>
    <row r="78" spans="1:7" x14ac:dyDescent="0.35">
      <c r="A78" s="13" t="s">
        <v>438</v>
      </c>
      <c r="B78" s="33" t="s">
        <v>439</v>
      </c>
      <c r="C78" s="33" t="s">
        <v>341</v>
      </c>
      <c r="D78" s="14">
        <v>141141</v>
      </c>
      <c r="E78" s="15">
        <v>4086.6</v>
      </c>
      <c r="F78" s="16">
        <v>3.3E-3</v>
      </c>
      <c r="G78" s="16"/>
    </row>
    <row r="79" spans="1:7" x14ac:dyDescent="0.35">
      <c r="A79" s="13" t="s">
        <v>355</v>
      </c>
      <c r="B79" s="33" t="s">
        <v>356</v>
      </c>
      <c r="C79" s="33" t="s">
        <v>357</v>
      </c>
      <c r="D79" s="14">
        <v>352828</v>
      </c>
      <c r="E79" s="15">
        <v>3798.55</v>
      </c>
      <c r="F79" s="16">
        <v>3.0000000000000001E-3</v>
      </c>
      <c r="G79" s="16"/>
    </row>
    <row r="80" spans="1:7" x14ac:dyDescent="0.35">
      <c r="A80" s="13" t="s">
        <v>294</v>
      </c>
      <c r="B80" s="33" t="s">
        <v>295</v>
      </c>
      <c r="C80" s="33" t="s">
        <v>197</v>
      </c>
      <c r="D80" s="14">
        <v>665627</v>
      </c>
      <c r="E80" s="15">
        <v>3766.12</v>
      </c>
      <c r="F80" s="16">
        <v>3.0000000000000001E-3</v>
      </c>
      <c r="G80" s="16"/>
    </row>
    <row r="81" spans="1:7" x14ac:dyDescent="0.35">
      <c r="A81" s="13" t="s">
        <v>817</v>
      </c>
      <c r="B81" s="33" t="s">
        <v>818</v>
      </c>
      <c r="C81" s="33" t="s">
        <v>308</v>
      </c>
      <c r="D81" s="14">
        <v>6353001</v>
      </c>
      <c r="E81" s="15">
        <v>3583.09</v>
      </c>
      <c r="F81" s="16">
        <v>2.8999999999999998E-3</v>
      </c>
      <c r="G81" s="16"/>
    </row>
    <row r="82" spans="1:7" x14ac:dyDescent="0.35">
      <c r="A82" s="13" t="s">
        <v>1067</v>
      </c>
      <c r="B82" s="33" t="s">
        <v>1068</v>
      </c>
      <c r="C82" s="33" t="s">
        <v>1069</v>
      </c>
      <c r="D82" s="14">
        <v>250000</v>
      </c>
      <c r="E82" s="15">
        <v>3365.25</v>
      </c>
      <c r="F82" s="16">
        <v>2.7000000000000001E-3</v>
      </c>
      <c r="G82" s="16"/>
    </row>
    <row r="83" spans="1:7" x14ac:dyDescent="0.35">
      <c r="A83" s="13" t="s">
        <v>1008</v>
      </c>
      <c r="B83" s="33" t="s">
        <v>1009</v>
      </c>
      <c r="C83" s="33" t="s">
        <v>223</v>
      </c>
      <c r="D83" s="14">
        <v>1432046</v>
      </c>
      <c r="E83" s="15">
        <v>3329.79</v>
      </c>
      <c r="F83" s="16">
        <v>2.7000000000000001E-3</v>
      </c>
      <c r="G83" s="16"/>
    </row>
    <row r="84" spans="1:7" x14ac:dyDescent="0.35">
      <c r="A84" s="13" t="s">
        <v>736</v>
      </c>
      <c r="B84" s="33" t="s">
        <v>737</v>
      </c>
      <c r="C84" s="33" t="s">
        <v>373</v>
      </c>
      <c r="D84" s="14">
        <v>687714</v>
      </c>
      <c r="E84" s="15">
        <v>3020.44</v>
      </c>
      <c r="F84" s="16">
        <v>2.3999999999999998E-3</v>
      </c>
      <c r="G84" s="16"/>
    </row>
    <row r="85" spans="1:7" x14ac:dyDescent="0.35">
      <c r="A85" s="13" t="s">
        <v>398</v>
      </c>
      <c r="B85" s="33" t="s">
        <v>399</v>
      </c>
      <c r="C85" s="33" t="s">
        <v>223</v>
      </c>
      <c r="D85" s="14">
        <v>2497808</v>
      </c>
      <c r="E85" s="15">
        <v>2959.4</v>
      </c>
      <c r="F85" s="16">
        <v>2.3999999999999998E-3</v>
      </c>
      <c r="G85" s="16"/>
    </row>
    <row r="86" spans="1:7" x14ac:dyDescent="0.35">
      <c r="A86" s="13" t="s">
        <v>1088</v>
      </c>
      <c r="B86" s="33" t="s">
        <v>1089</v>
      </c>
      <c r="C86" s="33" t="s">
        <v>327</v>
      </c>
      <c r="D86" s="14">
        <v>987600</v>
      </c>
      <c r="E86" s="15">
        <v>2858.61</v>
      </c>
      <c r="F86" s="16">
        <v>2.3E-3</v>
      </c>
      <c r="G86" s="16"/>
    </row>
    <row r="87" spans="1:7" x14ac:dyDescent="0.35">
      <c r="A87" s="13" t="s">
        <v>1045</v>
      </c>
      <c r="B87" s="33" t="s">
        <v>1046</v>
      </c>
      <c r="C87" s="33" t="s">
        <v>197</v>
      </c>
      <c r="D87" s="14">
        <v>3400000</v>
      </c>
      <c r="E87" s="15">
        <v>2206.2600000000002</v>
      </c>
      <c r="F87" s="16">
        <v>1.8E-3</v>
      </c>
      <c r="G87" s="16"/>
    </row>
    <row r="88" spans="1:7" x14ac:dyDescent="0.35">
      <c r="A88" s="13" t="s">
        <v>1435</v>
      </c>
      <c r="B88" s="33" t="s">
        <v>1436</v>
      </c>
      <c r="C88" s="33" t="s">
        <v>386</v>
      </c>
      <c r="D88" s="14">
        <v>5210000</v>
      </c>
      <c r="E88" s="15">
        <v>2139.23</v>
      </c>
      <c r="F88" s="16">
        <v>1.6999999999999999E-3</v>
      </c>
      <c r="G88" s="16"/>
    </row>
    <row r="89" spans="1:7" x14ac:dyDescent="0.35">
      <c r="A89" s="13" t="s">
        <v>2209</v>
      </c>
      <c r="B89" s="33" t="s">
        <v>2210</v>
      </c>
      <c r="C89" s="33" t="s">
        <v>238</v>
      </c>
      <c r="D89" s="14">
        <v>901654</v>
      </c>
      <c r="E89" s="15">
        <v>2081.4699999999998</v>
      </c>
      <c r="F89" s="16">
        <v>1.6999999999999999E-3</v>
      </c>
      <c r="G89" s="16"/>
    </row>
    <row r="90" spans="1:7" x14ac:dyDescent="0.35">
      <c r="A90" s="13" t="s">
        <v>376</v>
      </c>
      <c r="B90" s="33" t="s">
        <v>377</v>
      </c>
      <c r="C90" s="33" t="s">
        <v>235</v>
      </c>
      <c r="D90" s="14">
        <v>1546451</v>
      </c>
      <c r="E90" s="15">
        <v>1554.96</v>
      </c>
      <c r="F90" s="16">
        <v>1.1999999999999999E-3</v>
      </c>
      <c r="G90" s="16"/>
    </row>
    <row r="91" spans="1:7" x14ac:dyDescent="0.35">
      <c r="A91" s="13" t="s">
        <v>1086</v>
      </c>
      <c r="B91" s="33" t="s">
        <v>1087</v>
      </c>
      <c r="C91" s="33" t="s">
        <v>235</v>
      </c>
      <c r="D91" s="14">
        <v>1531189</v>
      </c>
      <c r="E91" s="15">
        <v>1439.78</v>
      </c>
      <c r="F91" s="16">
        <v>1.1999999999999999E-3</v>
      </c>
      <c r="G91" s="16"/>
    </row>
    <row r="92" spans="1:7" x14ac:dyDescent="0.35">
      <c r="A92" s="13" t="s">
        <v>1481</v>
      </c>
      <c r="B92" s="33" t="s">
        <v>1482</v>
      </c>
      <c r="C92" s="33" t="s">
        <v>279</v>
      </c>
      <c r="D92" s="14">
        <v>277890</v>
      </c>
      <c r="E92" s="15">
        <v>1040.28</v>
      </c>
      <c r="F92" s="16">
        <v>8.0000000000000004E-4</v>
      </c>
      <c r="G92" s="16"/>
    </row>
    <row r="93" spans="1:7" x14ac:dyDescent="0.35">
      <c r="A93" s="13" t="s">
        <v>1090</v>
      </c>
      <c r="B93" s="33" t="s">
        <v>1091</v>
      </c>
      <c r="C93" s="33" t="s">
        <v>1069</v>
      </c>
      <c r="D93" s="14">
        <v>476250</v>
      </c>
      <c r="E93" s="15">
        <v>917.21</v>
      </c>
      <c r="F93" s="16">
        <v>6.9999999999999999E-4</v>
      </c>
      <c r="G93" s="16"/>
    </row>
    <row r="94" spans="1:7" x14ac:dyDescent="0.35">
      <c r="A94" s="13" t="s">
        <v>773</v>
      </c>
      <c r="B94" s="33" t="s">
        <v>774</v>
      </c>
      <c r="C94" s="33" t="s">
        <v>223</v>
      </c>
      <c r="D94" s="14">
        <v>6223</v>
      </c>
      <c r="E94" s="15">
        <v>261.36</v>
      </c>
      <c r="F94" s="16">
        <v>2.0000000000000001E-4</v>
      </c>
      <c r="G94" s="16"/>
    </row>
    <row r="95" spans="1:7" x14ac:dyDescent="0.35">
      <c r="A95" s="13" t="s">
        <v>775</v>
      </c>
      <c r="B95" s="33" t="s">
        <v>776</v>
      </c>
      <c r="C95" s="33" t="s">
        <v>223</v>
      </c>
      <c r="D95" s="14">
        <v>43737</v>
      </c>
      <c r="E95" s="15">
        <v>85.01</v>
      </c>
      <c r="F95" s="16">
        <v>1E-4</v>
      </c>
      <c r="G95" s="16"/>
    </row>
    <row r="96" spans="1:7" x14ac:dyDescent="0.35">
      <c r="A96" s="13" t="s">
        <v>431</v>
      </c>
      <c r="B96" s="33" t="s">
        <v>432</v>
      </c>
      <c r="C96" s="33" t="s">
        <v>433</v>
      </c>
      <c r="D96" s="14">
        <v>23</v>
      </c>
      <c r="E96" s="15">
        <v>10.49</v>
      </c>
      <c r="F96" s="16">
        <v>0</v>
      </c>
      <c r="G96" s="16"/>
    </row>
    <row r="97" spans="1:7" x14ac:dyDescent="0.35">
      <c r="A97" s="13" t="s">
        <v>830</v>
      </c>
      <c r="B97" s="33" t="s">
        <v>831</v>
      </c>
      <c r="C97" s="33" t="s">
        <v>197</v>
      </c>
      <c r="D97" s="14">
        <v>550</v>
      </c>
      <c r="E97" s="15">
        <v>3.73</v>
      </c>
      <c r="F97" s="16">
        <v>0</v>
      </c>
      <c r="G97" s="16"/>
    </row>
    <row r="98" spans="1:7" x14ac:dyDescent="0.35">
      <c r="A98" s="13" t="s">
        <v>1704</v>
      </c>
      <c r="B98" s="33" t="s">
        <v>1705</v>
      </c>
      <c r="C98" s="33" t="s">
        <v>279</v>
      </c>
      <c r="D98" s="14">
        <v>30</v>
      </c>
      <c r="E98" s="15">
        <v>0.33</v>
      </c>
      <c r="F98" s="16">
        <v>0</v>
      </c>
      <c r="G98" s="16"/>
    </row>
    <row r="99" spans="1:7" x14ac:dyDescent="0.35">
      <c r="A99" s="17" t="s">
        <v>137</v>
      </c>
      <c r="B99" s="34"/>
      <c r="C99" s="34"/>
      <c r="D99" s="20"/>
      <c r="E99" s="37">
        <v>934244.02</v>
      </c>
      <c r="F99" s="38">
        <v>0.74990000000000001</v>
      </c>
      <c r="G99" s="23"/>
    </row>
    <row r="100" spans="1:7" x14ac:dyDescent="0.35">
      <c r="A100" s="17" t="s">
        <v>400</v>
      </c>
      <c r="B100" s="33"/>
      <c r="C100" s="33"/>
      <c r="D100" s="14"/>
      <c r="E100" s="15"/>
      <c r="F100" s="16"/>
      <c r="G100" s="16"/>
    </row>
    <row r="101" spans="1:7" x14ac:dyDescent="0.35">
      <c r="A101" s="17" t="s">
        <v>137</v>
      </c>
      <c r="B101" s="33"/>
      <c r="C101" s="33"/>
      <c r="D101" s="14"/>
      <c r="E101" s="39" t="s">
        <v>134</v>
      </c>
      <c r="F101" s="40" t="s">
        <v>134</v>
      </c>
      <c r="G101" s="16"/>
    </row>
    <row r="102" spans="1:7" x14ac:dyDescent="0.35">
      <c r="A102" s="17" t="s">
        <v>2462</v>
      </c>
      <c r="B102" s="33"/>
      <c r="C102" s="33"/>
      <c r="D102" s="14"/>
      <c r="E102" s="61"/>
      <c r="F102" s="62"/>
      <c r="G102" s="16"/>
    </row>
    <row r="103" spans="1:7" x14ac:dyDescent="0.35">
      <c r="A103" s="13" t="s">
        <v>2463</v>
      </c>
      <c r="B103" s="33" t="s">
        <v>2464</v>
      </c>
      <c r="C103" s="33"/>
      <c r="D103" s="14">
        <v>9000</v>
      </c>
      <c r="E103" s="15">
        <v>10301.540000000001</v>
      </c>
      <c r="F103" s="16">
        <v>8.3000000000000001E-3</v>
      </c>
      <c r="G103" s="16">
        <v>7.5300000000000006E-2</v>
      </c>
    </row>
    <row r="104" spans="1:7" x14ac:dyDescent="0.35">
      <c r="A104" s="13" t="s">
        <v>2465</v>
      </c>
      <c r="B104" s="33" t="s">
        <v>2466</v>
      </c>
      <c r="C104" s="33"/>
      <c r="D104" s="14">
        <v>4880</v>
      </c>
      <c r="E104" s="15">
        <v>3554.84</v>
      </c>
      <c r="F104" s="16">
        <v>2.8999999999999998E-3</v>
      </c>
      <c r="G104" s="16">
        <v>0.22256899999999999</v>
      </c>
    </row>
    <row r="105" spans="1:7" x14ac:dyDescent="0.35">
      <c r="A105" s="17" t="s">
        <v>137</v>
      </c>
      <c r="B105" s="33"/>
      <c r="C105" s="33"/>
      <c r="D105" s="14"/>
      <c r="E105" s="37">
        <f>SUM(E103:E104)</f>
        <v>13856.380000000001</v>
      </c>
      <c r="F105" s="38">
        <f>SUM(F103:F104)</f>
        <v>1.12E-2</v>
      </c>
      <c r="G105" s="23"/>
    </row>
    <row r="106" spans="1:7" x14ac:dyDescent="0.35">
      <c r="A106" s="17"/>
      <c r="B106" s="33"/>
      <c r="C106" s="33"/>
      <c r="D106" s="14"/>
      <c r="E106" s="61"/>
      <c r="F106" s="62"/>
      <c r="G106" s="16"/>
    </row>
    <row r="107" spans="1:7" x14ac:dyDescent="0.35">
      <c r="A107" s="24" t="s">
        <v>153</v>
      </c>
      <c r="B107" s="35"/>
      <c r="C107" s="35"/>
      <c r="D107" s="25"/>
      <c r="E107" s="30">
        <f>+E99+E105</f>
        <v>948100.4</v>
      </c>
      <c r="F107" s="31">
        <f>+F99+F105</f>
        <v>0.7611</v>
      </c>
      <c r="G107" s="23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7" t="s">
        <v>777</v>
      </c>
      <c r="B109" s="33"/>
      <c r="C109" s="33"/>
      <c r="D109" s="14"/>
      <c r="E109" s="15"/>
      <c r="F109" s="16"/>
      <c r="G109" s="16"/>
    </row>
    <row r="110" spans="1:7" x14ac:dyDescent="0.35">
      <c r="A110" s="17" t="s">
        <v>778</v>
      </c>
      <c r="B110" s="33"/>
      <c r="C110" s="33"/>
      <c r="D110" s="14"/>
      <c r="E110" s="15"/>
      <c r="F110" s="16"/>
      <c r="G110" s="16"/>
    </row>
    <row r="111" spans="1:7" x14ac:dyDescent="0.35">
      <c r="A111" s="13" t="s">
        <v>782</v>
      </c>
      <c r="B111" s="33"/>
      <c r="C111" s="33" t="s">
        <v>433</v>
      </c>
      <c r="D111" s="14">
        <v>15105</v>
      </c>
      <c r="E111" s="15">
        <v>6906.01</v>
      </c>
      <c r="F111" s="16">
        <v>5.5440000000000003E-3</v>
      </c>
      <c r="G111" s="16"/>
    </row>
    <row r="112" spans="1:7" x14ac:dyDescent="0.35">
      <c r="A112" s="13" t="s">
        <v>780</v>
      </c>
      <c r="B112" s="33"/>
      <c r="C112" s="33" t="s">
        <v>223</v>
      </c>
      <c r="D112" s="14">
        <v>3250900</v>
      </c>
      <c r="E112" s="15">
        <v>6236.85</v>
      </c>
      <c r="F112" s="16">
        <v>5.0070000000000002E-3</v>
      </c>
      <c r="G112" s="16"/>
    </row>
    <row r="113" spans="1:7" x14ac:dyDescent="0.35">
      <c r="A113" s="13" t="s">
        <v>1093</v>
      </c>
      <c r="B113" s="33"/>
      <c r="C113" s="33" t="s">
        <v>1069</v>
      </c>
      <c r="D113" s="14">
        <v>2733500</v>
      </c>
      <c r="E113" s="15">
        <v>5254.61</v>
      </c>
      <c r="F113" s="16">
        <v>4.2180000000000004E-3</v>
      </c>
      <c r="G113" s="16"/>
    </row>
    <row r="114" spans="1:7" x14ac:dyDescent="0.35">
      <c r="A114" s="13" t="s">
        <v>1092</v>
      </c>
      <c r="B114" s="33"/>
      <c r="C114" s="33" t="s">
        <v>248</v>
      </c>
      <c r="D114" s="14">
        <v>38850</v>
      </c>
      <c r="E114" s="15">
        <v>4782.4399999999996</v>
      </c>
      <c r="F114" s="16">
        <v>3.839E-3</v>
      </c>
      <c r="G114" s="16"/>
    </row>
    <row r="115" spans="1:7" x14ac:dyDescent="0.35">
      <c r="A115" s="13" t="s">
        <v>781</v>
      </c>
      <c r="B115" s="33"/>
      <c r="C115" s="33" t="s">
        <v>223</v>
      </c>
      <c r="D115" s="14">
        <v>102900</v>
      </c>
      <c r="E115" s="15">
        <v>4340.32</v>
      </c>
      <c r="F115" s="16">
        <v>3.4840000000000001E-3</v>
      </c>
      <c r="G115" s="16"/>
    </row>
    <row r="116" spans="1:7" x14ac:dyDescent="0.35">
      <c r="A116" s="13" t="s">
        <v>1094</v>
      </c>
      <c r="B116" s="33"/>
      <c r="C116" s="33" t="s">
        <v>235</v>
      </c>
      <c r="D116" s="14">
        <v>3954825</v>
      </c>
      <c r="E116" s="15">
        <v>3717.93</v>
      </c>
      <c r="F116" s="16">
        <v>2.9849999999999998E-3</v>
      </c>
      <c r="G116" s="16"/>
    </row>
    <row r="117" spans="1:7" x14ac:dyDescent="0.35">
      <c r="A117" s="13" t="s">
        <v>2467</v>
      </c>
      <c r="B117" s="33"/>
      <c r="C117" s="33" t="s">
        <v>279</v>
      </c>
      <c r="D117" s="14">
        <v>303000</v>
      </c>
      <c r="E117" s="15">
        <v>3357.85</v>
      </c>
      <c r="F117" s="16">
        <v>2.6949999999999999E-3</v>
      </c>
      <c r="G117" s="16"/>
    </row>
    <row r="118" spans="1:7" x14ac:dyDescent="0.35">
      <c r="A118" s="13" t="s">
        <v>2244</v>
      </c>
      <c r="B118" s="33"/>
      <c r="C118" s="33" t="s">
        <v>223</v>
      </c>
      <c r="D118" s="14">
        <v>1174000</v>
      </c>
      <c r="E118" s="15">
        <v>2740</v>
      </c>
      <c r="F118" s="16">
        <v>2.199E-3</v>
      </c>
      <c r="G118" s="16"/>
    </row>
    <row r="119" spans="1:7" x14ac:dyDescent="0.35">
      <c r="A119" s="13" t="s">
        <v>784</v>
      </c>
      <c r="B119" s="33"/>
      <c r="C119" s="33" t="s">
        <v>238</v>
      </c>
      <c r="D119" s="14">
        <v>135625</v>
      </c>
      <c r="E119" s="15">
        <v>2029.63</v>
      </c>
      <c r="F119" s="16">
        <v>1.629E-3</v>
      </c>
      <c r="G119" s="16"/>
    </row>
    <row r="120" spans="1:7" x14ac:dyDescent="0.35">
      <c r="A120" s="13" t="s">
        <v>835</v>
      </c>
      <c r="B120" s="33"/>
      <c r="C120" s="33" t="s">
        <v>197</v>
      </c>
      <c r="D120" s="14">
        <v>313500</v>
      </c>
      <c r="E120" s="15">
        <v>1774.41</v>
      </c>
      <c r="F120" s="16">
        <v>1.4239999999999999E-3</v>
      </c>
      <c r="G120" s="16"/>
    </row>
    <row r="121" spans="1:7" x14ac:dyDescent="0.35">
      <c r="A121" s="13" t="s">
        <v>832</v>
      </c>
      <c r="B121" s="33"/>
      <c r="C121" s="33" t="s">
        <v>833</v>
      </c>
      <c r="D121" s="42">
        <v>-249975</v>
      </c>
      <c r="E121" s="26">
        <v>-61039.9</v>
      </c>
      <c r="F121" s="27">
        <v>-4.9007000000000002E-2</v>
      </c>
      <c r="G121" s="16"/>
    </row>
    <row r="122" spans="1:7" x14ac:dyDescent="0.35">
      <c r="A122" s="17" t="s">
        <v>137</v>
      </c>
      <c r="B122" s="34"/>
      <c r="C122" s="34"/>
      <c r="D122" s="20"/>
      <c r="E122" s="43">
        <v>-19899.849999999999</v>
      </c>
      <c r="F122" s="44">
        <v>-1.5983000000000001E-2</v>
      </c>
      <c r="G122" s="23"/>
    </row>
    <row r="123" spans="1:7" x14ac:dyDescent="0.35">
      <c r="A123" s="13"/>
      <c r="B123" s="33"/>
      <c r="C123" s="33"/>
      <c r="D123" s="14"/>
      <c r="E123" s="15"/>
      <c r="F123" s="16"/>
      <c r="G123" s="16"/>
    </row>
    <row r="124" spans="1:7" x14ac:dyDescent="0.35">
      <c r="A124" s="13"/>
      <c r="B124" s="33"/>
      <c r="C124" s="33"/>
      <c r="D124" s="14"/>
      <c r="E124" s="15"/>
      <c r="F124" s="16"/>
      <c r="G124" s="16"/>
    </row>
    <row r="125" spans="1:7" x14ac:dyDescent="0.35">
      <c r="A125" s="17" t="s">
        <v>2468</v>
      </c>
      <c r="B125" s="34"/>
      <c r="C125" s="34"/>
      <c r="D125" s="20"/>
      <c r="E125" s="41"/>
      <c r="F125" s="23"/>
      <c r="G125" s="23"/>
    </row>
    <row r="126" spans="1:7" x14ac:dyDescent="0.35">
      <c r="A126" s="13" t="s">
        <v>2469</v>
      </c>
      <c r="B126" s="33"/>
      <c r="C126" s="33" t="s">
        <v>2470</v>
      </c>
      <c r="D126" s="14">
        <v>226950</v>
      </c>
      <c r="E126" s="15">
        <v>1703.26</v>
      </c>
      <c r="F126" s="16">
        <v>1.4E-3</v>
      </c>
      <c r="G126" s="16"/>
    </row>
    <row r="127" spans="1:7" x14ac:dyDescent="0.35">
      <c r="A127" s="13" t="s">
        <v>2471</v>
      </c>
      <c r="B127" s="33"/>
      <c r="C127" s="33" t="s">
        <v>2472</v>
      </c>
      <c r="D127" s="42">
        <v>-27000</v>
      </c>
      <c r="E127" s="26">
        <v>-1.61</v>
      </c>
      <c r="F127" s="16">
        <v>0</v>
      </c>
      <c r="G127" s="16"/>
    </row>
    <row r="128" spans="1:7" x14ac:dyDescent="0.35">
      <c r="A128" s="13" t="s">
        <v>2473</v>
      </c>
      <c r="B128" s="33"/>
      <c r="C128" s="33" t="s">
        <v>2472</v>
      </c>
      <c r="D128" s="42">
        <v>-15000</v>
      </c>
      <c r="E128" s="26">
        <v>-2.93</v>
      </c>
      <c r="F128" s="16">
        <v>0</v>
      </c>
      <c r="G128" s="16"/>
    </row>
    <row r="129" spans="1:7" x14ac:dyDescent="0.35">
      <c r="A129" s="13" t="s">
        <v>2474</v>
      </c>
      <c r="B129" s="33"/>
      <c r="C129" s="33" t="s">
        <v>2472</v>
      </c>
      <c r="D129" s="42">
        <v>-8950</v>
      </c>
      <c r="E129" s="26">
        <v>-3.5</v>
      </c>
      <c r="F129" s="16">
        <v>0</v>
      </c>
      <c r="G129" s="16"/>
    </row>
    <row r="130" spans="1:7" x14ac:dyDescent="0.35">
      <c r="A130" s="13" t="s">
        <v>2475</v>
      </c>
      <c r="B130" s="33"/>
      <c r="C130" s="33" t="s">
        <v>2472</v>
      </c>
      <c r="D130" s="42">
        <v>-35625</v>
      </c>
      <c r="E130" s="26">
        <v>-6.22</v>
      </c>
      <c r="F130" s="16">
        <v>0</v>
      </c>
      <c r="G130" s="16"/>
    </row>
    <row r="131" spans="1:7" x14ac:dyDescent="0.35">
      <c r="A131" s="13" t="s">
        <v>2476</v>
      </c>
      <c r="B131" s="33"/>
      <c r="C131" s="33" t="s">
        <v>2472</v>
      </c>
      <c r="D131" s="42">
        <v>-15750</v>
      </c>
      <c r="E131" s="26">
        <v>-10.97</v>
      </c>
      <c r="F131" s="16">
        <v>0</v>
      </c>
      <c r="G131" s="16"/>
    </row>
    <row r="132" spans="1:7" x14ac:dyDescent="0.35">
      <c r="A132" s="13" t="s">
        <v>2477</v>
      </c>
      <c r="B132" s="33"/>
      <c r="C132" s="33" t="s">
        <v>2472</v>
      </c>
      <c r="D132" s="42">
        <v>-130900</v>
      </c>
      <c r="E132" s="26">
        <v>-11.85</v>
      </c>
      <c r="F132" s="16">
        <v>0</v>
      </c>
      <c r="G132" s="16"/>
    </row>
    <row r="133" spans="1:7" x14ac:dyDescent="0.35">
      <c r="A133" s="13" t="s">
        <v>2478</v>
      </c>
      <c r="B133" s="33"/>
      <c r="C133" s="33" t="s">
        <v>2472</v>
      </c>
      <c r="D133" s="42">
        <v>-42625</v>
      </c>
      <c r="E133" s="26">
        <v>-12.51</v>
      </c>
      <c r="F133" s="16">
        <v>0</v>
      </c>
      <c r="G133" s="16"/>
    </row>
    <row r="134" spans="1:7" x14ac:dyDescent="0.35">
      <c r="A134" s="13" t="s">
        <v>2479</v>
      </c>
      <c r="B134" s="33"/>
      <c r="C134" s="33" t="s">
        <v>2472</v>
      </c>
      <c r="D134" s="42">
        <v>-185250</v>
      </c>
      <c r="E134" s="26">
        <v>-25.19</v>
      </c>
      <c r="F134" s="16">
        <v>0</v>
      </c>
      <c r="G134" s="16"/>
    </row>
    <row r="135" spans="1:7" x14ac:dyDescent="0.35">
      <c r="A135" s="13" t="s">
        <v>2480</v>
      </c>
      <c r="B135" s="33"/>
      <c r="C135" s="33" t="s">
        <v>2472</v>
      </c>
      <c r="D135" s="42">
        <v>-387000</v>
      </c>
      <c r="E135" s="26">
        <v>-29.22</v>
      </c>
      <c r="F135" s="16">
        <v>0</v>
      </c>
      <c r="G135" s="16"/>
    </row>
    <row r="136" spans="1:7" x14ac:dyDescent="0.35">
      <c r="A136" s="13" t="s">
        <v>2481</v>
      </c>
      <c r="B136" s="33"/>
      <c r="C136" s="33" t="s">
        <v>2472</v>
      </c>
      <c r="D136" s="42">
        <v>-254100</v>
      </c>
      <c r="E136" s="26">
        <v>-31.64</v>
      </c>
      <c r="F136" s="16">
        <v>0</v>
      </c>
      <c r="G136" s="16"/>
    </row>
    <row r="137" spans="1:7" x14ac:dyDescent="0.35">
      <c r="A137" s="13" t="s">
        <v>2482</v>
      </c>
      <c r="B137" s="33"/>
      <c r="C137" s="33" t="s">
        <v>2472</v>
      </c>
      <c r="D137" s="42">
        <v>-90300</v>
      </c>
      <c r="E137" s="26">
        <v>-32.96</v>
      </c>
      <c r="F137" s="16">
        <v>0</v>
      </c>
      <c r="G137" s="16"/>
    </row>
    <row r="138" spans="1:7" x14ac:dyDescent="0.35">
      <c r="A138" s="13" t="s">
        <v>2483</v>
      </c>
      <c r="B138" s="33"/>
      <c r="C138" s="33" t="s">
        <v>2472</v>
      </c>
      <c r="D138" s="42">
        <v>-15600</v>
      </c>
      <c r="E138" s="26">
        <v>-47.52</v>
      </c>
      <c r="F138" s="16">
        <v>0</v>
      </c>
      <c r="G138" s="16"/>
    </row>
    <row r="139" spans="1:7" x14ac:dyDescent="0.35">
      <c r="A139" s="13" t="s">
        <v>2484</v>
      </c>
      <c r="B139" s="33"/>
      <c r="C139" s="33" t="s">
        <v>2472</v>
      </c>
      <c r="D139" s="42">
        <v>-358400</v>
      </c>
      <c r="E139" s="26">
        <v>-50.18</v>
      </c>
      <c r="F139" s="16">
        <v>0</v>
      </c>
      <c r="G139" s="16"/>
    </row>
    <row r="140" spans="1:7" x14ac:dyDescent="0.35">
      <c r="A140" s="13" t="s">
        <v>2485</v>
      </c>
      <c r="B140" s="33"/>
      <c r="C140" s="33" t="s">
        <v>2472</v>
      </c>
      <c r="D140" s="42">
        <v>-202300</v>
      </c>
      <c r="E140" s="26">
        <v>-60.99</v>
      </c>
      <c r="F140" s="16">
        <v>0</v>
      </c>
      <c r="G140" s="16"/>
    </row>
    <row r="141" spans="1:7" x14ac:dyDescent="0.35">
      <c r="A141" s="13" t="s">
        <v>2486</v>
      </c>
      <c r="B141" s="33"/>
      <c r="C141" s="33" t="s">
        <v>2472</v>
      </c>
      <c r="D141" s="42">
        <v>-263000</v>
      </c>
      <c r="E141" s="26">
        <v>-149.38</v>
      </c>
      <c r="F141" s="27">
        <v>-1E-4</v>
      </c>
      <c r="G141" s="16"/>
    </row>
    <row r="142" spans="1:7" x14ac:dyDescent="0.35">
      <c r="A142" s="13" t="s">
        <v>2487</v>
      </c>
      <c r="B142" s="33"/>
      <c r="C142" s="33" t="s">
        <v>2472</v>
      </c>
      <c r="D142" s="42">
        <v>-500000</v>
      </c>
      <c r="E142" s="26">
        <v>-323.75</v>
      </c>
      <c r="F142" s="27">
        <v>-2.9999999999999997E-4</v>
      </c>
      <c r="G142" s="16"/>
    </row>
    <row r="143" spans="1:7" x14ac:dyDescent="0.35">
      <c r="A143" s="17" t="s">
        <v>137</v>
      </c>
      <c r="B143" s="34"/>
      <c r="C143" s="34"/>
      <c r="D143" s="20"/>
      <c r="E143" s="37">
        <v>902.84</v>
      </c>
      <c r="F143" s="38">
        <v>1E-3</v>
      </c>
      <c r="G143" s="23"/>
    </row>
    <row r="144" spans="1:7" x14ac:dyDescent="0.35">
      <c r="A144" s="13"/>
      <c r="B144" s="33"/>
      <c r="C144" s="33"/>
      <c r="D144" s="14"/>
      <c r="E144" s="15"/>
      <c r="F144" s="16"/>
      <c r="G144" s="16"/>
    </row>
    <row r="145" spans="1:7" x14ac:dyDescent="0.35">
      <c r="A145" s="24" t="s">
        <v>153</v>
      </c>
      <c r="B145" s="35"/>
      <c r="C145" s="35"/>
      <c r="D145" s="25"/>
      <c r="E145" s="21">
        <v>902.84</v>
      </c>
      <c r="F145" s="22">
        <v>1E-3</v>
      </c>
      <c r="G145" s="23"/>
    </row>
    <row r="146" spans="1:7" x14ac:dyDescent="0.35">
      <c r="A146" s="17" t="s">
        <v>135</v>
      </c>
      <c r="B146" s="33"/>
      <c r="C146" s="33"/>
      <c r="D146" s="14"/>
      <c r="E146" s="15"/>
      <c r="F146" s="16"/>
      <c r="G146" s="16"/>
    </row>
    <row r="147" spans="1:7" x14ac:dyDescent="0.35">
      <c r="A147" s="17" t="s">
        <v>519</v>
      </c>
      <c r="B147" s="33"/>
      <c r="C147" s="33"/>
      <c r="D147" s="14"/>
      <c r="E147" s="15"/>
      <c r="F147" s="16"/>
      <c r="G147" s="16"/>
    </row>
    <row r="148" spans="1:7" x14ac:dyDescent="0.35">
      <c r="A148" s="13" t="s">
        <v>2488</v>
      </c>
      <c r="B148" s="33" t="s">
        <v>2489</v>
      </c>
      <c r="C148" s="33" t="s">
        <v>522</v>
      </c>
      <c r="D148" s="14">
        <v>17500000</v>
      </c>
      <c r="E148" s="15">
        <v>17624.13</v>
      </c>
      <c r="F148" s="16">
        <v>1.41E-2</v>
      </c>
      <c r="G148" s="16">
        <v>6.8580000000000002E-2</v>
      </c>
    </row>
    <row r="149" spans="1:7" x14ac:dyDescent="0.35">
      <c r="A149" s="13" t="s">
        <v>1095</v>
      </c>
      <c r="B149" s="33" t="s">
        <v>1096</v>
      </c>
      <c r="C149" s="33" t="s">
        <v>522</v>
      </c>
      <c r="D149" s="14">
        <v>16000000</v>
      </c>
      <c r="E149" s="15">
        <v>16040.13</v>
      </c>
      <c r="F149" s="16">
        <v>1.29E-2</v>
      </c>
      <c r="G149" s="16">
        <v>7.4999999999999997E-2</v>
      </c>
    </row>
    <row r="150" spans="1:7" x14ac:dyDescent="0.35">
      <c r="A150" s="13" t="s">
        <v>690</v>
      </c>
      <c r="B150" s="33" t="s">
        <v>691</v>
      </c>
      <c r="C150" s="33" t="s">
        <v>522</v>
      </c>
      <c r="D150" s="14">
        <v>15000000</v>
      </c>
      <c r="E150" s="15">
        <v>15041</v>
      </c>
      <c r="F150" s="16">
        <v>1.21E-2</v>
      </c>
      <c r="G150" s="16">
        <v>6.8900000000000003E-2</v>
      </c>
    </row>
    <row r="151" spans="1:7" x14ac:dyDescent="0.35">
      <c r="A151" s="13" t="s">
        <v>2490</v>
      </c>
      <c r="B151" s="33" t="s">
        <v>2491</v>
      </c>
      <c r="C151" s="33" t="s">
        <v>522</v>
      </c>
      <c r="D151" s="14">
        <v>10000000</v>
      </c>
      <c r="E151" s="15">
        <v>10167.41</v>
      </c>
      <c r="F151" s="16">
        <v>8.2000000000000007E-3</v>
      </c>
      <c r="G151" s="16">
        <v>6.8752999999999995E-2</v>
      </c>
    </row>
    <row r="152" spans="1:7" x14ac:dyDescent="0.35">
      <c r="A152" s="13" t="s">
        <v>2492</v>
      </c>
      <c r="B152" s="33" t="s">
        <v>2493</v>
      </c>
      <c r="C152" s="33" t="s">
        <v>522</v>
      </c>
      <c r="D152" s="14">
        <v>10000000</v>
      </c>
      <c r="E152" s="15">
        <v>10157.879999999999</v>
      </c>
      <c r="F152" s="16">
        <v>8.2000000000000007E-3</v>
      </c>
      <c r="G152" s="16">
        <v>6.9000000000000006E-2</v>
      </c>
    </row>
    <row r="153" spans="1:7" x14ac:dyDescent="0.35">
      <c r="A153" s="13" t="s">
        <v>2494</v>
      </c>
      <c r="B153" s="33" t="s">
        <v>2495</v>
      </c>
      <c r="C153" s="33" t="s">
        <v>522</v>
      </c>
      <c r="D153" s="14">
        <v>10000000</v>
      </c>
      <c r="E153" s="15">
        <v>10050.65</v>
      </c>
      <c r="F153" s="16">
        <v>8.0999999999999996E-3</v>
      </c>
      <c r="G153" s="16">
        <v>7.2999999999999995E-2</v>
      </c>
    </row>
    <row r="154" spans="1:7" x14ac:dyDescent="0.35">
      <c r="A154" s="13" t="s">
        <v>2496</v>
      </c>
      <c r="B154" s="33" t="s">
        <v>2497</v>
      </c>
      <c r="C154" s="33" t="s">
        <v>522</v>
      </c>
      <c r="D154" s="14">
        <v>7500000</v>
      </c>
      <c r="E154" s="15">
        <v>7583.02</v>
      </c>
      <c r="F154" s="16">
        <v>6.1000000000000004E-3</v>
      </c>
      <c r="G154" s="16">
        <v>6.8594000000000002E-2</v>
      </c>
    </row>
    <row r="155" spans="1:7" x14ac:dyDescent="0.35">
      <c r="A155" s="13" t="s">
        <v>2498</v>
      </c>
      <c r="B155" s="33" t="s">
        <v>2499</v>
      </c>
      <c r="C155" s="33" t="s">
        <v>522</v>
      </c>
      <c r="D155" s="14">
        <v>2500000</v>
      </c>
      <c r="E155" s="15">
        <v>2569.19</v>
      </c>
      <c r="F155" s="16">
        <v>2.0999999999999999E-3</v>
      </c>
      <c r="G155" s="16">
        <v>7.6086000000000001E-2</v>
      </c>
    </row>
    <row r="156" spans="1:7" x14ac:dyDescent="0.35">
      <c r="A156" s="13" t="s">
        <v>1097</v>
      </c>
      <c r="B156" s="33" t="s">
        <v>1098</v>
      </c>
      <c r="C156" s="33" t="s">
        <v>525</v>
      </c>
      <c r="D156" s="14">
        <v>2500000</v>
      </c>
      <c r="E156" s="15">
        <v>2540.73</v>
      </c>
      <c r="F156" s="16">
        <v>2E-3</v>
      </c>
      <c r="G156" s="16">
        <v>7.3700000000000002E-2</v>
      </c>
    </row>
    <row r="157" spans="1:7" x14ac:dyDescent="0.35">
      <c r="A157" s="13" t="s">
        <v>2500</v>
      </c>
      <c r="B157" s="33" t="s">
        <v>2501</v>
      </c>
      <c r="C157" s="33" t="s">
        <v>598</v>
      </c>
      <c r="D157" s="14">
        <v>2500000</v>
      </c>
      <c r="E157" s="15">
        <v>2501.1799999999998</v>
      </c>
      <c r="F157" s="16">
        <v>2E-3</v>
      </c>
      <c r="G157" s="16">
        <v>7.1099999999999997E-2</v>
      </c>
    </row>
    <row r="158" spans="1:7" x14ac:dyDescent="0.35">
      <c r="A158" s="13" t="s">
        <v>2170</v>
      </c>
      <c r="B158" s="33" t="s">
        <v>2171</v>
      </c>
      <c r="C158" s="33" t="s">
        <v>547</v>
      </c>
      <c r="D158" s="14">
        <v>1000000</v>
      </c>
      <c r="E158" s="15">
        <v>1016.56</v>
      </c>
      <c r="F158" s="16">
        <v>8.0000000000000004E-4</v>
      </c>
      <c r="G158" s="16">
        <v>7.4499999999999997E-2</v>
      </c>
    </row>
    <row r="159" spans="1:7" x14ac:dyDescent="0.35">
      <c r="A159" s="17" t="s">
        <v>137</v>
      </c>
      <c r="B159" s="34"/>
      <c r="C159" s="34"/>
      <c r="D159" s="20"/>
      <c r="E159" s="37">
        <f>SUM(E148:E158)</f>
        <v>95291.87999999999</v>
      </c>
      <c r="F159" s="38">
        <f>SUM(F148:F158)</f>
        <v>7.6599999999999988E-2</v>
      </c>
      <c r="G159" s="23"/>
    </row>
    <row r="160" spans="1:7" x14ac:dyDescent="0.35">
      <c r="A160" s="13"/>
      <c r="B160" s="33"/>
      <c r="C160" s="33"/>
      <c r="D160" s="14"/>
      <c r="E160" s="15"/>
      <c r="F160" s="16"/>
      <c r="G160" s="16"/>
    </row>
    <row r="161" spans="1:7" x14ac:dyDescent="0.35">
      <c r="A161" s="17" t="s">
        <v>138</v>
      </c>
      <c r="B161" s="33"/>
      <c r="C161" s="33"/>
      <c r="D161" s="14"/>
      <c r="E161" s="15"/>
      <c r="F161" s="16"/>
      <c r="G161" s="16"/>
    </row>
    <row r="162" spans="1:7" x14ac:dyDescent="0.35">
      <c r="A162" s="13" t="s">
        <v>994</v>
      </c>
      <c r="B162" s="33" t="s">
        <v>995</v>
      </c>
      <c r="C162" s="33" t="s">
        <v>141</v>
      </c>
      <c r="D162" s="14">
        <v>14000000</v>
      </c>
      <c r="E162" s="15">
        <v>14486.64</v>
      </c>
      <c r="F162" s="16">
        <v>1.1599999999999999E-2</v>
      </c>
      <c r="G162" s="16">
        <v>6.1915999999999999E-2</v>
      </c>
    </row>
    <row r="163" spans="1:7" x14ac:dyDescent="0.35">
      <c r="A163" s="13" t="s">
        <v>680</v>
      </c>
      <c r="B163" s="33" t="s">
        <v>681</v>
      </c>
      <c r="C163" s="33" t="s">
        <v>141</v>
      </c>
      <c r="D163" s="14">
        <v>7500000</v>
      </c>
      <c r="E163" s="15">
        <v>7618.72</v>
      </c>
      <c r="F163" s="16">
        <v>6.1000000000000004E-3</v>
      </c>
      <c r="G163" s="16">
        <v>6.3428999999999999E-2</v>
      </c>
    </row>
    <row r="164" spans="1:7" x14ac:dyDescent="0.35">
      <c r="A164" s="13" t="s">
        <v>2502</v>
      </c>
      <c r="B164" s="33" t="s">
        <v>2503</v>
      </c>
      <c r="C164" s="33" t="s">
        <v>141</v>
      </c>
      <c r="D164" s="14">
        <v>500000</v>
      </c>
      <c r="E164" s="15">
        <v>498</v>
      </c>
      <c r="F164" s="16">
        <v>4.0000000000000002E-4</v>
      </c>
      <c r="G164" s="16">
        <v>6.1048999999999999E-2</v>
      </c>
    </row>
    <row r="165" spans="1:7" x14ac:dyDescent="0.35">
      <c r="A165" s="17" t="s">
        <v>137</v>
      </c>
      <c r="B165" s="34"/>
      <c r="C165" s="34"/>
      <c r="D165" s="20"/>
      <c r="E165" s="37">
        <v>22603.360000000001</v>
      </c>
      <c r="F165" s="38">
        <v>1.8100000000000002E-2</v>
      </c>
      <c r="G165" s="23"/>
    </row>
    <row r="166" spans="1:7" x14ac:dyDescent="0.35">
      <c r="A166" s="13"/>
      <c r="B166" s="33"/>
      <c r="C166" s="33"/>
      <c r="D166" s="14"/>
      <c r="E166" s="15"/>
      <c r="F166" s="16"/>
      <c r="G166" s="16"/>
    </row>
    <row r="167" spans="1:7" x14ac:dyDescent="0.35">
      <c r="A167" s="17" t="s">
        <v>151</v>
      </c>
      <c r="B167" s="33"/>
      <c r="C167" s="33"/>
      <c r="D167" s="14"/>
      <c r="E167" s="15"/>
      <c r="F167" s="16"/>
      <c r="G167" s="16"/>
    </row>
    <row r="168" spans="1:7" x14ac:dyDescent="0.35">
      <c r="A168" s="17" t="s">
        <v>137</v>
      </c>
      <c r="B168" s="33"/>
      <c r="C168" s="33"/>
      <c r="D168" s="14"/>
      <c r="E168" s="39" t="s">
        <v>134</v>
      </c>
      <c r="F168" s="40" t="s">
        <v>134</v>
      </c>
      <c r="G168" s="16"/>
    </row>
    <row r="169" spans="1:7" x14ac:dyDescent="0.35">
      <c r="A169" s="13"/>
      <c r="B169" s="33"/>
      <c r="C169" s="33"/>
      <c r="D169" s="14"/>
      <c r="E169" s="15"/>
      <c r="F169" s="16"/>
      <c r="G169" s="16"/>
    </row>
    <row r="170" spans="1:7" x14ac:dyDescent="0.35">
      <c r="A170" s="17" t="s">
        <v>152</v>
      </c>
      <c r="B170" s="33"/>
      <c r="C170" s="33"/>
      <c r="D170" s="14"/>
      <c r="E170" s="15"/>
      <c r="F170" s="16"/>
      <c r="G170" s="16"/>
    </row>
    <row r="171" spans="1:7" x14ac:dyDescent="0.35">
      <c r="A171" s="17" t="s">
        <v>137</v>
      </c>
      <c r="B171" s="33"/>
      <c r="C171" s="33"/>
      <c r="D171" s="14"/>
      <c r="E171" s="39" t="s">
        <v>134</v>
      </c>
      <c r="F171" s="40" t="s">
        <v>134</v>
      </c>
      <c r="G171" s="16"/>
    </row>
    <row r="172" spans="1:7" x14ac:dyDescent="0.35">
      <c r="A172" s="13"/>
      <c r="B172" s="33"/>
      <c r="C172" s="33"/>
      <c r="D172" s="14"/>
      <c r="E172" s="15"/>
      <c r="F172" s="16"/>
      <c r="G172" s="16"/>
    </row>
    <row r="173" spans="1:7" x14ac:dyDescent="0.35">
      <c r="A173" s="24" t="s">
        <v>153</v>
      </c>
      <c r="B173" s="35"/>
      <c r="C173" s="35"/>
      <c r="D173" s="25"/>
      <c r="E173" s="21">
        <f>+E159+E165</f>
        <v>117895.23999999999</v>
      </c>
      <c r="F173" s="22">
        <f>+F159+F165</f>
        <v>9.4699999999999993E-2</v>
      </c>
      <c r="G173" s="23"/>
    </row>
    <row r="174" spans="1:7" x14ac:dyDescent="0.35">
      <c r="A174" s="13"/>
      <c r="B174" s="33"/>
      <c r="C174" s="33"/>
      <c r="D174" s="14"/>
      <c r="E174" s="15"/>
      <c r="F174" s="16"/>
      <c r="G174" s="16"/>
    </row>
    <row r="175" spans="1:7" x14ac:dyDescent="0.35">
      <c r="A175" s="17" t="s">
        <v>696</v>
      </c>
      <c r="B175" s="33"/>
      <c r="C175" s="33"/>
      <c r="D175" s="14"/>
      <c r="E175" s="15"/>
      <c r="F175" s="16"/>
      <c r="G175" s="16"/>
    </row>
    <row r="176" spans="1:7" x14ac:dyDescent="0.35">
      <c r="A176" s="13"/>
      <c r="B176" s="33"/>
      <c r="C176" s="33"/>
      <c r="D176" s="14"/>
      <c r="E176" s="15"/>
      <c r="F176" s="16"/>
      <c r="G176" s="16"/>
    </row>
    <row r="177" spans="1:7" x14ac:dyDescent="0.35">
      <c r="A177" s="17" t="s">
        <v>786</v>
      </c>
      <c r="B177" s="33"/>
      <c r="C177" s="33"/>
      <c r="D177" s="14"/>
      <c r="E177" s="15"/>
      <c r="F177" s="16"/>
      <c r="G177" s="16"/>
    </row>
    <row r="178" spans="1:7" x14ac:dyDescent="0.35">
      <c r="A178" s="13" t="s">
        <v>2504</v>
      </c>
      <c r="B178" s="33" t="s">
        <v>2505</v>
      </c>
      <c r="C178" s="33" t="s">
        <v>141</v>
      </c>
      <c r="D178" s="14">
        <v>20000000</v>
      </c>
      <c r="E178" s="15">
        <v>19908.02</v>
      </c>
      <c r="F178" s="16">
        <v>1.6E-2</v>
      </c>
      <c r="G178" s="16">
        <v>5.8158000000000001E-2</v>
      </c>
    </row>
    <row r="179" spans="1:7" x14ac:dyDescent="0.35">
      <c r="A179" s="13" t="s">
        <v>2506</v>
      </c>
      <c r="B179" s="33" t="s">
        <v>2507</v>
      </c>
      <c r="C179" s="33" t="s">
        <v>141</v>
      </c>
      <c r="D179" s="14">
        <v>20000000</v>
      </c>
      <c r="E179" s="15">
        <v>19866.04</v>
      </c>
      <c r="F179" s="16">
        <v>1.5900000000000001E-2</v>
      </c>
      <c r="G179" s="16">
        <v>5.8601E-2</v>
      </c>
    </row>
    <row r="180" spans="1:7" x14ac:dyDescent="0.35">
      <c r="A180" s="13" t="s">
        <v>2508</v>
      </c>
      <c r="B180" s="33" t="s">
        <v>2509</v>
      </c>
      <c r="C180" s="33" t="s">
        <v>141</v>
      </c>
      <c r="D180" s="14">
        <v>12500000</v>
      </c>
      <c r="E180" s="15">
        <v>12430.04</v>
      </c>
      <c r="F180" s="16">
        <v>0.01</v>
      </c>
      <c r="G180" s="16">
        <v>5.8702999999999998E-2</v>
      </c>
    </row>
    <row r="181" spans="1:7" x14ac:dyDescent="0.35">
      <c r="A181" s="13" t="s">
        <v>2510</v>
      </c>
      <c r="B181" s="33" t="s">
        <v>2511</v>
      </c>
      <c r="C181" s="33" t="s">
        <v>141</v>
      </c>
      <c r="D181" s="14">
        <v>12500000</v>
      </c>
      <c r="E181" s="15">
        <v>12402.24</v>
      </c>
      <c r="F181" s="16">
        <v>0.01</v>
      </c>
      <c r="G181" s="16">
        <v>5.8717999999999999E-2</v>
      </c>
    </row>
    <row r="182" spans="1:7" x14ac:dyDescent="0.35">
      <c r="A182" s="13" t="s">
        <v>789</v>
      </c>
      <c r="B182" s="33" t="s">
        <v>790</v>
      </c>
      <c r="C182" s="33" t="s">
        <v>141</v>
      </c>
      <c r="D182" s="14">
        <v>10000000</v>
      </c>
      <c r="E182" s="15">
        <v>9944.0300000000007</v>
      </c>
      <c r="F182" s="16">
        <v>8.0000000000000002E-3</v>
      </c>
      <c r="G182" s="16">
        <v>5.8702999999999998E-2</v>
      </c>
    </row>
    <row r="183" spans="1:7" x14ac:dyDescent="0.35">
      <c r="A183" s="13" t="s">
        <v>2512</v>
      </c>
      <c r="B183" s="33" t="s">
        <v>2513</v>
      </c>
      <c r="C183" s="33" t="s">
        <v>141</v>
      </c>
      <c r="D183" s="14">
        <v>7500000</v>
      </c>
      <c r="E183" s="15">
        <v>7473.65</v>
      </c>
      <c r="F183" s="16">
        <v>6.0000000000000001E-3</v>
      </c>
      <c r="G183" s="16">
        <v>5.8506000000000002E-2</v>
      </c>
    </row>
    <row r="184" spans="1:7" x14ac:dyDescent="0.35">
      <c r="A184" s="13" t="s">
        <v>2514</v>
      </c>
      <c r="B184" s="33" t="s">
        <v>2515</v>
      </c>
      <c r="C184" s="33" t="s">
        <v>141</v>
      </c>
      <c r="D184" s="14">
        <v>6000000</v>
      </c>
      <c r="E184" s="15">
        <v>5978.74</v>
      </c>
      <c r="F184" s="16">
        <v>4.7999999999999996E-3</v>
      </c>
      <c r="G184" s="16">
        <v>5.9006999999999997E-2</v>
      </c>
    </row>
    <row r="185" spans="1:7" x14ac:dyDescent="0.35">
      <c r="A185" s="13" t="s">
        <v>2516</v>
      </c>
      <c r="B185" s="33" t="s">
        <v>2517</v>
      </c>
      <c r="C185" s="33" t="s">
        <v>141</v>
      </c>
      <c r="D185" s="14">
        <v>2000000</v>
      </c>
      <c r="E185" s="15">
        <v>1984.36</v>
      </c>
      <c r="F185" s="16">
        <v>1.6000000000000001E-3</v>
      </c>
      <c r="G185" s="16">
        <v>5.8717999999999999E-2</v>
      </c>
    </row>
    <row r="186" spans="1:7" x14ac:dyDescent="0.35">
      <c r="A186" s="17" t="s">
        <v>137</v>
      </c>
      <c r="B186" s="34"/>
      <c r="C186" s="34"/>
      <c r="D186" s="20"/>
      <c r="E186" s="37">
        <v>89987.12</v>
      </c>
      <c r="F186" s="38">
        <v>7.2300000000000003E-2</v>
      </c>
      <c r="G186" s="23"/>
    </row>
    <row r="187" spans="1:7" x14ac:dyDescent="0.35">
      <c r="A187" s="13"/>
      <c r="B187" s="33"/>
      <c r="C187" s="33"/>
      <c r="D187" s="14"/>
      <c r="E187" s="15"/>
      <c r="F187" s="16"/>
      <c r="G187" s="16"/>
    </row>
    <row r="188" spans="1:7" x14ac:dyDescent="0.35">
      <c r="A188" s="24" t="s">
        <v>153</v>
      </c>
      <c r="B188" s="35"/>
      <c r="C188" s="35"/>
      <c r="D188" s="25"/>
      <c r="E188" s="21">
        <v>89987.12</v>
      </c>
      <c r="F188" s="22">
        <v>7.2300000000000003E-2</v>
      </c>
      <c r="G188" s="23"/>
    </row>
    <row r="189" spans="1:7" x14ac:dyDescent="0.35">
      <c r="A189" s="13"/>
      <c r="B189" s="33"/>
      <c r="C189" s="33"/>
      <c r="D189" s="14"/>
      <c r="E189" s="15"/>
      <c r="F189" s="16"/>
      <c r="G189" s="16"/>
    </row>
    <row r="190" spans="1:7" x14ac:dyDescent="0.35">
      <c r="A190" s="13"/>
      <c r="B190" s="33"/>
      <c r="C190" s="33"/>
      <c r="D190" s="14"/>
      <c r="E190" s="15"/>
      <c r="F190" s="16"/>
      <c r="G190" s="16"/>
    </row>
    <row r="191" spans="1:7" x14ac:dyDescent="0.35">
      <c r="A191" s="17" t="s">
        <v>1103</v>
      </c>
      <c r="B191" s="33"/>
      <c r="C191" s="33"/>
      <c r="D191" s="14"/>
      <c r="E191" s="15"/>
      <c r="F191" s="16"/>
      <c r="G191" s="16"/>
    </row>
    <row r="192" spans="1:7" x14ac:dyDescent="0.35">
      <c r="A192" s="13" t="s">
        <v>2453</v>
      </c>
      <c r="B192" s="33" t="s">
        <v>2454</v>
      </c>
      <c r="C192" s="33"/>
      <c r="D192" s="14">
        <v>16502350.0932</v>
      </c>
      <c r="E192" s="15">
        <v>5116.7700000000004</v>
      </c>
      <c r="F192" s="16">
        <v>4.1000000000000003E-3</v>
      </c>
      <c r="G192" s="16"/>
    </row>
    <row r="193" spans="1:7" x14ac:dyDescent="0.35">
      <c r="A193" s="13" t="s">
        <v>1108</v>
      </c>
      <c r="B193" s="33" t="s">
        <v>1109</v>
      </c>
      <c r="C193" s="33"/>
      <c r="D193" s="14">
        <v>19909407.715300001</v>
      </c>
      <c r="E193" s="15">
        <v>2076.5500000000002</v>
      </c>
      <c r="F193" s="16">
        <v>1.6999999999999999E-3</v>
      </c>
      <c r="G193" s="16"/>
    </row>
    <row r="194" spans="1:7" x14ac:dyDescent="0.35">
      <c r="A194" s="13"/>
      <c r="B194" s="33"/>
      <c r="C194" s="33"/>
      <c r="D194" s="14"/>
      <c r="E194" s="15"/>
      <c r="F194" s="16"/>
      <c r="G194" s="16"/>
    </row>
    <row r="195" spans="1:7" x14ac:dyDescent="0.35">
      <c r="A195" s="24" t="s">
        <v>153</v>
      </c>
      <c r="B195" s="35"/>
      <c r="C195" s="35"/>
      <c r="D195" s="25"/>
      <c r="E195" s="21">
        <v>7193.32</v>
      </c>
      <c r="F195" s="22">
        <v>5.7999999999999996E-3</v>
      </c>
      <c r="G195" s="23"/>
    </row>
    <row r="196" spans="1:7" x14ac:dyDescent="0.35">
      <c r="A196" s="13"/>
      <c r="B196" s="33"/>
      <c r="C196" s="33"/>
      <c r="D196" s="14"/>
      <c r="E196" s="15"/>
      <c r="F196" s="16"/>
      <c r="G196" s="16"/>
    </row>
    <row r="197" spans="1:7" x14ac:dyDescent="0.35">
      <c r="A197" s="17" t="s">
        <v>154</v>
      </c>
      <c r="B197" s="33"/>
      <c r="C197" s="33"/>
      <c r="D197" s="14"/>
      <c r="E197" s="15"/>
      <c r="F197" s="16"/>
      <c r="G197" s="16"/>
    </row>
    <row r="198" spans="1:7" x14ac:dyDescent="0.35">
      <c r="A198" s="13" t="s">
        <v>155</v>
      </c>
      <c r="B198" s="33"/>
      <c r="C198" s="33"/>
      <c r="D198" s="14"/>
      <c r="E198" s="15">
        <v>79177.38</v>
      </c>
      <c r="F198" s="16">
        <v>6.3600000000000004E-2</v>
      </c>
      <c r="G198" s="16">
        <v>5.9055999999999997E-2</v>
      </c>
    </row>
    <row r="199" spans="1:7" x14ac:dyDescent="0.35">
      <c r="A199" s="17" t="s">
        <v>137</v>
      </c>
      <c r="B199" s="34"/>
      <c r="C199" s="34"/>
      <c r="D199" s="20"/>
      <c r="E199" s="37">
        <v>79177.38</v>
      </c>
      <c r="F199" s="38">
        <v>6.3600000000000004E-2</v>
      </c>
      <c r="G199" s="23"/>
    </row>
    <row r="200" spans="1:7" x14ac:dyDescent="0.35">
      <c r="A200" s="13"/>
      <c r="B200" s="33"/>
      <c r="C200" s="33"/>
      <c r="D200" s="14"/>
      <c r="E200" s="15"/>
      <c r="F200" s="16"/>
      <c r="G200" s="16"/>
    </row>
    <row r="201" spans="1:7" x14ac:dyDescent="0.35">
      <c r="A201" s="24" t="s">
        <v>153</v>
      </c>
      <c r="B201" s="35"/>
      <c r="C201" s="35"/>
      <c r="D201" s="25"/>
      <c r="E201" s="21">
        <v>79177.38</v>
      </c>
      <c r="F201" s="22">
        <v>6.3600000000000004E-2</v>
      </c>
      <c r="G201" s="23"/>
    </row>
    <row r="202" spans="1:7" x14ac:dyDescent="0.35">
      <c r="A202" s="13" t="s">
        <v>156</v>
      </c>
      <c r="B202" s="33"/>
      <c r="C202" s="33"/>
      <c r="D202" s="14"/>
      <c r="E202" s="15">
        <v>3818.4858174999999</v>
      </c>
      <c r="F202" s="16">
        <v>3.065E-3</v>
      </c>
      <c r="G202" s="16"/>
    </row>
    <row r="203" spans="1:7" x14ac:dyDescent="0.35">
      <c r="A203" s="13" t="s">
        <v>157</v>
      </c>
      <c r="B203" s="33"/>
      <c r="C203" s="33"/>
      <c r="D203" s="14"/>
      <c r="E203" s="26">
        <v>-1543.1658175</v>
      </c>
      <c r="F203" s="27">
        <v>-1.565E-3</v>
      </c>
      <c r="G203" s="16">
        <v>5.9055000000000003E-2</v>
      </c>
    </row>
    <row r="204" spans="1:7" x14ac:dyDescent="0.35">
      <c r="A204" s="28" t="s">
        <v>158</v>
      </c>
      <c r="B204" s="36"/>
      <c r="C204" s="36"/>
      <c r="D204" s="29"/>
      <c r="E204" s="30">
        <v>1245531.6200000001</v>
      </c>
      <c r="F204" s="31">
        <v>1</v>
      </c>
      <c r="G204" s="31"/>
    </row>
    <row r="206" spans="1:7" x14ac:dyDescent="0.35">
      <c r="A206" s="1" t="s">
        <v>793</v>
      </c>
    </row>
    <row r="207" spans="1:7" x14ac:dyDescent="0.35">
      <c r="A207" s="1" t="s">
        <v>159</v>
      </c>
    </row>
    <row r="209" spans="1:4" x14ac:dyDescent="0.35">
      <c r="A209" s="1" t="s">
        <v>161</v>
      </c>
    </row>
    <row r="210" spans="1:4" x14ac:dyDescent="0.35">
      <c r="A210" s="47" t="s">
        <v>162</v>
      </c>
      <c r="B210" s="3" t="s">
        <v>134</v>
      </c>
    </row>
    <row r="211" spans="1:4" x14ac:dyDescent="0.35">
      <c r="A211" t="s">
        <v>163</v>
      </c>
    </row>
    <row r="212" spans="1:4" x14ac:dyDescent="0.35">
      <c r="A212" t="s">
        <v>164</v>
      </c>
      <c r="B212" t="s">
        <v>165</v>
      </c>
      <c r="C212" t="s">
        <v>165</v>
      </c>
    </row>
    <row r="213" spans="1:4" x14ac:dyDescent="0.35">
      <c r="B213" s="48">
        <v>45747</v>
      </c>
      <c r="C213" s="48">
        <v>45777</v>
      </c>
    </row>
    <row r="214" spans="1:4" x14ac:dyDescent="0.35">
      <c r="A214" t="s">
        <v>2518</v>
      </c>
      <c r="B214">
        <v>27.33</v>
      </c>
      <c r="C214">
        <v>27.75</v>
      </c>
    </row>
    <row r="215" spans="1:4" x14ac:dyDescent="0.35">
      <c r="A215" t="s">
        <v>403</v>
      </c>
      <c r="B215">
        <v>54.79</v>
      </c>
      <c r="C215">
        <v>55.63</v>
      </c>
    </row>
    <row r="216" spans="1:4" x14ac:dyDescent="0.35">
      <c r="A216" t="s">
        <v>1273</v>
      </c>
      <c r="B216">
        <v>26.22</v>
      </c>
      <c r="C216">
        <v>26.45</v>
      </c>
    </row>
    <row r="217" spans="1:4" x14ac:dyDescent="0.35">
      <c r="A217" t="s">
        <v>2519</v>
      </c>
      <c r="B217">
        <v>20.41</v>
      </c>
      <c r="C217">
        <v>20.71</v>
      </c>
    </row>
    <row r="218" spans="1:4" x14ac:dyDescent="0.35">
      <c r="A218" t="s">
        <v>404</v>
      </c>
      <c r="B218">
        <v>48.35</v>
      </c>
      <c r="C218">
        <v>49.05</v>
      </c>
    </row>
    <row r="219" spans="1:4" x14ac:dyDescent="0.35">
      <c r="A219" t="s">
        <v>1277</v>
      </c>
      <c r="B219">
        <v>21.5</v>
      </c>
      <c r="C219">
        <v>21.63</v>
      </c>
    </row>
    <row r="221" spans="1:4" x14ac:dyDescent="0.35">
      <c r="A221" t="s">
        <v>1112</v>
      </c>
    </row>
    <row r="223" spans="1:4" x14ac:dyDescent="0.35">
      <c r="A223" s="50" t="s">
        <v>1113</v>
      </c>
      <c r="B223" s="50" t="s">
        <v>1114</v>
      </c>
      <c r="C223" s="50" t="s">
        <v>1115</v>
      </c>
      <c r="D223" s="50" t="s">
        <v>1116</v>
      </c>
    </row>
    <row r="224" spans="1:4" x14ac:dyDescent="0.35">
      <c r="A224" s="50" t="s">
        <v>2520</v>
      </c>
      <c r="B224" s="50"/>
      <c r="C224" s="50">
        <v>0.18</v>
      </c>
      <c r="D224" s="50">
        <v>0.18</v>
      </c>
    </row>
    <row r="225" spans="1:4" x14ac:dyDescent="0.35">
      <c r="A225" s="50" t="s">
        <v>2521</v>
      </c>
      <c r="B225" s="50"/>
      <c r="C225" s="50">
        <v>0.18</v>
      </c>
      <c r="D225" s="50">
        <v>0.18</v>
      </c>
    </row>
    <row r="227" spans="1:4" x14ac:dyDescent="0.35">
      <c r="A227" t="s">
        <v>171</v>
      </c>
      <c r="B227" s="3" t="s">
        <v>134</v>
      </c>
    </row>
    <row r="228" spans="1:4" ht="29" customHeight="1" x14ac:dyDescent="0.35">
      <c r="A228" s="47" t="s">
        <v>172</v>
      </c>
      <c r="B228" s="3" t="s">
        <v>134</v>
      </c>
    </row>
    <row r="229" spans="1:4" ht="29" customHeight="1" x14ac:dyDescent="0.35">
      <c r="A229" s="47" t="s">
        <v>173</v>
      </c>
      <c r="B229" s="3" t="s">
        <v>134</v>
      </c>
    </row>
    <row r="230" spans="1:4" x14ac:dyDescent="0.35">
      <c r="A230" t="s">
        <v>405</v>
      </c>
      <c r="B230" s="49">
        <v>2.3953000000000002</v>
      </c>
    </row>
    <row r="231" spans="1:4" ht="43.5" customHeight="1" x14ac:dyDescent="0.35">
      <c r="A231" s="47" t="s">
        <v>175</v>
      </c>
      <c r="B231" s="3">
        <v>42843.295157499997</v>
      </c>
    </row>
    <row r="232" spans="1:4" x14ac:dyDescent="0.35">
      <c r="B232" s="3"/>
    </row>
    <row r="233" spans="1:4" ht="29" customHeight="1" x14ac:dyDescent="0.35">
      <c r="A233" s="47" t="s">
        <v>176</v>
      </c>
      <c r="B233" s="3" t="s">
        <v>134</v>
      </c>
    </row>
    <row r="234" spans="1:4" ht="29" customHeight="1" x14ac:dyDescent="0.35">
      <c r="A234" s="47" t="s">
        <v>177</v>
      </c>
      <c r="B234" t="s">
        <v>134</v>
      </c>
    </row>
    <row r="235" spans="1:4" ht="29" customHeight="1" x14ac:dyDescent="0.35">
      <c r="A235" s="47" t="s">
        <v>178</v>
      </c>
      <c r="B235" s="3" t="s">
        <v>134</v>
      </c>
    </row>
    <row r="236" spans="1:4" ht="29" customHeight="1" x14ac:dyDescent="0.35">
      <c r="A236" s="47" t="s">
        <v>179</v>
      </c>
      <c r="B236" s="3" t="s">
        <v>134</v>
      </c>
    </row>
    <row r="238" spans="1:4" ht="70" customHeight="1" x14ac:dyDescent="0.35">
      <c r="A238" s="73" t="s">
        <v>189</v>
      </c>
      <c r="B238" s="73" t="s">
        <v>190</v>
      </c>
      <c r="C238" s="73" t="s">
        <v>5</v>
      </c>
      <c r="D238" s="73" t="s">
        <v>6</v>
      </c>
    </row>
    <row r="239" spans="1:4" ht="70" customHeight="1" x14ac:dyDescent="0.35">
      <c r="A239" s="73" t="s">
        <v>2522</v>
      </c>
      <c r="B239" s="73"/>
      <c r="C239" s="73" t="s">
        <v>93</v>
      </c>
      <c r="D23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6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2523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2524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262</v>
      </c>
      <c r="B8" s="33" t="s">
        <v>263</v>
      </c>
      <c r="C8" s="33" t="s">
        <v>264</v>
      </c>
      <c r="D8" s="14">
        <v>7150</v>
      </c>
      <c r="E8" s="15">
        <v>125.96</v>
      </c>
      <c r="F8" s="16">
        <v>0.1065</v>
      </c>
      <c r="G8" s="16"/>
    </row>
    <row r="9" spans="1:7" x14ac:dyDescent="0.35">
      <c r="A9" s="13" t="s">
        <v>801</v>
      </c>
      <c r="B9" s="33" t="s">
        <v>802</v>
      </c>
      <c r="C9" s="33" t="s">
        <v>264</v>
      </c>
      <c r="D9" s="14">
        <v>15959</v>
      </c>
      <c r="E9" s="15">
        <v>118.72</v>
      </c>
      <c r="F9" s="16">
        <v>0.1004</v>
      </c>
      <c r="G9" s="16"/>
    </row>
    <row r="10" spans="1:7" x14ac:dyDescent="0.35">
      <c r="A10" s="13" t="s">
        <v>427</v>
      </c>
      <c r="B10" s="33" t="s">
        <v>428</v>
      </c>
      <c r="C10" s="33" t="s">
        <v>216</v>
      </c>
      <c r="D10" s="14">
        <v>2675</v>
      </c>
      <c r="E10" s="15">
        <v>117.04</v>
      </c>
      <c r="F10" s="16">
        <v>9.9000000000000005E-2</v>
      </c>
      <c r="G10" s="16"/>
    </row>
    <row r="11" spans="1:7" x14ac:dyDescent="0.35">
      <c r="A11" s="13" t="s">
        <v>344</v>
      </c>
      <c r="B11" s="33" t="s">
        <v>345</v>
      </c>
      <c r="C11" s="33" t="s">
        <v>264</v>
      </c>
      <c r="D11" s="14">
        <v>6048</v>
      </c>
      <c r="E11" s="15">
        <v>113.25</v>
      </c>
      <c r="F11" s="16">
        <v>9.5799999999999996E-2</v>
      </c>
      <c r="G11" s="16"/>
    </row>
    <row r="12" spans="1:7" x14ac:dyDescent="0.35">
      <c r="A12" s="13" t="s">
        <v>1004</v>
      </c>
      <c r="B12" s="33" t="s">
        <v>1005</v>
      </c>
      <c r="C12" s="33" t="s">
        <v>264</v>
      </c>
      <c r="D12" s="14">
        <v>7088</v>
      </c>
      <c r="E12" s="15">
        <v>92.47</v>
      </c>
      <c r="F12" s="16">
        <v>7.8200000000000006E-2</v>
      </c>
      <c r="G12" s="16"/>
    </row>
    <row r="13" spans="1:7" x14ac:dyDescent="0.35">
      <c r="A13" s="13" t="s">
        <v>256</v>
      </c>
      <c r="B13" s="33" t="s">
        <v>257</v>
      </c>
      <c r="C13" s="33" t="s">
        <v>216</v>
      </c>
      <c r="D13" s="14">
        <v>1397</v>
      </c>
      <c r="E13" s="15">
        <v>85.59</v>
      </c>
      <c r="F13" s="16">
        <v>7.2400000000000006E-2</v>
      </c>
      <c r="G13" s="16"/>
    </row>
    <row r="14" spans="1:7" x14ac:dyDescent="0.35">
      <c r="A14" s="13" t="s">
        <v>1846</v>
      </c>
      <c r="B14" s="33" t="s">
        <v>1847</v>
      </c>
      <c r="C14" s="33" t="s">
        <v>264</v>
      </c>
      <c r="D14" s="14">
        <v>10686</v>
      </c>
      <c r="E14" s="15">
        <v>65.599999999999994</v>
      </c>
      <c r="F14" s="16">
        <v>5.5500000000000001E-2</v>
      </c>
      <c r="G14" s="16"/>
    </row>
    <row r="15" spans="1:7" x14ac:dyDescent="0.35">
      <c r="A15" s="13" t="s">
        <v>450</v>
      </c>
      <c r="B15" s="33" t="s">
        <v>451</v>
      </c>
      <c r="C15" s="33" t="s">
        <v>216</v>
      </c>
      <c r="D15" s="14">
        <v>1312</v>
      </c>
      <c r="E15" s="15">
        <v>51.2</v>
      </c>
      <c r="F15" s="16">
        <v>4.3299999999999998E-2</v>
      </c>
      <c r="G15" s="16"/>
    </row>
    <row r="16" spans="1:7" x14ac:dyDescent="0.35">
      <c r="A16" s="13" t="s">
        <v>446</v>
      </c>
      <c r="B16" s="33" t="s">
        <v>447</v>
      </c>
      <c r="C16" s="33" t="s">
        <v>216</v>
      </c>
      <c r="D16" s="14">
        <v>4369</v>
      </c>
      <c r="E16" s="15">
        <v>43.02</v>
      </c>
      <c r="F16" s="16">
        <v>3.6400000000000002E-2</v>
      </c>
      <c r="G16" s="16"/>
    </row>
    <row r="17" spans="1:7" x14ac:dyDescent="0.35">
      <c r="A17" s="13" t="s">
        <v>1852</v>
      </c>
      <c r="B17" s="33" t="s">
        <v>1853</v>
      </c>
      <c r="C17" s="33" t="s">
        <v>264</v>
      </c>
      <c r="D17" s="14">
        <v>5196</v>
      </c>
      <c r="E17" s="15">
        <v>41.32</v>
      </c>
      <c r="F17" s="16">
        <v>3.49E-2</v>
      </c>
      <c r="G17" s="16"/>
    </row>
    <row r="18" spans="1:7" x14ac:dyDescent="0.35">
      <c r="A18" s="13" t="s">
        <v>2221</v>
      </c>
      <c r="B18" s="33" t="s">
        <v>2222</v>
      </c>
      <c r="C18" s="33" t="s">
        <v>216</v>
      </c>
      <c r="D18" s="14">
        <v>20920</v>
      </c>
      <c r="E18" s="15">
        <v>39.78</v>
      </c>
      <c r="F18" s="16">
        <v>3.3599999999999998E-2</v>
      </c>
      <c r="G18" s="16"/>
    </row>
    <row r="19" spans="1:7" x14ac:dyDescent="0.35">
      <c r="A19" s="13" t="s">
        <v>2525</v>
      </c>
      <c r="B19" s="33" t="s">
        <v>2526</v>
      </c>
      <c r="C19" s="33" t="s">
        <v>216</v>
      </c>
      <c r="D19" s="14">
        <v>3154</v>
      </c>
      <c r="E19" s="15">
        <v>37.76</v>
      </c>
      <c r="F19" s="16">
        <v>3.1899999999999998E-2</v>
      </c>
      <c r="G19" s="16"/>
    </row>
    <row r="20" spans="1:7" x14ac:dyDescent="0.35">
      <c r="A20" s="13" t="s">
        <v>1778</v>
      </c>
      <c r="B20" s="33" t="s">
        <v>1779</v>
      </c>
      <c r="C20" s="33" t="s">
        <v>264</v>
      </c>
      <c r="D20" s="14">
        <v>8648</v>
      </c>
      <c r="E20" s="15">
        <v>36.07</v>
      </c>
      <c r="F20" s="16">
        <v>3.0499999999999999E-2</v>
      </c>
      <c r="G20" s="16"/>
    </row>
    <row r="21" spans="1:7" x14ac:dyDescent="0.35">
      <c r="A21" s="13" t="s">
        <v>2527</v>
      </c>
      <c r="B21" s="33" t="s">
        <v>2528</v>
      </c>
      <c r="C21" s="33" t="s">
        <v>216</v>
      </c>
      <c r="D21" s="14">
        <v>1459</v>
      </c>
      <c r="E21" s="15">
        <v>33.76</v>
      </c>
      <c r="F21" s="16">
        <v>2.8500000000000001E-2</v>
      </c>
      <c r="G21" s="16"/>
    </row>
    <row r="22" spans="1:7" x14ac:dyDescent="0.35">
      <c r="A22" s="13" t="s">
        <v>466</v>
      </c>
      <c r="B22" s="33" t="s">
        <v>467</v>
      </c>
      <c r="C22" s="33" t="s">
        <v>216</v>
      </c>
      <c r="D22" s="14">
        <v>4688</v>
      </c>
      <c r="E22" s="15">
        <v>29.91</v>
      </c>
      <c r="F22" s="16">
        <v>2.53E-2</v>
      </c>
      <c r="G22" s="16"/>
    </row>
    <row r="23" spans="1:7" x14ac:dyDescent="0.35">
      <c r="A23" s="13" t="s">
        <v>2529</v>
      </c>
      <c r="B23" s="33" t="s">
        <v>2530</v>
      </c>
      <c r="C23" s="33" t="s">
        <v>216</v>
      </c>
      <c r="D23" s="14">
        <v>443</v>
      </c>
      <c r="E23" s="15">
        <v>26.99</v>
      </c>
      <c r="F23" s="16">
        <v>2.2800000000000001E-2</v>
      </c>
      <c r="G23" s="16"/>
    </row>
    <row r="24" spans="1:7" x14ac:dyDescent="0.35">
      <c r="A24" s="13" t="s">
        <v>457</v>
      </c>
      <c r="B24" s="33" t="s">
        <v>458</v>
      </c>
      <c r="C24" s="33" t="s">
        <v>216</v>
      </c>
      <c r="D24" s="14">
        <v>4103</v>
      </c>
      <c r="E24" s="15">
        <v>26.77</v>
      </c>
      <c r="F24" s="16">
        <v>2.2599999999999999E-2</v>
      </c>
      <c r="G24" s="16"/>
    </row>
    <row r="25" spans="1:7" x14ac:dyDescent="0.35">
      <c r="A25" s="13" t="s">
        <v>1818</v>
      </c>
      <c r="B25" s="33" t="s">
        <v>1819</v>
      </c>
      <c r="C25" s="33" t="s">
        <v>264</v>
      </c>
      <c r="D25" s="14">
        <v>6277</v>
      </c>
      <c r="E25" s="15">
        <v>24.5</v>
      </c>
      <c r="F25" s="16">
        <v>2.07E-2</v>
      </c>
      <c r="G25" s="16"/>
    </row>
    <row r="26" spans="1:7" x14ac:dyDescent="0.35">
      <c r="A26" s="13" t="s">
        <v>1437</v>
      </c>
      <c r="B26" s="33" t="s">
        <v>1438</v>
      </c>
      <c r="C26" s="33" t="s">
        <v>264</v>
      </c>
      <c r="D26" s="14">
        <v>6823</v>
      </c>
      <c r="E26" s="15">
        <v>19.46</v>
      </c>
      <c r="F26" s="16">
        <v>1.6500000000000001E-2</v>
      </c>
      <c r="G26" s="16"/>
    </row>
    <row r="27" spans="1:7" x14ac:dyDescent="0.35">
      <c r="A27" s="13" t="s">
        <v>2531</v>
      </c>
      <c r="B27" s="33" t="s">
        <v>2532</v>
      </c>
      <c r="C27" s="33" t="s">
        <v>216</v>
      </c>
      <c r="D27" s="14">
        <v>955</v>
      </c>
      <c r="E27" s="15">
        <v>16.28</v>
      </c>
      <c r="F27" s="16">
        <v>1.38E-2</v>
      </c>
      <c r="G27" s="16"/>
    </row>
    <row r="28" spans="1:7" x14ac:dyDescent="0.35">
      <c r="A28" s="13" t="s">
        <v>2533</v>
      </c>
      <c r="B28" s="33" t="s">
        <v>2534</v>
      </c>
      <c r="C28" s="33" t="s">
        <v>216</v>
      </c>
      <c r="D28" s="14">
        <v>1974</v>
      </c>
      <c r="E28" s="15">
        <v>13.08</v>
      </c>
      <c r="F28" s="16">
        <v>1.11E-2</v>
      </c>
      <c r="G28" s="16"/>
    </row>
    <row r="29" spans="1:7" x14ac:dyDescent="0.35">
      <c r="A29" s="13" t="s">
        <v>1854</v>
      </c>
      <c r="B29" s="33" t="s">
        <v>1855</v>
      </c>
      <c r="C29" s="33" t="s">
        <v>264</v>
      </c>
      <c r="D29" s="14">
        <v>6772</v>
      </c>
      <c r="E29" s="15">
        <v>11.65</v>
      </c>
      <c r="F29" s="16">
        <v>9.7999999999999997E-3</v>
      </c>
      <c r="G29" s="16"/>
    </row>
    <row r="30" spans="1:7" x14ac:dyDescent="0.35">
      <c r="A30" s="13" t="s">
        <v>500</v>
      </c>
      <c r="B30" s="33" t="s">
        <v>501</v>
      </c>
      <c r="C30" s="33" t="s">
        <v>216</v>
      </c>
      <c r="D30" s="14">
        <v>1121</v>
      </c>
      <c r="E30" s="15">
        <v>11.42</v>
      </c>
      <c r="F30" s="16">
        <v>9.7000000000000003E-3</v>
      </c>
      <c r="G30" s="16"/>
    </row>
    <row r="31" spans="1:7" x14ac:dyDescent="0.35">
      <c r="A31" s="17" t="s">
        <v>137</v>
      </c>
      <c r="B31" s="34"/>
      <c r="C31" s="34"/>
      <c r="D31" s="20"/>
      <c r="E31" s="37">
        <v>1181.5999999999999</v>
      </c>
      <c r="F31" s="38">
        <v>0.99919999999999998</v>
      </c>
      <c r="G31" s="23"/>
    </row>
    <row r="32" spans="1:7" x14ac:dyDescent="0.35">
      <c r="A32" s="17" t="s">
        <v>400</v>
      </c>
      <c r="B32" s="33"/>
      <c r="C32" s="33"/>
      <c r="D32" s="14"/>
      <c r="E32" s="15"/>
      <c r="F32" s="16"/>
      <c r="G32" s="16"/>
    </row>
    <row r="33" spans="1:7" x14ac:dyDescent="0.35">
      <c r="A33" s="17" t="s">
        <v>137</v>
      </c>
      <c r="B33" s="33"/>
      <c r="C33" s="33"/>
      <c r="D33" s="14"/>
      <c r="E33" s="39" t="s">
        <v>134</v>
      </c>
      <c r="F33" s="40" t="s">
        <v>134</v>
      </c>
      <c r="G33" s="16"/>
    </row>
    <row r="34" spans="1:7" x14ac:dyDescent="0.35">
      <c r="A34" s="24" t="s">
        <v>153</v>
      </c>
      <c r="B34" s="35"/>
      <c r="C34" s="35"/>
      <c r="D34" s="25"/>
      <c r="E34" s="30">
        <v>1181.5999999999999</v>
      </c>
      <c r="F34" s="31">
        <v>0.99919999999999998</v>
      </c>
      <c r="G34" s="23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154</v>
      </c>
      <c r="B37" s="33"/>
      <c r="C37" s="33"/>
      <c r="D37" s="14"/>
      <c r="E37" s="15"/>
      <c r="F37" s="16"/>
      <c r="G37" s="16"/>
    </row>
    <row r="38" spans="1:7" x14ac:dyDescent="0.35">
      <c r="A38" s="13" t="s">
        <v>155</v>
      </c>
      <c r="B38" s="33"/>
      <c r="C38" s="33"/>
      <c r="D38" s="14"/>
      <c r="E38" s="15">
        <v>6</v>
      </c>
      <c r="F38" s="16">
        <v>5.1000000000000004E-3</v>
      </c>
      <c r="G38" s="16">
        <v>5.9055999999999997E-2</v>
      </c>
    </row>
    <row r="39" spans="1:7" x14ac:dyDescent="0.35">
      <c r="A39" s="17" t="s">
        <v>137</v>
      </c>
      <c r="B39" s="34"/>
      <c r="C39" s="34"/>
      <c r="D39" s="20"/>
      <c r="E39" s="37">
        <v>6</v>
      </c>
      <c r="F39" s="38">
        <v>5.1000000000000004E-3</v>
      </c>
      <c r="G39" s="23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24" t="s">
        <v>153</v>
      </c>
      <c r="B41" s="35"/>
      <c r="C41" s="35"/>
      <c r="D41" s="25"/>
      <c r="E41" s="21">
        <v>6</v>
      </c>
      <c r="F41" s="22">
        <v>5.1000000000000004E-3</v>
      </c>
      <c r="G41" s="23"/>
    </row>
    <row r="42" spans="1:7" x14ac:dyDescent="0.35">
      <c r="A42" s="13" t="s">
        <v>156</v>
      </c>
      <c r="B42" s="33"/>
      <c r="C42" s="33"/>
      <c r="D42" s="14"/>
      <c r="E42" s="15">
        <v>9.7050000000000001E-4</v>
      </c>
      <c r="F42" s="16">
        <v>0</v>
      </c>
      <c r="G42" s="16"/>
    </row>
    <row r="43" spans="1:7" x14ac:dyDescent="0.35">
      <c r="A43" s="13" t="s">
        <v>157</v>
      </c>
      <c r="B43" s="33"/>
      <c r="C43" s="33"/>
      <c r="D43" s="14"/>
      <c r="E43" s="26">
        <v>-5.0709704999999996</v>
      </c>
      <c r="F43" s="27">
        <v>-4.3E-3</v>
      </c>
      <c r="G43" s="16">
        <v>5.9055999999999997E-2</v>
      </c>
    </row>
    <row r="44" spans="1:7" x14ac:dyDescent="0.35">
      <c r="A44" s="28" t="s">
        <v>158</v>
      </c>
      <c r="B44" s="36"/>
      <c r="C44" s="36"/>
      <c r="D44" s="29"/>
      <c r="E44" s="30">
        <v>1182.53</v>
      </c>
      <c r="F44" s="31">
        <v>1</v>
      </c>
      <c r="G44" s="31"/>
    </row>
    <row r="49" spans="1:3" x14ac:dyDescent="0.35">
      <c r="A49" s="1" t="s">
        <v>161</v>
      </c>
    </row>
    <row r="50" spans="1:3" x14ac:dyDescent="0.35">
      <c r="A50" s="47" t="s">
        <v>162</v>
      </c>
      <c r="B50" s="3" t="s">
        <v>134</v>
      </c>
    </row>
    <row r="51" spans="1:3" x14ac:dyDescent="0.35">
      <c r="A51" t="s">
        <v>163</v>
      </c>
    </row>
    <row r="52" spans="1:3" x14ac:dyDescent="0.35">
      <c r="A52" t="s">
        <v>164</v>
      </c>
      <c r="B52" t="s">
        <v>165</v>
      </c>
      <c r="C52" t="s">
        <v>165</v>
      </c>
    </row>
    <row r="53" spans="1:3" x14ac:dyDescent="0.35">
      <c r="B53" s="48">
        <v>45747</v>
      </c>
      <c r="C53" s="48">
        <v>45777</v>
      </c>
    </row>
    <row r="54" spans="1:3" x14ac:dyDescent="0.35">
      <c r="A54" t="s">
        <v>168</v>
      </c>
      <c r="B54">
        <v>19.156400000000001</v>
      </c>
      <c r="C54">
        <v>20.6309</v>
      </c>
    </row>
    <row r="56" spans="1:3" x14ac:dyDescent="0.35">
      <c r="A56" t="s">
        <v>170</v>
      </c>
      <c r="B56" s="3" t="s">
        <v>134</v>
      </c>
    </row>
    <row r="57" spans="1:3" x14ac:dyDescent="0.35">
      <c r="A57" t="s">
        <v>171</v>
      </c>
      <c r="B57" s="3" t="s">
        <v>134</v>
      </c>
    </row>
    <row r="58" spans="1:3" ht="29" customHeight="1" x14ac:dyDescent="0.35">
      <c r="A58" s="47" t="s">
        <v>172</v>
      </c>
      <c r="B58" s="3" t="s">
        <v>134</v>
      </c>
    </row>
    <row r="59" spans="1:3" ht="29" customHeight="1" x14ac:dyDescent="0.35">
      <c r="A59" s="47" t="s">
        <v>173</v>
      </c>
      <c r="B59" s="3" t="s">
        <v>134</v>
      </c>
    </row>
    <row r="60" spans="1:3" x14ac:dyDescent="0.35">
      <c r="A60" t="s">
        <v>405</v>
      </c>
      <c r="B60" s="49">
        <v>0.19719999999999999</v>
      </c>
    </row>
    <row r="61" spans="1:3" ht="43.5" customHeight="1" x14ac:dyDescent="0.35">
      <c r="A61" s="47" t="s">
        <v>175</v>
      </c>
      <c r="B61" s="3" t="s">
        <v>134</v>
      </c>
    </row>
    <row r="62" spans="1:3" x14ac:dyDescent="0.35">
      <c r="B62" s="3"/>
    </row>
    <row r="63" spans="1:3" ht="29" customHeight="1" x14ac:dyDescent="0.35">
      <c r="A63" s="47" t="s">
        <v>176</v>
      </c>
      <c r="B63" s="3" t="s">
        <v>134</v>
      </c>
    </row>
    <row r="64" spans="1:3" ht="29" customHeight="1" x14ac:dyDescent="0.35">
      <c r="A64" s="47" t="s">
        <v>177</v>
      </c>
      <c r="B64" t="s">
        <v>134</v>
      </c>
    </row>
    <row r="65" spans="1:4" ht="29" customHeight="1" x14ac:dyDescent="0.35">
      <c r="A65" s="47" t="s">
        <v>178</v>
      </c>
      <c r="B65" s="3" t="s">
        <v>134</v>
      </c>
    </row>
    <row r="66" spans="1:4" ht="29" customHeight="1" x14ac:dyDescent="0.35">
      <c r="A66" s="47" t="s">
        <v>179</v>
      </c>
      <c r="B66" s="3" t="s">
        <v>134</v>
      </c>
    </row>
    <row r="68" spans="1:4" ht="70" customHeight="1" x14ac:dyDescent="0.35">
      <c r="A68" s="73" t="s">
        <v>189</v>
      </c>
      <c r="B68" s="73" t="s">
        <v>190</v>
      </c>
      <c r="C68" s="73" t="s">
        <v>5</v>
      </c>
      <c r="D68" s="73" t="s">
        <v>6</v>
      </c>
    </row>
    <row r="69" spans="1:4" ht="70" customHeight="1" x14ac:dyDescent="0.35">
      <c r="A69" s="73" t="s">
        <v>2535</v>
      </c>
      <c r="B69" s="73"/>
      <c r="C69" s="73" t="s">
        <v>95</v>
      </c>
      <c r="D6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26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2536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2537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200</v>
      </c>
      <c r="B8" s="33" t="s">
        <v>201</v>
      </c>
      <c r="C8" s="33" t="s">
        <v>202</v>
      </c>
      <c r="D8" s="14">
        <v>301769</v>
      </c>
      <c r="E8" s="15">
        <v>4239.8500000000004</v>
      </c>
      <c r="F8" s="16">
        <v>7.0900000000000005E-2</v>
      </c>
      <c r="G8" s="16"/>
    </row>
    <row r="9" spans="1:7" x14ac:dyDescent="0.35">
      <c r="A9" s="13" t="s">
        <v>195</v>
      </c>
      <c r="B9" s="33" t="s">
        <v>196</v>
      </c>
      <c r="C9" s="33" t="s">
        <v>197</v>
      </c>
      <c r="D9" s="14">
        <v>117284</v>
      </c>
      <c r="E9" s="15">
        <v>2257.7199999999998</v>
      </c>
      <c r="F9" s="16">
        <v>3.7699999999999997E-2</v>
      </c>
      <c r="G9" s="16"/>
    </row>
    <row r="10" spans="1:7" x14ac:dyDescent="0.35">
      <c r="A10" s="13" t="s">
        <v>203</v>
      </c>
      <c r="B10" s="33" t="s">
        <v>204</v>
      </c>
      <c r="C10" s="33" t="s">
        <v>205</v>
      </c>
      <c r="D10" s="14">
        <v>118773</v>
      </c>
      <c r="E10" s="15">
        <v>2214.52</v>
      </c>
      <c r="F10" s="16">
        <v>3.6999999999999998E-2</v>
      </c>
      <c r="G10" s="16"/>
    </row>
    <row r="11" spans="1:7" x14ac:dyDescent="0.35">
      <c r="A11" s="13" t="s">
        <v>1792</v>
      </c>
      <c r="B11" s="33" t="s">
        <v>1793</v>
      </c>
      <c r="C11" s="33" t="s">
        <v>223</v>
      </c>
      <c r="D11" s="14">
        <v>741000</v>
      </c>
      <c r="E11" s="15">
        <v>1952.91</v>
      </c>
      <c r="F11" s="16">
        <v>3.27E-2</v>
      </c>
      <c r="G11" s="16"/>
    </row>
    <row r="12" spans="1:7" x14ac:dyDescent="0.35">
      <c r="A12" s="13" t="s">
        <v>198</v>
      </c>
      <c r="B12" s="33" t="s">
        <v>199</v>
      </c>
      <c r="C12" s="33" t="s">
        <v>197</v>
      </c>
      <c r="D12" s="14">
        <v>125226</v>
      </c>
      <c r="E12" s="15">
        <v>1786.98</v>
      </c>
      <c r="F12" s="16">
        <v>2.9899999999999999E-2</v>
      </c>
      <c r="G12" s="16"/>
    </row>
    <row r="13" spans="1:7" x14ac:dyDescent="0.35">
      <c r="A13" s="13" t="s">
        <v>1696</v>
      </c>
      <c r="B13" s="33" t="s">
        <v>2538</v>
      </c>
      <c r="C13" s="33" t="s">
        <v>394</v>
      </c>
      <c r="D13" s="14">
        <v>363140</v>
      </c>
      <c r="E13" s="15">
        <v>1642.3</v>
      </c>
      <c r="F13" s="16">
        <v>2.75E-2</v>
      </c>
      <c r="G13" s="16"/>
    </row>
    <row r="14" spans="1:7" x14ac:dyDescent="0.35">
      <c r="A14" s="13" t="s">
        <v>1814</v>
      </c>
      <c r="B14" s="33" t="s">
        <v>1815</v>
      </c>
      <c r="C14" s="33" t="s">
        <v>226</v>
      </c>
      <c r="D14" s="14">
        <v>186300</v>
      </c>
      <c r="E14" s="15">
        <v>1005.46</v>
      </c>
      <c r="F14" s="16">
        <v>1.6799999999999999E-2</v>
      </c>
      <c r="G14" s="16"/>
    </row>
    <row r="15" spans="1:7" x14ac:dyDescent="0.35">
      <c r="A15" s="13" t="s">
        <v>233</v>
      </c>
      <c r="B15" s="33" t="s">
        <v>234</v>
      </c>
      <c r="C15" s="33" t="s">
        <v>235</v>
      </c>
      <c r="D15" s="14">
        <v>264832</v>
      </c>
      <c r="E15" s="15">
        <v>938.96</v>
      </c>
      <c r="F15" s="16">
        <v>1.5699999999999999E-2</v>
      </c>
      <c r="G15" s="16"/>
    </row>
    <row r="16" spans="1:7" x14ac:dyDescent="0.35">
      <c r="A16" s="13" t="s">
        <v>211</v>
      </c>
      <c r="B16" s="33" t="s">
        <v>212</v>
      </c>
      <c r="C16" s="33" t="s">
        <v>213</v>
      </c>
      <c r="D16" s="14">
        <v>60257</v>
      </c>
      <c r="E16" s="15">
        <v>903.92</v>
      </c>
      <c r="F16" s="16">
        <v>1.5100000000000001E-2</v>
      </c>
      <c r="G16" s="16"/>
    </row>
    <row r="17" spans="1:7" x14ac:dyDescent="0.35">
      <c r="A17" s="13" t="s">
        <v>1723</v>
      </c>
      <c r="B17" s="33" t="s">
        <v>1724</v>
      </c>
      <c r="C17" s="33" t="s">
        <v>1458</v>
      </c>
      <c r="D17" s="14">
        <v>69600</v>
      </c>
      <c r="E17" s="15">
        <v>846.68</v>
      </c>
      <c r="F17" s="16">
        <v>1.4200000000000001E-2</v>
      </c>
      <c r="G17" s="16"/>
    </row>
    <row r="18" spans="1:7" x14ac:dyDescent="0.35">
      <c r="A18" s="13" t="s">
        <v>819</v>
      </c>
      <c r="B18" s="33" t="s">
        <v>820</v>
      </c>
      <c r="C18" s="33" t="s">
        <v>821</v>
      </c>
      <c r="D18" s="14">
        <v>206850</v>
      </c>
      <c r="E18" s="15">
        <v>796.99</v>
      </c>
      <c r="F18" s="16">
        <v>1.3299999999999999E-2</v>
      </c>
      <c r="G18" s="16"/>
    </row>
    <row r="19" spans="1:7" x14ac:dyDescent="0.35">
      <c r="A19" s="13" t="s">
        <v>206</v>
      </c>
      <c r="B19" s="33" t="s">
        <v>207</v>
      </c>
      <c r="C19" s="33" t="s">
        <v>197</v>
      </c>
      <c r="D19" s="14">
        <v>100237</v>
      </c>
      <c r="E19" s="15">
        <v>790.52</v>
      </c>
      <c r="F19" s="16">
        <v>1.32E-2</v>
      </c>
      <c r="G19" s="16"/>
    </row>
    <row r="20" spans="1:7" x14ac:dyDescent="0.35">
      <c r="A20" s="13" t="s">
        <v>1000</v>
      </c>
      <c r="B20" s="33" t="s">
        <v>1001</v>
      </c>
      <c r="C20" s="33" t="s">
        <v>197</v>
      </c>
      <c r="D20" s="14">
        <v>401585</v>
      </c>
      <c r="E20" s="15">
        <v>789.84</v>
      </c>
      <c r="F20" s="16">
        <v>1.32E-2</v>
      </c>
      <c r="G20" s="16"/>
    </row>
    <row r="21" spans="1:7" x14ac:dyDescent="0.35">
      <c r="A21" s="13" t="s">
        <v>1733</v>
      </c>
      <c r="B21" s="33" t="s">
        <v>1734</v>
      </c>
      <c r="C21" s="33" t="s">
        <v>205</v>
      </c>
      <c r="D21" s="14">
        <v>8840000</v>
      </c>
      <c r="E21" s="15">
        <v>629.41</v>
      </c>
      <c r="F21" s="16">
        <v>1.0500000000000001E-2</v>
      </c>
      <c r="G21" s="16"/>
    </row>
    <row r="22" spans="1:7" x14ac:dyDescent="0.35">
      <c r="A22" s="13" t="s">
        <v>224</v>
      </c>
      <c r="B22" s="33" t="s">
        <v>225</v>
      </c>
      <c r="C22" s="33" t="s">
        <v>226</v>
      </c>
      <c r="D22" s="14">
        <v>5306</v>
      </c>
      <c r="E22" s="15">
        <v>617.66999999999996</v>
      </c>
      <c r="F22" s="16">
        <v>1.03E-2</v>
      </c>
      <c r="G22" s="16"/>
    </row>
    <row r="23" spans="1:7" x14ac:dyDescent="0.35">
      <c r="A23" s="13" t="s">
        <v>219</v>
      </c>
      <c r="B23" s="33" t="s">
        <v>220</v>
      </c>
      <c r="C23" s="33" t="s">
        <v>197</v>
      </c>
      <c r="D23" s="14">
        <v>50176</v>
      </c>
      <c r="E23" s="15">
        <v>594.59</v>
      </c>
      <c r="F23" s="16">
        <v>9.9000000000000008E-3</v>
      </c>
      <c r="G23" s="16"/>
    </row>
    <row r="24" spans="1:7" x14ac:dyDescent="0.35">
      <c r="A24" s="13" t="s">
        <v>227</v>
      </c>
      <c r="B24" s="33" t="s">
        <v>228</v>
      </c>
      <c r="C24" s="33" t="s">
        <v>229</v>
      </c>
      <c r="D24" s="14">
        <v>31019</v>
      </c>
      <c r="E24" s="15">
        <v>568.36</v>
      </c>
      <c r="F24" s="16">
        <v>9.4999999999999998E-3</v>
      </c>
      <c r="G24" s="16"/>
    </row>
    <row r="25" spans="1:7" x14ac:dyDescent="0.35">
      <c r="A25" s="13" t="s">
        <v>805</v>
      </c>
      <c r="B25" s="33" t="s">
        <v>806</v>
      </c>
      <c r="C25" s="33" t="s">
        <v>248</v>
      </c>
      <c r="D25" s="14">
        <v>85007</v>
      </c>
      <c r="E25" s="15">
        <v>547.66</v>
      </c>
      <c r="F25" s="16">
        <v>9.1999999999999998E-3</v>
      </c>
      <c r="G25" s="16"/>
    </row>
    <row r="26" spans="1:7" x14ac:dyDescent="0.35">
      <c r="A26" s="13" t="s">
        <v>317</v>
      </c>
      <c r="B26" s="33" t="s">
        <v>318</v>
      </c>
      <c r="C26" s="33" t="s">
        <v>238</v>
      </c>
      <c r="D26" s="14">
        <v>6297</v>
      </c>
      <c r="E26" s="15">
        <v>543.71</v>
      </c>
      <c r="F26" s="16">
        <v>9.1000000000000004E-3</v>
      </c>
      <c r="G26" s="16"/>
    </row>
    <row r="27" spans="1:7" x14ac:dyDescent="0.35">
      <c r="A27" s="13" t="s">
        <v>1710</v>
      </c>
      <c r="B27" s="33" t="s">
        <v>1711</v>
      </c>
      <c r="C27" s="33" t="s">
        <v>226</v>
      </c>
      <c r="D27" s="14">
        <v>19750</v>
      </c>
      <c r="E27" s="15">
        <v>540.66</v>
      </c>
      <c r="F27" s="16">
        <v>8.9999999999999993E-3</v>
      </c>
      <c r="G27" s="16"/>
    </row>
    <row r="28" spans="1:7" x14ac:dyDescent="0.35">
      <c r="A28" s="13" t="s">
        <v>1820</v>
      </c>
      <c r="B28" s="33" t="s">
        <v>1821</v>
      </c>
      <c r="C28" s="33" t="s">
        <v>197</v>
      </c>
      <c r="D28" s="14">
        <v>522077</v>
      </c>
      <c r="E28" s="15">
        <v>523.16999999999996</v>
      </c>
      <c r="F28" s="16">
        <v>8.6999999999999994E-3</v>
      </c>
      <c r="G28" s="16"/>
    </row>
    <row r="29" spans="1:7" x14ac:dyDescent="0.35">
      <c r="A29" s="13" t="s">
        <v>208</v>
      </c>
      <c r="B29" s="33" t="s">
        <v>209</v>
      </c>
      <c r="C29" s="33" t="s">
        <v>210</v>
      </c>
      <c r="D29" s="14">
        <v>15450</v>
      </c>
      <c r="E29" s="15">
        <v>516.17999999999995</v>
      </c>
      <c r="F29" s="16">
        <v>8.6E-3</v>
      </c>
      <c r="G29" s="16"/>
    </row>
    <row r="30" spans="1:7" x14ac:dyDescent="0.35">
      <c r="A30" s="13" t="s">
        <v>244</v>
      </c>
      <c r="B30" s="33" t="s">
        <v>245</v>
      </c>
      <c r="C30" s="33" t="s">
        <v>241</v>
      </c>
      <c r="D30" s="14">
        <v>116508</v>
      </c>
      <c r="E30" s="15">
        <v>496.09</v>
      </c>
      <c r="F30" s="16">
        <v>8.3000000000000001E-3</v>
      </c>
      <c r="G30" s="16"/>
    </row>
    <row r="31" spans="1:7" x14ac:dyDescent="0.35">
      <c r="A31" s="13" t="s">
        <v>1620</v>
      </c>
      <c r="B31" s="33" t="s">
        <v>1621</v>
      </c>
      <c r="C31" s="33" t="s">
        <v>235</v>
      </c>
      <c r="D31" s="14">
        <v>121500</v>
      </c>
      <c r="E31" s="15">
        <v>467.05</v>
      </c>
      <c r="F31" s="16">
        <v>7.7999999999999996E-3</v>
      </c>
      <c r="G31" s="16"/>
    </row>
    <row r="32" spans="1:7" x14ac:dyDescent="0.35">
      <c r="A32" s="13" t="s">
        <v>335</v>
      </c>
      <c r="B32" s="33" t="s">
        <v>336</v>
      </c>
      <c r="C32" s="33" t="s">
        <v>334</v>
      </c>
      <c r="D32" s="14">
        <v>40500</v>
      </c>
      <c r="E32" s="15">
        <v>417.07</v>
      </c>
      <c r="F32" s="16">
        <v>7.0000000000000001E-3</v>
      </c>
      <c r="G32" s="16"/>
    </row>
    <row r="33" spans="1:7" x14ac:dyDescent="0.35">
      <c r="A33" s="13" t="s">
        <v>418</v>
      </c>
      <c r="B33" s="33" t="s">
        <v>419</v>
      </c>
      <c r="C33" s="33" t="s">
        <v>232</v>
      </c>
      <c r="D33" s="14">
        <v>9000</v>
      </c>
      <c r="E33" s="15">
        <v>403.91</v>
      </c>
      <c r="F33" s="16">
        <v>6.7999999999999996E-3</v>
      </c>
      <c r="G33" s="16"/>
    </row>
    <row r="34" spans="1:7" x14ac:dyDescent="0.35">
      <c r="A34" s="13" t="s">
        <v>749</v>
      </c>
      <c r="B34" s="33" t="s">
        <v>750</v>
      </c>
      <c r="C34" s="33" t="s">
        <v>751</v>
      </c>
      <c r="D34" s="14">
        <v>94300</v>
      </c>
      <c r="E34" s="15">
        <v>395.31</v>
      </c>
      <c r="F34" s="16">
        <v>6.6E-3</v>
      </c>
      <c r="G34" s="16"/>
    </row>
    <row r="35" spans="1:7" x14ac:dyDescent="0.35">
      <c r="A35" s="13" t="s">
        <v>249</v>
      </c>
      <c r="B35" s="33" t="s">
        <v>250</v>
      </c>
      <c r="C35" s="33" t="s">
        <v>213</v>
      </c>
      <c r="D35" s="14">
        <v>10795</v>
      </c>
      <c r="E35" s="15">
        <v>372.83</v>
      </c>
      <c r="F35" s="16">
        <v>6.1999999999999998E-3</v>
      </c>
      <c r="G35" s="16"/>
    </row>
    <row r="36" spans="1:7" x14ac:dyDescent="0.35">
      <c r="A36" s="13" t="s">
        <v>422</v>
      </c>
      <c r="B36" s="33" t="s">
        <v>423</v>
      </c>
      <c r="C36" s="33" t="s">
        <v>362</v>
      </c>
      <c r="D36" s="14">
        <v>68660</v>
      </c>
      <c r="E36" s="15">
        <v>358.65</v>
      </c>
      <c r="F36" s="16">
        <v>6.0000000000000001E-3</v>
      </c>
      <c r="G36" s="16"/>
    </row>
    <row r="37" spans="1:7" x14ac:dyDescent="0.35">
      <c r="A37" s="13" t="s">
        <v>239</v>
      </c>
      <c r="B37" s="33" t="s">
        <v>240</v>
      </c>
      <c r="C37" s="33" t="s">
        <v>241</v>
      </c>
      <c r="D37" s="14">
        <v>14462</v>
      </c>
      <c r="E37" s="15">
        <v>338.71</v>
      </c>
      <c r="F37" s="16">
        <v>5.7000000000000002E-3</v>
      </c>
      <c r="G37" s="16"/>
    </row>
    <row r="38" spans="1:7" x14ac:dyDescent="0.35">
      <c r="A38" s="13" t="s">
        <v>217</v>
      </c>
      <c r="B38" s="33" t="s">
        <v>218</v>
      </c>
      <c r="C38" s="33" t="s">
        <v>197</v>
      </c>
      <c r="D38" s="14">
        <v>14272</v>
      </c>
      <c r="E38" s="15">
        <v>315.14</v>
      </c>
      <c r="F38" s="16">
        <v>5.3E-3</v>
      </c>
      <c r="G38" s="16"/>
    </row>
    <row r="39" spans="1:7" x14ac:dyDescent="0.35">
      <c r="A39" s="13" t="s">
        <v>260</v>
      </c>
      <c r="B39" s="33" t="s">
        <v>261</v>
      </c>
      <c r="C39" s="33" t="s">
        <v>238</v>
      </c>
      <c r="D39" s="14">
        <v>76361</v>
      </c>
      <c r="E39" s="15">
        <v>311.08999999999997</v>
      </c>
      <c r="F39" s="16">
        <v>5.1999999999999998E-3</v>
      </c>
      <c r="G39" s="16"/>
    </row>
    <row r="40" spans="1:7" x14ac:dyDescent="0.35">
      <c r="A40" s="13" t="s">
        <v>1045</v>
      </c>
      <c r="B40" s="33" t="s">
        <v>1046</v>
      </c>
      <c r="C40" s="33" t="s">
        <v>197</v>
      </c>
      <c r="D40" s="14">
        <v>470452</v>
      </c>
      <c r="E40" s="15">
        <v>305.27999999999997</v>
      </c>
      <c r="F40" s="16">
        <v>5.1000000000000004E-3</v>
      </c>
      <c r="G40" s="16"/>
    </row>
    <row r="41" spans="1:7" x14ac:dyDescent="0.35">
      <c r="A41" s="13" t="s">
        <v>1755</v>
      </c>
      <c r="B41" s="33" t="s">
        <v>1756</v>
      </c>
      <c r="C41" s="33" t="s">
        <v>1757</v>
      </c>
      <c r="D41" s="14">
        <v>13200</v>
      </c>
      <c r="E41" s="15">
        <v>303.77</v>
      </c>
      <c r="F41" s="16">
        <v>5.1000000000000004E-3</v>
      </c>
      <c r="G41" s="16"/>
    </row>
    <row r="42" spans="1:7" x14ac:dyDescent="0.35">
      <c r="A42" s="13" t="s">
        <v>771</v>
      </c>
      <c r="B42" s="33" t="s">
        <v>772</v>
      </c>
      <c r="C42" s="33" t="s">
        <v>491</v>
      </c>
      <c r="D42" s="14">
        <v>130000</v>
      </c>
      <c r="E42" s="15">
        <v>292.89999999999998</v>
      </c>
      <c r="F42" s="16">
        <v>4.8999999999999998E-3</v>
      </c>
      <c r="G42" s="16"/>
    </row>
    <row r="43" spans="1:7" x14ac:dyDescent="0.35">
      <c r="A43" s="13" t="s">
        <v>286</v>
      </c>
      <c r="B43" s="33" t="s">
        <v>287</v>
      </c>
      <c r="C43" s="33" t="s">
        <v>197</v>
      </c>
      <c r="D43" s="14">
        <v>114075</v>
      </c>
      <c r="E43" s="15">
        <v>285.11</v>
      </c>
      <c r="F43" s="16">
        <v>4.7999999999999996E-3</v>
      </c>
      <c r="G43" s="16"/>
    </row>
    <row r="44" spans="1:7" x14ac:dyDescent="0.35">
      <c r="A44" s="13" t="s">
        <v>797</v>
      </c>
      <c r="B44" s="33" t="s">
        <v>798</v>
      </c>
      <c r="C44" s="33" t="s">
        <v>267</v>
      </c>
      <c r="D44" s="14">
        <v>3933</v>
      </c>
      <c r="E44" s="15">
        <v>274.41000000000003</v>
      </c>
      <c r="F44" s="16">
        <v>4.5999999999999999E-3</v>
      </c>
      <c r="G44" s="16"/>
    </row>
    <row r="45" spans="1:7" x14ac:dyDescent="0.35">
      <c r="A45" s="13" t="s">
        <v>313</v>
      </c>
      <c r="B45" s="33" t="s">
        <v>314</v>
      </c>
      <c r="C45" s="33" t="s">
        <v>248</v>
      </c>
      <c r="D45" s="14">
        <v>10081</v>
      </c>
      <c r="E45" s="15">
        <v>269.36</v>
      </c>
      <c r="F45" s="16">
        <v>4.4999999999999997E-3</v>
      </c>
      <c r="G45" s="16"/>
    </row>
    <row r="46" spans="1:7" x14ac:dyDescent="0.35">
      <c r="A46" s="13" t="s">
        <v>1477</v>
      </c>
      <c r="B46" s="33" t="s">
        <v>1478</v>
      </c>
      <c r="C46" s="33" t="s">
        <v>433</v>
      </c>
      <c r="D46" s="14">
        <v>63000</v>
      </c>
      <c r="E46" s="15">
        <v>264.13</v>
      </c>
      <c r="F46" s="16">
        <v>4.4000000000000003E-3</v>
      </c>
      <c r="G46" s="16"/>
    </row>
    <row r="47" spans="1:7" x14ac:dyDescent="0.35">
      <c r="A47" s="13" t="s">
        <v>1433</v>
      </c>
      <c r="B47" s="33" t="s">
        <v>1434</v>
      </c>
      <c r="C47" s="33" t="s">
        <v>308</v>
      </c>
      <c r="D47" s="14">
        <v>26691</v>
      </c>
      <c r="E47" s="15">
        <v>262.11</v>
      </c>
      <c r="F47" s="16">
        <v>4.4000000000000003E-3</v>
      </c>
      <c r="G47" s="16"/>
    </row>
    <row r="48" spans="1:7" x14ac:dyDescent="0.35">
      <c r="A48" s="13" t="s">
        <v>230</v>
      </c>
      <c r="B48" s="33" t="s">
        <v>231</v>
      </c>
      <c r="C48" s="33" t="s">
        <v>232</v>
      </c>
      <c r="D48" s="14">
        <v>82767</v>
      </c>
      <c r="E48" s="15">
        <v>259.97000000000003</v>
      </c>
      <c r="F48" s="16">
        <v>4.3E-3</v>
      </c>
      <c r="G48" s="16"/>
    </row>
    <row r="49" spans="1:7" x14ac:dyDescent="0.35">
      <c r="A49" s="13" t="s">
        <v>256</v>
      </c>
      <c r="B49" s="33" t="s">
        <v>257</v>
      </c>
      <c r="C49" s="33" t="s">
        <v>216</v>
      </c>
      <c r="D49" s="14">
        <v>4010</v>
      </c>
      <c r="E49" s="15">
        <v>245.73</v>
      </c>
      <c r="F49" s="16">
        <v>4.1000000000000003E-3</v>
      </c>
      <c r="G49" s="16"/>
    </row>
    <row r="50" spans="1:7" x14ac:dyDescent="0.35">
      <c r="A50" s="13" t="s">
        <v>1061</v>
      </c>
      <c r="B50" s="33" t="s">
        <v>1062</v>
      </c>
      <c r="C50" s="33" t="s">
        <v>229</v>
      </c>
      <c r="D50" s="14">
        <v>17550</v>
      </c>
      <c r="E50" s="15">
        <v>242.4</v>
      </c>
      <c r="F50" s="16">
        <v>4.1000000000000003E-3</v>
      </c>
      <c r="G50" s="16"/>
    </row>
    <row r="51" spans="1:7" x14ac:dyDescent="0.35">
      <c r="A51" s="13" t="s">
        <v>328</v>
      </c>
      <c r="B51" s="33" t="s">
        <v>329</v>
      </c>
      <c r="C51" s="33" t="s">
        <v>229</v>
      </c>
      <c r="D51" s="14">
        <v>15593</v>
      </c>
      <c r="E51" s="15">
        <v>241.71</v>
      </c>
      <c r="F51" s="16">
        <v>4.0000000000000001E-3</v>
      </c>
      <c r="G51" s="16"/>
    </row>
    <row r="52" spans="1:7" x14ac:dyDescent="0.35">
      <c r="A52" s="13" t="s">
        <v>242</v>
      </c>
      <c r="B52" s="33" t="s">
        <v>243</v>
      </c>
      <c r="C52" s="33" t="s">
        <v>213</v>
      </c>
      <c r="D52" s="14">
        <v>15060</v>
      </c>
      <c r="E52" s="15">
        <v>236.07</v>
      </c>
      <c r="F52" s="16">
        <v>3.8999999999999998E-3</v>
      </c>
      <c r="G52" s="16"/>
    </row>
    <row r="53" spans="1:7" x14ac:dyDescent="0.35">
      <c r="A53" s="13" t="s">
        <v>2539</v>
      </c>
      <c r="B53" s="33" t="s">
        <v>2540</v>
      </c>
      <c r="C53" s="33" t="s">
        <v>426</v>
      </c>
      <c r="D53" s="14">
        <v>1645</v>
      </c>
      <c r="E53" s="15">
        <v>234.3</v>
      </c>
      <c r="F53" s="16">
        <v>3.8999999999999998E-3</v>
      </c>
      <c r="G53" s="16"/>
    </row>
    <row r="54" spans="1:7" x14ac:dyDescent="0.35">
      <c r="A54" s="13" t="s">
        <v>1047</v>
      </c>
      <c r="B54" s="33" t="s">
        <v>1048</v>
      </c>
      <c r="C54" s="33" t="s">
        <v>389</v>
      </c>
      <c r="D54" s="14">
        <v>94325</v>
      </c>
      <c r="E54" s="15">
        <v>230.58</v>
      </c>
      <c r="F54" s="16">
        <v>3.8999999999999998E-3</v>
      </c>
      <c r="G54" s="16"/>
    </row>
    <row r="55" spans="1:7" x14ac:dyDescent="0.35">
      <c r="A55" s="13" t="s">
        <v>409</v>
      </c>
      <c r="B55" s="33" t="s">
        <v>410</v>
      </c>
      <c r="C55" s="33" t="s">
        <v>301</v>
      </c>
      <c r="D55" s="14">
        <v>32245</v>
      </c>
      <c r="E55" s="15">
        <v>229.08</v>
      </c>
      <c r="F55" s="16">
        <v>3.8E-3</v>
      </c>
      <c r="G55" s="16"/>
    </row>
    <row r="56" spans="1:7" x14ac:dyDescent="0.35">
      <c r="A56" s="13" t="s">
        <v>1720</v>
      </c>
      <c r="B56" s="33" t="s">
        <v>1721</v>
      </c>
      <c r="C56" s="33" t="s">
        <v>1722</v>
      </c>
      <c r="D56" s="14">
        <v>338195</v>
      </c>
      <c r="E56" s="15">
        <v>219.12</v>
      </c>
      <c r="F56" s="16">
        <v>3.7000000000000002E-3</v>
      </c>
      <c r="G56" s="16"/>
    </row>
    <row r="57" spans="1:7" x14ac:dyDescent="0.35">
      <c r="A57" s="13" t="s">
        <v>754</v>
      </c>
      <c r="B57" s="33" t="s">
        <v>755</v>
      </c>
      <c r="C57" s="33" t="s">
        <v>397</v>
      </c>
      <c r="D57" s="14">
        <v>27578</v>
      </c>
      <c r="E57" s="15">
        <v>217.23</v>
      </c>
      <c r="F57" s="16">
        <v>3.5999999999999999E-3</v>
      </c>
      <c r="G57" s="16"/>
    </row>
    <row r="58" spans="1:7" x14ac:dyDescent="0.35">
      <c r="A58" s="13" t="s">
        <v>807</v>
      </c>
      <c r="B58" s="33" t="s">
        <v>808</v>
      </c>
      <c r="C58" s="33" t="s">
        <v>253</v>
      </c>
      <c r="D58" s="14">
        <v>3970</v>
      </c>
      <c r="E58" s="15">
        <v>215.92</v>
      </c>
      <c r="F58" s="16">
        <v>3.5999999999999999E-3</v>
      </c>
      <c r="G58" s="16"/>
    </row>
    <row r="59" spans="1:7" x14ac:dyDescent="0.35">
      <c r="A59" s="13" t="s">
        <v>270</v>
      </c>
      <c r="B59" s="33" t="s">
        <v>271</v>
      </c>
      <c r="C59" s="33" t="s">
        <v>238</v>
      </c>
      <c r="D59" s="14">
        <v>13990</v>
      </c>
      <c r="E59" s="15">
        <v>208.76</v>
      </c>
      <c r="F59" s="16">
        <v>3.5000000000000001E-3</v>
      </c>
      <c r="G59" s="16"/>
    </row>
    <row r="60" spans="1:7" x14ac:dyDescent="0.35">
      <c r="A60" s="13" t="s">
        <v>1465</v>
      </c>
      <c r="B60" s="33" t="s">
        <v>1466</v>
      </c>
      <c r="C60" s="33" t="s">
        <v>480</v>
      </c>
      <c r="D60" s="14">
        <v>59955</v>
      </c>
      <c r="E60" s="15">
        <v>208.13</v>
      </c>
      <c r="F60" s="16">
        <v>3.5000000000000001E-3</v>
      </c>
      <c r="G60" s="16"/>
    </row>
    <row r="61" spans="1:7" x14ac:dyDescent="0.35">
      <c r="A61" s="13" t="s">
        <v>1846</v>
      </c>
      <c r="B61" s="33" t="s">
        <v>1847</v>
      </c>
      <c r="C61" s="33" t="s">
        <v>264</v>
      </c>
      <c r="D61" s="14">
        <v>33750</v>
      </c>
      <c r="E61" s="15">
        <v>207.34</v>
      </c>
      <c r="F61" s="16">
        <v>3.5000000000000001E-3</v>
      </c>
      <c r="G61" s="16"/>
    </row>
    <row r="62" spans="1:7" x14ac:dyDescent="0.35">
      <c r="A62" s="13" t="s">
        <v>378</v>
      </c>
      <c r="B62" s="33" t="s">
        <v>379</v>
      </c>
      <c r="C62" s="33" t="s">
        <v>298</v>
      </c>
      <c r="D62" s="14">
        <v>1260</v>
      </c>
      <c r="E62" s="15">
        <v>207.3</v>
      </c>
      <c r="F62" s="16">
        <v>3.5000000000000001E-3</v>
      </c>
      <c r="G62" s="16"/>
    </row>
    <row r="63" spans="1:7" x14ac:dyDescent="0.35">
      <c r="A63" s="13" t="s">
        <v>306</v>
      </c>
      <c r="B63" s="33" t="s">
        <v>307</v>
      </c>
      <c r="C63" s="33" t="s">
        <v>308</v>
      </c>
      <c r="D63" s="14">
        <v>89250</v>
      </c>
      <c r="E63" s="15">
        <v>202.45</v>
      </c>
      <c r="F63" s="16">
        <v>3.3999999999999998E-3</v>
      </c>
      <c r="G63" s="16"/>
    </row>
    <row r="64" spans="1:7" x14ac:dyDescent="0.35">
      <c r="A64" s="13" t="s">
        <v>1410</v>
      </c>
      <c r="B64" s="33" t="s">
        <v>1411</v>
      </c>
      <c r="C64" s="33" t="s">
        <v>253</v>
      </c>
      <c r="D64" s="14">
        <v>8245</v>
      </c>
      <c r="E64" s="15">
        <v>196.91</v>
      </c>
      <c r="F64" s="16">
        <v>3.3E-3</v>
      </c>
      <c r="G64" s="16"/>
    </row>
    <row r="65" spans="1:7" x14ac:dyDescent="0.35">
      <c r="A65" s="13" t="s">
        <v>429</v>
      </c>
      <c r="B65" s="33" t="s">
        <v>430</v>
      </c>
      <c r="C65" s="33" t="s">
        <v>394</v>
      </c>
      <c r="D65" s="14">
        <v>8774</v>
      </c>
      <c r="E65" s="15">
        <v>194.27</v>
      </c>
      <c r="F65" s="16">
        <v>3.2000000000000002E-3</v>
      </c>
      <c r="G65" s="16"/>
    </row>
    <row r="66" spans="1:7" x14ac:dyDescent="0.35">
      <c r="A66" s="13" t="s">
        <v>1491</v>
      </c>
      <c r="B66" s="33" t="s">
        <v>1492</v>
      </c>
      <c r="C66" s="33" t="s">
        <v>216</v>
      </c>
      <c r="D66" s="14">
        <v>88402</v>
      </c>
      <c r="E66" s="15">
        <v>188.18</v>
      </c>
      <c r="F66" s="16">
        <v>3.0999999999999999E-3</v>
      </c>
      <c r="G66" s="16"/>
    </row>
    <row r="67" spans="1:7" x14ac:dyDescent="0.35">
      <c r="A67" s="13" t="s">
        <v>1513</v>
      </c>
      <c r="B67" s="33" t="s">
        <v>1514</v>
      </c>
      <c r="C67" s="33" t="s">
        <v>229</v>
      </c>
      <c r="D67" s="14">
        <v>14850</v>
      </c>
      <c r="E67" s="15">
        <v>182.52</v>
      </c>
      <c r="F67" s="16">
        <v>3.0999999999999999E-3</v>
      </c>
      <c r="G67" s="16"/>
    </row>
    <row r="68" spans="1:7" x14ac:dyDescent="0.35">
      <c r="A68" s="13" t="s">
        <v>1700</v>
      </c>
      <c r="B68" s="33" t="s">
        <v>1701</v>
      </c>
      <c r="C68" s="33" t="s">
        <v>1458</v>
      </c>
      <c r="D68" s="14">
        <v>185625</v>
      </c>
      <c r="E68" s="15">
        <v>161.85</v>
      </c>
      <c r="F68" s="16">
        <v>2.7000000000000001E-3</v>
      </c>
      <c r="G68" s="16"/>
    </row>
    <row r="69" spans="1:7" x14ac:dyDescent="0.35">
      <c r="A69" s="13" t="s">
        <v>1802</v>
      </c>
      <c r="B69" s="33" t="s">
        <v>1803</v>
      </c>
      <c r="C69" s="33" t="s">
        <v>327</v>
      </c>
      <c r="D69" s="14">
        <v>23925</v>
      </c>
      <c r="E69" s="15">
        <v>161.33000000000001</v>
      </c>
      <c r="F69" s="16">
        <v>2.7000000000000001E-3</v>
      </c>
      <c r="G69" s="16"/>
    </row>
    <row r="70" spans="1:7" x14ac:dyDescent="0.35">
      <c r="A70" s="13" t="s">
        <v>1422</v>
      </c>
      <c r="B70" s="33" t="s">
        <v>1423</v>
      </c>
      <c r="C70" s="33" t="s">
        <v>229</v>
      </c>
      <c r="D70" s="14">
        <v>16690</v>
      </c>
      <c r="E70" s="15">
        <v>148.25</v>
      </c>
      <c r="F70" s="16">
        <v>2.5000000000000001E-3</v>
      </c>
      <c r="G70" s="16"/>
    </row>
    <row r="71" spans="1:7" x14ac:dyDescent="0.35">
      <c r="A71" s="13" t="s">
        <v>288</v>
      </c>
      <c r="B71" s="33" t="s">
        <v>289</v>
      </c>
      <c r="C71" s="33" t="s">
        <v>213</v>
      </c>
      <c r="D71" s="14">
        <v>1969</v>
      </c>
      <c r="E71" s="15">
        <v>143.84</v>
      </c>
      <c r="F71" s="16">
        <v>2.3999999999999998E-3</v>
      </c>
      <c r="G71" s="16"/>
    </row>
    <row r="72" spans="1:7" x14ac:dyDescent="0.35">
      <c r="A72" s="13" t="s">
        <v>1437</v>
      </c>
      <c r="B72" s="33" t="s">
        <v>1438</v>
      </c>
      <c r="C72" s="33" t="s">
        <v>264</v>
      </c>
      <c r="D72" s="14">
        <v>50000</v>
      </c>
      <c r="E72" s="15">
        <v>142.80000000000001</v>
      </c>
      <c r="F72" s="16">
        <v>2.3999999999999998E-3</v>
      </c>
      <c r="G72" s="16"/>
    </row>
    <row r="73" spans="1:7" x14ac:dyDescent="0.35">
      <c r="A73" s="13" t="s">
        <v>280</v>
      </c>
      <c r="B73" s="33" t="s">
        <v>281</v>
      </c>
      <c r="C73" s="33" t="s">
        <v>229</v>
      </c>
      <c r="D73" s="14">
        <v>4252</v>
      </c>
      <c r="E73" s="15">
        <v>141.25</v>
      </c>
      <c r="F73" s="16">
        <v>2.3999999999999998E-3</v>
      </c>
      <c r="G73" s="16"/>
    </row>
    <row r="74" spans="1:7" x14ac:dyDescent="0.35">
      <c r="A74" s="13" t="s">
        <v>1429</v>
      </c>
      <c r="B74" s="33" t="s">
        <v>1430</v>
      </c>
      <c r="C74" s="33" t="s">
        <v>238</v>
      </c>
      <c r="D74" s="14">
        <v>30000</v>
      </c>
      <c r="E74" s="15">
        <v>140.12</v>
      </c>
      <c r="F74" s="16">
        <v>2.3E-3</v>
      </c>
      <c r="G74" s="16"/>
    </row>
    <row r="75" spans="1:7" x14ac:dyDescent="0.35">
      <c r="A75" s="13" t="s">
        <v>2541</v>
      </c>
      <c r="B75" s="33" t="s">
        <v>2542</v>
      </c>
      <c r="C75" s="33" t="s">
        <v>267</v>
      </c>
      <c r="D75" s="14">
        <v>27356</v>
      </c>
      <c r="E75" s="15">
        <v>138.13</v>
      </c>
      <c r="F75" s="16">
        <v>2.3E-3</v>
      </c>
      <c r="G75" s="16"/>
    </row>
    <row r="76" spans="1:7" x14ac:dyDescent="0.35">
      <c r="A76" s="13" t="s">
        <v>801</v>
      </c>
      <c r="B76" s="33" t="s">
        <v>802</v>
      </c>
      <c r="C76" s="33" t="s">
        <v>264</v>
      </c>
      <c r="D76" s="14">
        <v>18446</v>
      </c>
      <c r="E76" s="15">
        <v>137.18</v>
      </c>
      <c r="F76" s="16">
        <v>2.3E-3</v>
      </c>
      <c r="G76" s="16"/>
    </row>
    <row r="77" spans="1:7" x14ac:dyDescent="0.35">
      <c r="A77" s="13" t="s">
        <v>736</v>
      </c>
      <c r="B77" s="33" t="s">
        <v>737</v>
      </c>
      <c r="C77" s="33" t="s">
        <v>373</v>
      </c>
      <c r="D77" s="14">
        <v>30876</v>
      </c>
      <c r="E77" s="15">
        <v>135.61000000000001</v>
      </c>
      <c r="F77" s="16">
        <v>2.3E-3</v>
      </c>
      <c r="G77" s="16"/>
    </row>
    <row r="78" spans="1:7" x14ac:dyDescent="0.35">
      <c r="A78" s="13" t="s">
        <v>1065</v>
      </c>
      <c r="B78" s="33" t="s">
        <v>1066</v>
      </c>
      <c r="C78" s="33" t="s">
        <v>350</v>
      </c>
      <c r="D78" s="14">
        <v>31000</v>
      </c>
      <c r="E78" s="15">
        <v>130.59</v>
      </c>
      <c r="F78" s="16">
        <v>2.2000000000000001E-3</v>
      </c>
      <c r="G78" s="16"/>
    </row>
    <row r="79" spans="1:7" x14ac:dyDescent="0.35">
      <c r="A79" s="13" t="s">
        <v>1667</v>
      </c>
      <c r="B79" s="33" t="s">
        <v>1668</v>
      </c>
      <c r="C79" s="33" t="s">
        <v>279</v>
      </c>
      <c r="D79" s="14">
        <v>23655</v>
      </c>
      <c r="E79" s="15">
        <v>128.09</v>
      </c>
      <c r="F79" s="16">
        <v>2.0999999999999999E-3</v>
      </c>
      <c r="G79" s="16"/>
    </row>
    <row r="80" spans="1:7" x14ac:dyDescent="0.35">
      <c r="A80" s="13" t="s">
        <v>282</v>
      </c>
      <c r="B80" s="33" t="s">
        <v>283</v>
      </c>
      <c r="C80" s="33" t="s">
        <v>229</v>
      </c>
      <c r="D80" s="14">
        <v>6018</v>
      </c>
      <c r="E80" s="15">
        <v>126.11</v>
      </c>
      <c r="F80" s="16">
        <v>2.0999999999999999E-3</v>
      </c>
      <c r="G80" s="16"/>
    </row>
    <row r="81" spans="1:7" x14ac:dyDescent="0.35">
      <c r="A81" s="13" t="s">
        <v>817</v>
      </c>
      <c r="B81" s="33" t="s">
        <v>818</v>
      </c>
      <c r="C81" s="33" t="s">
        <v>308</v>
      </c>
      <c r="D81" s="14">
        <v>215976</v>
      </c>
      <c r="E81" s="15">
        <v>121.81</v>
      </c>
      <c r="F81" s="16">
        <v>2E-3</v>
      </c>
      <c r="G81" s="16"/>
    </row>
    <row r="82" spans="1:7" x14ac:dyDescent="0.35">
      <c r="A82" s="13" t="s">
        <v>315</v>
      </c>
      <c r="B82" s="33" t="s">
        <v>316</v>
      </c>
      <c r="C82" s="33" t="s">
        <v>229</v>
      </c>
      <c r="D82" s="14">
        <v>389</v>
      </c>
      <c r="E82" s="15">
        <v>116.64</v>
      </c>
      <c r="F82" s="16">
        <v>2E-3</v>
      </c>
      <c r="G82" s="16"/>
    </row>
    <row r="83" spans="1:7" x14ac:dyDescent="0.35">
      <c r="A83" s="13" t="s">
        <v>1038</v>
      </c>
      <c r="B83" s="33" t="s">
        <v>1039</v>
      </c>
      <c r="C83" s="33" t="s">
        <v>238</v>
      </c>
      <c r="D83" s="14">
        <v>26000</v>
      </c>
      <c r="E83" s="15">
        <v>109.23</v>
      </c>
      <c r="F83" s="16">
        <v>1.8E-3</v>
      </c>
      <c r="G83" s="16"/>
    </row>
    <row r="84" spans="1:7" x14ac:dyDescent="0.35">
      <c r="A84" s="13" t="s">
        <v>1088</v>
      </c>
      <c r="B84" s="33" t="s">
        <v>1089</v>
      </c>
      <c r="C84" s="33" t="s">
        <v>327</v>
      </c>
      <c r="D84" s="14">
        <v>37400</v>
      </c>
      <c r="E84" s="15">
        <v>108.25</v>
      </c>
      <c r="F84" s="16">
        <v>1.8E-3</v>
      </c>
      <c r="G84" s="16"/>
    </row>
    <row r="85" spans="1:7" x14ac:dyDescent="0.35">
      <c r="A85" s="13" t="s">
        <v>1072</v>
      </c>
      <c r="B85" s="33" t="s">
        <v>1073</v>
      </c>
      <c r="C85" s="33" t="s">
        <v>480</v>
      </c>
      <c r="D85" s="14">
        <v>16765</v>
      </c>
      <c r="E85" s="15">
        <v>107.42</v>
      </c>
      <c r="F85" s="16">
        <v>1.8E-3</v>
      </c>
      <c r="G85" s="16"/>
    </row>
    <row r="86" spans="1:7" x14ac:dyDescent="0.35">
      <c r="A86" s="13" t="s">
        <v>427</v>
      </c>
      <c r="B86" s="33" t="s">
        <v>428</v>
      </c>
      <c r="C86" s="33" t="s">
        <v>216</v>
      </c>
      <c r="D86" s="14">
        <v>2302</v>
      </c>
      <c r="E86" s="15">
        <v>100.7</v>
      </c>
      <c r="F86" s="16">
        <v>1.6999999999999999E-3</v>
      </c>
      <c r="G86" s="16"/>
    </row>
    <row r="87" spans="1:7" x14ac:dyDescent="0.35">
      <c r="A87" s="13" t="s">
        <v>752</v>
      </c>
      <c r="B87" s="33" t="s">
        <v>753</v>
      </c>
      <c r="C87" s="33" t="s">
        <v>238</v>
      </c>
      <c r="D87" s="14">
        <v>5323</v>
      </c>
      <c r="E87" s="15">
        <v>99.23</v>
      </c>
      <c r="F87" s="16">
        <v>1.6999999999999999E-3</v>
      </c>
      <c r="G87" s="16"/>
    </row>
    <row r="88" spans="1:7" x14ac:dyDescent="0.35">
      <c r="A88" s="13" t="s">
        <v>265</v>
      </c>
      <c r="B88" s="33" t="s">
        <v>266</v>
      </c>
      <c r="C88" s="33" t="s">
        <v>267</v>
      </c>
      <c r="D88" s="14">
        <v>8988</v>
      </c>
      <c r="E88" s="15">
        <v>98.71</v>
      </c>
      <c r="F88" s="16">
        <v>1.6999999999999999E-3</v>
      </c>
      <c r="G88" s="16"/>
    </row>
    <row r="89" spans="1:7" x14ac:dyDescent="0.35">
      <c r="A89" s="13" t="s">
        <v>824</v>
      </c>
      <c r="B89" s="33" t="s">
        <v>825</v>
      </c>
      <c r="C89" s="33" t="s">
        <v>248</v>
      </c>
      <c r="D89" s="14">
        <v>2550</v>
      </c>
      <c r="E89" s="15">
        <v>97.6</v>
      </c>
      <c r="F89" s="16">
        <v>1.6000000000000001E-3</v>
      </c>
      <c r="G89" s="16"/>
    </row>
    <row r="90" spans="1:7" x14ac:dyDescent="0.35">
      <c r="A90" s="13" t="s">
        <v>1059</v>
      </c>
      <c r="B90" s="33" t="s">
        <v>1060</v>
      </c>
      <c r="C90" s="33" t="s">
        <v>279</v>
      </c>
      <c r="D90" s="14">
        <v>19708</v>
      </c>
      <c r="E90" s="15">
        <v>95.87</v>
      </c>
      <c r="F90" s="16">
        <v>1.6000000000000001E-3</v>
      </c>
      <c r="G90" s="16"/>
    </row>
    <row r="91" spans="1:7" x14ac:dyDescent="0.35">
      <c r="A91" s="13" t="s">
        <v>344</v>
      </c>
      <c r="B91" s="33" t="s">
        <v>345</v>
      </c>
      <c r="C91" s="33" t="s">
        <v>264</v>
      </c>
      <c r="D91" s="14">
        <v>4716</v>
      </c>
      <c r="E91" s="15">
        <v>88.5</v>
      </c>
      <c r="F91" s="16">
        <v>1.5E-3</v>
      </c>
      <c r="G91" s="16"/>
    </row>
    <row r="92" spans="1:7" x14ac:dyDescent="0.35">
      <c r="A92" s="13" t="s">
        <v>2543</v>
      </c>
      <c r="B92" s="33" t="s">
        <v>2544</v>
      </c>
      <c r="C92" s="33" t="s">
        <v>298</v>
      </c>
      <c r="D92" s="14">
        <v>5178</v>
      </c>
      <c r="E92" s="15">
        <v>81.66</v>
      </c>
      <c r="F92" s="16">
        <v>1.4E-3</v>
      </c>
      <c r="G92" s="16"/>
    </row>
    <row r="93" spans="1:7" x14ac:dyDescent="0.35">
      <c r="A93" s="13" t="s">
        <v>1753</v>
      </c>
      <c r="B93" s="33" t="s">
        <v>1754</v>
      </c>
      <c r="C93" s="33" t="s">
        <v>202</v>
      </c>
      <c r="D93" s="14">
        <v>25200</v>
      </c>
      <c r="E93" s="15">
        <v>78.13</v>
      </c>
      <c r="F93" s="16">
        <v>1.2999999999999999E-3</v>
      </c>
      <c r="G93" s="16"/>
    </row>
    <row r="94" spans="1:7" x14ac:dyDescent="0.35">
      <c r="A94" s="13" t="s">
        <v>325</v>
      </c>
      <c r="B94" s="33" t="s">
        <v>326</v>
      </c>
      <c r="C94" s="33" t="s">
        <v>327</v>
      </c>
      <c r="D94" s="14">
        <v>7432</v>
      </c>
      <c r="E94" s="15">
        <v>76.45</v>
      </c>
      <c r="F94" s="16">
        <v>1.2999999999999999E-3</v>
      </c>
      <c r="G94" s="16"/>
    </row>
    <row r="95" spans="1:7" x14ac:dyDescent="0.35">
      <c r="A95" s="13" t="s">
        <v>1078</v>
      </c>
      <c r="B95" s="33" t="s">
        <v>1079</v>
      </c>
      <c r="C95" s="33" t="s">
        <v>301</v>
      </c>
      <c r="D95" s="14">
        <v>12624</v>
      </c>
      <c r="E95" s="15">
        <v>74.67</v>
      </c>
      <c r="F95" s="16">
        <v>1.1999999999999999E-3</v>
      </c>
      <c r="G95" s="16"/>
    </row>
    <row r="96" spans="1:7" x14ac:dyDescent="0.35">
      <c r="A96" s="13" t="s">
        <v>466</v>
      </c>
      <c r="B96" s="33" t="s">
        <v>467</v>
      </c>
      <c r="C96" s="33" t="s">
        <v>216</v>
      </c>
      <c r="D96" s="14">
        <v>11574</v>
      </c>
      <c r="E96" s="15">
        <v>73.92</v>
      </c>
      <c r="F96" s="16">
        <v>1.1999999999999999E-3</v>
      </c>
      <c r="G96" s="16"/>
    </row>
    <row r="97" spans="1:7" x14ac:dyDescent="0.35">
      <c r="A97" s="13" t="s">
        <v>1036</v>
      </c>
      <c r="B97" s="33" t="s">
        <v>1037</v>
      </c>
      <c r="C97" s="33" t="s">
        <v>397</v>
      </c>
      <c r="D97" s="14">
        <v>6538</v>
      </c>
      <c r="E97" s="15">
        <v>73.44</v>
      </c>
      <c r="F97" s="16">
        <v>1.1999999999999999E-3</v>
      </c>
      <c r="G97" s="16"/>
    </row>
    <row r="98" spans="1:7" x14ac:dyDescent="0.35">
      <c r="A98" s="13" t="s">
        <v>1086</v>
      </c>
      <c r="B98" s="33" t="s">
        <v>1087</v>
      </c>
      <c r="C98" s="33" t="s">
        <v>235</v>
      </c>
      <c r="D98" s="14">
        <v>74770</v>
      </c>
      <c r="E98" s="15">
        <v>70.31</v>
      </c>
      <c r="F98" s="16">
        <v>1.1999999999999999E-3</v>
      </c>
      <c r="G98" s="16"/>
    </row>
    <row r="99" spans="1:7" x14ac:dyDescent="0.35">
      <c r="A99" s="13" t="s">
        <v>294</v>
      </c>
      <c r="B99" s="33" t="s">
        <v>295</v>
      </c>
      <c r="C99" s="33" t="s">
        <v>197</v>
      </c>
      <c r="D99" s="14">
        <v>10238</v>
      </c>
      <c r="E99" s="15">
        <v>57.93</v>
      </c>
      <c r="F99" s="16">
        <v>1E-3</v>
      </c>
      <c r="G99" s="16"/>
    </row>
    <row r="100" spans="1:7" x14ac:dyDescent="0.35">
      <c r="A100" s="13" t="s">
        <v>1519</v>
      </c>
      <c r="B100" s="33" t="s">
        <v>1520</v>
      </c>
      <c r="C100" s="33" t="s">
        <v>229</v>
      </c>
      <c r="D100" s="14">
        <v>17500</v>
      </c>
      <c r="E100" s="15">
        <v>56.32</v>
      </c>
      <c r="F100" s="16">
        <v>8.9999999999999998E-4</v>
      </c>
      <c r="G100" s="16"/>
    </row>
    <row r="101" spans="1:7" x14ac:dyDescent="0.35">
      <c r="A101" s="13" t="s">
        <v>728</v>
      </c>
      <c r="B101" s="33" t="s">
        <v>729</v>
      </c>
      <c r="C101" s="33" t="s">
        <v>229</v>
      </c>
      <c r="D101" s="14">
        <v>900</v>
      </c>
      <c r="E101" s="15">
        <v>54.78</v>
      </c>
      <c r="F101" s="16">
        <v>8.9999999999999998E-4</v>
      </c>
      <c r="G101" s="16"/>
    </row>
    <row r="102" spans="1:7" x14ac:dyDescent="0.35">
      <c r="A102" s="13" t="s">
        <v>1070</v>
      </c>
      <c r="B102" s="33" t="s">
        <v>1071</v>
      </c>
      <c r="C102" s="33" t="s">
        <v>267</v>
      </c>
      <c r="D102" s="14">
        <v>14253</v>
      </c>
      <c r="E102" s="15">
        <v>52.01</v>
      </c>
      <c r="F102" s="16">
        <v>8.9999999999999998E-4</v>
      </c>
      <c r="G102" s="16"/>
    </row>
    <row r="103" spans="1:7" x14ac:dyDescent="0.35">
      <c r="A103" s="13" t="s">
        <v>2545</v>
      </c>
      <c r="B103" s="33" t="s">
        <v>2546</v>
      </c>
      <c r="C103" s="33" t="s">
        <v>327</v>
      </c>
      <c r="D103" s="14">
        <v>12000</v>
      </c>
      <c r="E103" s="15">
        <v>46.17</v>
      </c>
      <c r="F103" s="16">
        <v>8.0000000000000004E-4</v>
      </c>
      <c r="G103" s="16"/>
    </row>
    <row r="104" spans="1:7" x14ac:dyDescent="0.35">
      <c r="A104" s="13" t="s">
        <v>1788</v>
      </c>
      <c r="B104" s="33" t="s">
        <v>1789</v>
      </c>
      <c r="C104" s="33" t="s">
        <v>1069</v>
      </c>
      <c r="D104" s="14">
        <v>18800</v>
      </c>
      <c r="E104" s="15">
        <v>35.549999999999997</v>
      </c>
      <c r="F104" s="16">
        <v>5.9999999999999995E-4</v>
      </c>
      <c r="G104" s="16"/>
    </row>
    <row r="105" spans="1:7" x14ac:dyDescent="0.35">
      <c r="A105" s="13" t="s">
        <v>330</v>
      </c>
      <c r="B105" s="33" t="s">
        <v>331</v>
      </c>
      <c r="C105" s="33" t="s">
        <v>248</v>
      </c>
      <c r="D105" s="14">
        <v>284</v>
      </c>
      <c r="E105" s="15">
        <v>34.81</v>
      </c>
      <c r="F105" s="16">
        <v>5.9999999999999995E-4</v>
      </c>
      <c r="G105" s="16"/>
    </row>
    <row r="106" spans="1:7" x14ac:dyDescent="0.35">
      <c r="A106" s="13" t="s">
        <v>346</v>
      </c>
      <c r="B106" s="33" t="s">
        <v>347</v>
      </c>
      <c r="C106" s="33" t="s">
        <v>327</v>
      </c>
      <c r="D106" s="14">
        <v>675</v>
      </c>
      <c r="E106" s="15">
        <v>14.59</v>
      </c>
      <c r="F106" s="16">
        <v>2.0000000000000001E-4</v>
      </c>
      <c r="G106" s="16"/>
    </row>
    <row r="107" spans="1:7" x14ac:dyDescent="0.35">
      <c r="A107" s="13" t="s">
        <v>371</v>
      </c>
      <c r="B107" s="33" t="s">
        <v>372</v>
      </c>
      <c r="C107" s="33" t="s">
        <v>373</v>
      </c>
      <c r="D107" s="14">
        <v>1400</v>
      </c>
      <c r="E107" s="15">
        <v>8.75</v>
      </c>
      <c r="F107" s="16">
        <v>1E-4</v>
      </c>
      <c r="G107" s="16"/>
    </row>
    <row r="108" spans="1:7" x14ac:dyDescent="0.35">
      <c r="A108" s="13" t="s">
        <v>431</v>
      </c>
      <c r="B108" s="33" t="s">
        <v>432</v>
      </c>
      <c r="C108" s="33" t="s">
        <v>433</v>
      </c>
      <c r="D108" s="14">
        <v>18</v>
      </c>
      <c r="E108" s="15">
        <v>8.2100000000000009</v>
      </c>
      <c r="F108" s="16">
        <v>1E-4</v>
      </c>
      <c r="G108" s="16"/>
    </row>
    <row r="109" spans="1:7" x14ac:dyDescent="0.35">
      <c r="A109" s="13" t="s">
        <v>775</v>
      </c>
      <c r="B109" s="33" t="s">
        <v>776</v>
      </c>
      <c r="C109" s="33" t="s">
        <v>223</v>
      </c>
      <c r="D109" s="14">
        <v>1337</v>
      </c>
      <c r="E109" s="15">
        <v>2.6</v>
      </c>
      <c r="F109" s="16">
        <v>0</v>
      </c>
      <c r="G109" s="16"/>
    </row>
    <row r="110" spans="1:7" x14ac:dyDescent="0.35">
      <c r="A110" s="13" t="s">
        <v>830</v>
      </c>
      <c r="B110" s="33" t="s">
        <v>831</v>
      </c>
      <c r="C110" s="33" t="s">
        <v>197</v>
      </c>
      <c r="D110" s="14">
        <v>291</v>
      </c>
      <c r="E110" s="15">
        <v>1.97</v>
      </c>
      <c r="F110" s="16">
        <v>0</v>
      </c>
      <c r="G110" s="16"/>
    </row>
    <row r="111" spans="1:7" x14ac:dyDescent="0.35">
      <c r="A111" s="13" t="s">
        <v>272</v>
      </c>
      <c r="B111" s="33" t="s">
        <v>273</v>
      </c>
      <c r="C111" s="33" t="s">
        <v>213</v>
      </c>
      <c r="D111" s="14">
        <v>1</v>
      </c>
      <c r="E111" s="15">
        <v>0.05</v>
      </c>
      <c r="F111" s="16">
        <v>0</v>
      </c>
      <c r="G111" s="16"/>
    </row>
    <row r="112" spans="1:7" x14ac:dyDescent="0.35">
      <c r="A112" s="13" t="s">
        <v>236</v>
      </c>
      <c r="B112" s="33" t="s">
        <v>237</v>
      </c>
      <c r="C112" s="33" t="s">
        <v>238</v>
      </c>
      <c r="D112" s="14">
        <v>2</v>
      </c>
      <c r="E112" s="15">
        <v>0.04</v>
      </c>
      <c r="F112" s="16">
        <v>0</v>
      </c>
      <c r="G112" s="16"/>
    </row>
    <row r="113" spans="1:7" x14ac:dyDescent="0.35">
      <c r="A113" s="17" t="s">
        <v>137</v>
      </c>
      <c r="B113" s="34"/>
      <c r="C113" s="34"/>
      <c r="D113" s="20"/>
      <c r="E113" s="37">
        <v>39630.42</v>
      </c>
      <c r="F113" s="38">
        <v>0.66249999999999998</v>
      </c>
      <c r="G113" s="23"/>
    </row>
    <row r="114" spans="1:7" x14ac:dyDescent="0.35">
      <c r="A114" s="17" t="s">
        <v>400</v>
      </c>
      <c r="B114" s="33"/>
      <c r="C114" s="33"/>
      <c r="D114" s="14"/>
      <c r="E114" s="15"/>
      <c r="F114" s="16"/>
      <c r="G114" s="16"/>
    </row>
    <row r="115" spans="1:7" x14ac:dyDescent="0.35">
      <c r="A115" s="17" t="s">
        <v>137</v>
      </c>
      <c r="B115" s="33"/>
      <c r="C115" s="33"/>
      <c r="D115" s="14"/>
      <c r="E115" s="39" t="s">
        <v>134</v>
      </c>
      <c r="F115" s="40" t="s">
        <v>134</v>
      </c>
      <c r="G115" s="16"/>
    </row>
    <row r="116" spans="1:7" x14ac:dyDescent="0.35">
      <c r="A116" s="24" t="s">
        <v>153</v>
      </c>
      <c r="B116" s="35"/>
      <c r="C116" s="35"/>
      <c r="D116" s="25"/>
      <c r="E116" s="30">
        <v>39630.42</v>
      </c>
      <c r="F116" s="31">
        <v>0.66249999999999998</v>
      </c>
      <c r="G116" s="23"/>
    </row>
    <row r="117" spans="1:7" x14ac:dyDescent="0.35">
      <c r="A117" s="13"/>
      <c r="B117" s="33"/>
      <c r="C117" s="33"/>
      <c r="D117" s="14"/>
      <c r="E117" s="15"/>
      <c r="F117" s="16"/>
      <c r="G117" s="16"/>
    </row>
    <row r="118" spans="1:7" x14ac:dyDescent="0.35">
      <c r="A118" s="17" t="s">
        <v>777</v>
      </c>
      <c r="B118" s="33"/>
      <c r="C118" s="33"/>
      <c r="D118" s="14"/>
      <c r="E118" s="15"/>
      <c r="F118" s="16"/>
      <c r="G118" s="16"/>
    </row>
    <row r="119" spans="1:7" x14ac:dyDescent="0.35">
      <c r="A119" s="17" t="s">
        <v>778</v>
      </c>
      <c r="B119" s="33"/>
      <c r="C119" s="33"/>
      <c r="D119" s="14"/>
      <c r="E119" s="15"/>
      <c r="F119" s="16"/>
      <c r="G119" s="16"/>
    </row>
    <row r="120" spans="1:7" x14ac:dyDescent="0.35">
      <c r="A120" s="13" t="s">
        <v>780</v>
      </c>
      <c r="B120" s="33"/>
      <c r="C120" s="33" t="s">
        <v>223</v>
      </c>
      <c r="D120" s="14">
        <v>112100</v>
      </c>
      <c r="E120" s="15">
        <v>215.06</v>
      </c>
      <c r="F120" s="16">
        <v>3.5950000000000001E-3</v>
      </c>
      <c r="G120" s="16"/>
    </row>
    <row r="121" spans="1:7" x14ac:dyDescent="0.35">
      <c r="A121" s="13" t="s">
        <v>782</v>
      </c>
      <c r="B121" s="33"/>
      <c r="C121" s="33" t="s">
        <v>433</v>
      </c>
      <c r="D121" s="14">
        <v>450</v>
      </c>
      <c r="E121" s="15">
        <v>205.74</v>
      </c>
      <c r="F121" s="16">
        <v>3.4390000000000002E-3</v>
      </c>
      <c r="G121" s="16"/>
    </row>
    <row r="122" spans="1:7" x14ac:dyDescent="0.35">
      <c r="A122" s="13" t="s">
        <v>1094</v>
      </c>
      <c r="B122" s="33"/>
      <c r="C122" s="33" t="s">
        <v>235</v>
      </c>
      <c r="D122" s="14">
        <v>165375</v>
      </c>
      <c r="E122" s="15">
        <v>155.47</v>
      </c>
      <c r="F122" s="16">
        <v>2.5990000000000002E-3</v>
      </c>
      <c r="G122" s="16"/>
    </row>
    <row r="123" spans="1:7" x14ac:dyDescent="0.35">
      <c r="A123" s="13" t="s">
        <v>835</v>
      </c>
      <c r="B123" s="33"/>
      <c r="C123" s="33" t="s">
        <v>197</v>
      </c>
      <c r="D123" s="14">
        <v>19950</v>
      </c>
      <c r="E123" s="15">
        <v>112.92</v>
      </c>
      <c r="F123" s="16">
        <v>1.887E-3</v>
      </c>
      <c r="G123" s="16"/>
    </row>
    <row r="124" spans="1:7" x14ac:dyDescent="0.35">
      <c r="A124" s="13" t="s">
        <v>1092</v>
      </c>
      <c r="B124" s="33"/>
      <c r="C124" s="33" t="s">
        <v>248</v>
      </c>
      <c r="D124" s="14">
        <v>500</v>
      </c>
      <c r="E124" s="15">
        <v>61.55</v>
      </c>
      <c r="F124" s="16">
        <v>1.029E-3</v>
      </c>
      <c r="G124" s="16"/>
    </row>
    <row r="125" spans="1:7" x14ac:dyDescent="0.35">
      <c r="A125" s="13" t="s">
        <v>2547</v>
      </c>
      <c r="B125" s="33"/>
      <c r="C125" s="33" t="s">
        <v>197</v>
      </c>
      <c r="D125" s="14">
        <v>5000</v>
      </c>
      <c r="E125" s="15">
        <v>33.85</v>
      </c>
      <c r="F125" s="16">
        <v>5.6499999999999996E-4</v>
      </c>
      <c r="G125" s="16"/>
    </row>
    <row r="126" spans="1:7" x14ac:dyDescent="0.35">
      <c r="A126" s="13" t="s">
        <v>2303</v>
      </c>
      <c r="B126" s="33"/>
      <c r="C126" s="33" t="s">
        <v>373</v>
      </c>
      <c r="D126" s="42">
        <v>-1400</v>
      </c>
      <c r="E126" s="26">
        <v>-8.77</v>
      </c>
      <c r="F126" s="27">
        <v>-1.46E-4</v>
      </c>
      <c r="G126" s="16"/>
    </row>
    <row r="127" spans="1:7" x14ac:dyDescent="0.35">
      <c r="A127" s="13" t="s">
        <v>2355</v>
      </c>
      <c r="B127" s="33"/>
      <c r="C127" s="33" t="s">
        <v>213</v>
      </c>
      <c r="D127" s="42">
        <v>-700</v>
      </c>
      <c r="E127" s="26">
        <v>-11.01</v>
      </c>
      <c r="F127" s="27">
        <v>-1.84E-4</v>
      </c>
      <c r="G127" s="16"/>
    </row>
    <row r="128" spans="1:7" x14ac:dyDescent="0.35">
      <c r="A128" s="13" t="s">
        <v>2292</v>
      </c>
      <c r="B128" s="33"/>
      <c r="C128" s="33" t="s">
        <v>216</v>
      </c>
      <c r="D128" s="42">
        <v>-300</v>
      </c>
      <c r="E128" s="26">
        <v>-13.19</v>
      </c>
      <c r="F128" s="27">
        <v>-2.2000000000000001E-4</v>
      </c>
      <c r="G128" s="16"/>
    </row>
    <row r="129" spans="1:7" x14ac:dyDescent="0.35">
      <c r="A129" s="13" t="s">
        <v>2350</v>
      </c>
      <c r="B129" s="33"/>
      <c r="C129" s="33" t="s">
        <v>327</v>
      </c>
      <c r="D129" s="42">
        <v>-675</v>
      </c>
      <c r="E129" s="26">
        <v>-14.61</v>
      </c>
      <c r="F129" s="27">
        <v>-2.4399999999999999E-4</v>
      </c>
      <c r="G129" s="16"/>
    </row>
    <row r="130" spans="1:7" x14ac:dyDescent="0.35">
      <c r="A130" s="13" t="s">
        <v>2364</v>
      </c>
      <c r="B130" s="33"/>
      <c r="C130" s="33" t="s">
        <v>1069</v>
      </c>
      <c r="D130" s="42">
        <v>-18800</v>
      </c>
      <c r="E130" s="26">
        <v>-35.61</v>
      </c>
      <c r="F130" s="27">
        <v>-5.9500000000000004E-4</v>
      </c>
      <c r="G130" s="16"/>
    </row>
    <row r="131" spans="1:7" x14ac:dyDescent="0.35">
      <c r="A131" s="13" t="s">
        <v>2314</v>
      </c>
      <c r="B131" s="33"/>
      <c r="C131" s="33" t="s">
        <v>229</v>
      </c>
      <c r="D131" s="42">
        <v>-2800</v>
      </c>
      <c r="E131" s="26">
        <v>-51.43</v>
      </c>
      <c r="F131" s="27">
        <v>-8.5899999999999995E-4</v>
      </c>
      <c r="G131" s="16"/>
    </row>
    <row r="132" spans="1:7" x14ac:dyDescent="0.35">
      <c r="A132" s="13" t="s">
        <v>2343</v>
      </c>
      <c r="B132" s="33"/>
      <c r="C132" s="33" t="s">
        <v>229</v>
      </c>
      <c r="D132" s="42">
        <v>-900</v>
      </c>
      <c r="E132" s="26">
        <v>-55.02</v>
      </c>
      <c r="F132" s="27">
        <v>-9.19E-4</v>
      </c>
      <c r="G132" s="16"/>
    </row>
    <row r="133" spans="1:7" x14ac:dyDescent="0.35">
      <c r="A133" s="13" t="s">
        <v>2241</v>
      </c>
      <c r="B133" s="33"/>
      <c r="C133" s="33" t="s">
        <v>229</v>
      </c>
      <c r="D133" s="42">
        <v>-17500</v>
      </c>
      <c r="E133" s="26">
        <v>-56.46</v>
      </c>
      <c r="F133" s="27">
        <v>-9.4300000000000004E-4</v>
      </c>
      <c r="G133" s="16"/>
    </row>
    <row r="134" spans="1:7" x14ac:dyDescent="0.35">
      <c r="A134" s="13" t="s">
        <v>2385</v>
      </c>
      <c r="B134" s="33"/>
      <c r="C134" s="33" t="s">
        <v>213</v>
      </c>
      <c r="D134" s="42">
        <v>-1925</v>
      </c>
      <c r="E134" s="26">
        <v>-66.52</v>
      </c>
      <c r="F134" s="27">
        <v>-1.1119999999999999E-3</v>
      </c>
      <c r="G134" s="16"/>
    </row>
    <row r="135" spans="1:7" x14ac:dyDescent="0.35">
      <c r="A135" s="13" t="s">
        <v>2340</v>
      </c>
      <c r="B135" s="33"/>
      <c r="C135" s="33" t="s">
        <v>202</v>
      </c>
      <c r="D135" s="42">
        <v>-25200</v>
      </c>
      <c r="E135" s="26">
        <v>-78.55</v>
      </c>
      <c r="F135" s="27">
        <v>-1.3129999999999999E-3</v>
      </c>
      <c r="G135" s="16"/>
    </row>
    <row r="136" spans="1:7" x14ac:dyDescent="0.35">
      <c r="A136" s="13" t="s">
        <v>784</v>
      </c>
      <c r="B136" s="33"/>
      <c r="C136" s="33" t="s">
        <v>238</v>
      </c>
      <c r="D136" s="42">
        <v>-6250</v>
      </c>
      <c r="E136" s="26">
        <v>-93.53</v>
      </c>
      <c r="F136" s="27">
        <v>-1.5629999999999999E-3</v>
      </c>
      <c r="G136" s="16"/>
    </row>
    <row r="137" spans="1:7" x14ac:dyDescent="0.35">
      <c r="A137" s="13" t="s">
        <v>2386</v>
      </c>
      <c r="B137" s="33"/>
      <c r="C137" s="33" t="s">
        <v>1722</v>
      </c>
      <c r="D137" s="42">
        <v>-148500</v>
      </c>
      <c r="E137" s="26">
        <v>-96.35</v>
      </c>
      <c r="F137" s="27">
        <v>-1.6100000000000001E-3</v>
      </c>
      <c r="G137" s="16"/>
    </row>
    <row r="138" spans="1:7" x14ac:dyDescent="0.35">
      <c r="A138" s="13" t="s">
        <v>2328</v>
      </c>
      <c r="B138" s="33"/>
      <c r="C138" s="33" t="s">
        <v>248</v>
      </c>
      <c r="D138" s="42">
        <v>-2550</v>
      </c>
      <c r="E138" s="26">
        <v>-97.82</v>
      </c>
      <c r="F138" s="27">
        <v>-1.635E-3</v>
      </c>
      <c r="G138" s="16"/>
    </row>
    <row r="139" spans="1:7" x14ac:dyDescent="0.35">
      <c r="A139" s="13" t="s">
        <v>2399</v>
      </c>
      <c r="B139" s="33"/>
      <c r="C139" s="33" t="s">
        <v>238</v>
      </c>
      <c r="D139" s="42">
        <v>-26000</v>
      </c>
      <c r="E139" s="26">
        <v>-109.45</v>
      </c>
      <c r="F139" s="27">
        <v>-1.8289999999999999E-3</v>
      </c>
      <c r="G139" s="16"/>
    </row>
    <row r="140" spans="1:7" x14ac:dyDescent="0.35">
      <c r="A140" s="13" t="s">
        <v>2393</v>
      </c>
      <c r="B140" s="33"/>
      <c r="C140" s="33" t="s">
        <v>248</v>
      </c>
      <c r="D140" s="42">
        <v>-4200</v>
      </c>
      <c r="E140" s="26">
        <v>-112.64</v>
      </c>
      <c r="F140" s="27">
        <v>-1.8829999999999999E-3</v>
      </c>
      <c r="G140" s="16"/>
    </row>
    <row r="141" spans="1:7" x14ac:dyDescent="0.35">
      <c r="A141" s="13" t="s">
        <v>2317</v>
      </c>
      <c r="B141" s="33"/>
      <c r="C141" s="33" t="s">
        <v>397</v>
      </c>
      <c r="D141" s="42">
        <v>-15000</v>
      </c>
      <c r="E141" s="26">
        <v>-118.7</v>
      </c>
      <c r="F141" s="27">
        <v>-1.9840000000000001E-3</v>
      </c>
      <c r="G141" s="16"/>
    </row>
    <row r="142" spans="1:7" x14ac:dyDescent="0.35">
      <c r="A142" s="13" t="s">
        <v>2322</v>
      </c>
      <c r="B142" s="33"/>
      <c r="C142" s="33" t="s">
        <v>241</v>
      </c>
      <c r="D142" s="42">
        <v>-5700</v>
      </c>
      <c r="E142" s="26">
        <v>-134.01</v>
      </c>
      <c r="F142" s="27">
        <v>-2.2399999999999998E-3</v>
      </c>
      <c r="G142" s="16"/>
    </row>
    <row r="143" spans="1:7" x14ac:dyDescent="0.35">
      <c r="A143" s="13" t="s">
        <v>2320</v>
      </c>
      <c r="B143" s="33"/>
      <c r="C143" s="33" t="s">
        <v>197</v>
      </c>
      <c r="D143" s="42">
        <v>-6400</v>
      </c>
      <c r="E143" s="26">
        <v>-141.79</v>
      </c>
      <c r="F143" s="27">
        <v>-2.3700000000000001E-3</v>
      </c>
      <c r="G143" s="16"/>
    </row>
    <row r="144" spans="1:7" x14ac:dyDescent="0.35">
      <c r="A144" s="13" t="s">
        <v>2387</v>
      </c>
      <c r="B144" s="33"/>
      <c r="C144" s="33" t="s">
        <v>362</v>
      </c>
      <c r="D144" s="42">
        <v>-29750</v>
      </c>
      <c r="E144" s="26">
        <v>-156.01</v>
      </c>
      <c r="F144" s="27">
        <v>-2.6080000000000001E-3</v>
      </c>
      <c r="G144" s="16"/>
    </row>
    <row r="145" spans="1:7" x14ac:dyDescent="0.35">
      <c r="A145" s="13" t="s">
        <v>2279</v>
      </c>
      <c r="B145" s="33"/>
      <c r="C145" s="33" t="s">
        <v>327</v>
      </c>
      <c r="D145" s="42">
        <v>-23925</v>
      </c>
      <c r="E145" s="26">
        <v>-161.91</v>
      </c>
      <c r="F145" s="27">
        <v>-2.7070000000000002E-3</v>
      </c>
      <c r="G145" s="16"/>
    </row>
    <row r="146" spans="1:7" x14ac:dyDescent="0.35">
      <c r="A146" s="13" t="s">
        <v>2356</v>
      </c>
      <c r="B146" s="33"/>
      <c r="C146" s="33" t="s">
        <v>1458</v>
      </c>
      <c r="D146" s="42">
        <v>-185625</v>
      </c>
      <c r="E146" s="26">
        <v>-162.63</v>
      </c>
      <c r="F146" s="27">
        <v>-2.7190000000000001E-3</v>
      </c>
      <c r="G146" s="16"/>
    </row>
    <row r="147" spans="1:7" x14ac:dyDescent="0.35">
      <c r="A147" s="13" t="s">
        <v>2400</v>
      </c>
      <c r="B147" s="33"/>
      <c r="C147" s="33" t="s">
        <v>238</v>
      </c>
      <c r="D147" s="42">
        <v>-44200</v>
      </c>
      <c r="E147" s="26">
        <v>-180.71</v>
      </c>
      <c r="F147" s="27">
        <v>-3.0209999999999998E-3</v>
      </c>
      <c r="G147" s="16"/>
    </row>
    <row r="148" spans="1:7" x14ac:dyDescent="0.35">
      <c r="A148" s="13" t="s">
        <v>2342</v>
      </c>
      <c r="B148" s="33"/>
      <c r="C148" s="33" t="s">
        <v>229</v>
      </c>
      <c r="D148" s="42">
        <v>-14850</v>
      </c>
      <c r="E148" s="26">
        <v>-183.15</v>
      </c>
      <c r="F148" s="27">
        <v>-3.0620000000000001E-3</v>
      </c>
      <c r="G148" s="16"/>
    </row>
    <row r="149" spans="1:7" x14ac:dyDescent="0.35">
      <c r="A149" s="13" t="s">
        <v>2389</v>
      </c>
      <c r="B149" s="33"/>
      <c r="C149" s="33" t="s">
        <v>308</v>
      </c>
      <c r="D149" s="42">
        <v>-89250</v>
      </c>
      <c r="E149" s="26">
        <v>-203.32</v>
      </c>
      <c r="F149" s="27">
        <v>-3.3990000000000001E-3</v>
      </c>
      <c r="G149" s="16"/>
    </row>
    <row r="150" spans="1:7" x14ac:dyDescent="0.35">
      <c r="A150" s="13" t="s">
        <v>2307</v>
      </c>
      <c r="B150" s="33"/>
      <c r="C150" s="33" t="s">
        <v>264</v>
      </c>
      <c r="D150" s="42">
        <v>-33750</v>
      </c>
      <c r="E150" s="26">
        <v>-208.12</v>
      </c>
      <c r="F150" s="27">
        <v>-3.4789999999999999E-3</v>
      </c>
      <c r="G150" s="16"/>
    </row>
    <row r="151" spans="1:7" x14ac:dyDescent="0.35">
      <c r="A151" s="13" t="s">
        <v>2397</v>
      </c>
      <c r="B151" s="33"/>
      <c r="C151" s="33" t="s">
        <v>389</v>
      </c>
      <c r="D151" s="42">
        <v>-94325</v>
      </c>
      <c r="E151" s="26">
        <v>-231.28</v>
      </c>
      <c r="F151" s="27">
        <v>-3.8660000000000001E-3</v>
      </c>
      <c r="G151" s="16"/>
    </row>
    <row r="152" spans="1:7" x14ac:dyDescent="0.35">
      <c r="A152" s="13" t="s">
        <v>2369</v>
      </c>
      <c r="B152" s="33"/>
      <c r="C152" s="33" t="s">
        <v>210</v>
      </c>
      <c r="D152" s="42">
        <v>-7050</v>
      </c>
      <c r="E152" s="26">
        <v>-236.15</v>
      </c>
      <c r="F152" s="27">
        <v>-3.9480000000000001E-3</v>
      </c>
      <c r="G152" s="16"/>
    </row>
    <row r="153" spans="1:7" x14ac:dyDescent="0.35">
      <c r="A153" s="13" t="s">
        <v>2326</v>
      </c>
      <c r="B153" s="33"/>
      <c r="C153" s="33" t="s">
        <v>229</v>
      </c>
      <c r="D153" s="42">
        <v>-17550</v>
      </c>
      <c r="E153" s="26">
        <v>-243.42</v>
      </c>
      <c r="F153" s="27">
        <v>-4.0689999999999997E-3</v>
      </c>
      <c r="G153" s="16"/>
    </row>
    <row r="154" spans="1:7" x14ac:dyDescent="0.35">
      <c r="A154" s="13" t="s">
        <v>2291</v>
      </c>
      <c r="B154" s="33"/>
      <c r="C154" s="33" t="s">
        <v>197</v>
      </c>
      <c r="D154" s="42">
        <v>-114075</v>
      </c>
      <c r="E154" s="26">
        <v>-285.74</v>
      </c>
      <c r="F154" s="27">
        <v>-4.777E-3</v>
      </c>
      <c r="G154" s="16"/>
    </row>
    <row r="155" spans="1:7" x14ac:dyDescent="0.35">
      <c r="A155" s="13" t="s">
        <v>785</v>
      </c>
      <c r="B155" s="33"/>
      <c r="C155" s="33" t="s">
        <v>491</v>
      </c>
      <c r="D155" s="42">
        <v>-130000</v>
      </c>
      <c r="E155" s="26">
        <v>-294.39999999999998</v>
      </c>
      <c r="F155" s="27">
        <v>-4.9220000000000002E-3</v>
      </c>
      <c r="G155" s="16"/>
    </row>
    <row r="156" spans="1:7" x14ac:dyDescent="0.35">
      <c r="A156" s="13" t="s">
        <v>2377</v>
      </c>
      <c r="B156" s="33"/>
      <c r="C156" s="33" t="s">
        <v>241</v>
      </c>
      <c r="D156" s="42">
        <v>-70400</v>
      </c>
      <c r="E156" s="26">
        <v>-300.12</v>
      </c>
      <c r="F156" s="27">
        <v>-5.0169999999999998E-3</v>
      </c>
      <c r="G156" s="16"/>
    </row>
    <row r="157" spans="1:7" x14ac:dyDescent="0.35">
      <c r="A157" s="13" t="s">
        <v>2354</v>
      </c>
      <c r="B157" s="33"/>
      <c r="C157" s="33" t="s">
        <v>1757</v>
      </c>
      <c r="D157" s="42">
        <v>-13200</v>
      </c>
      <c r="E157" s="26">
        <v>-304.68</v>
      </c>
      <c r="F157" s="27">
        <v>-5.0939999999999996E-3</v>
      </c>
      <c r="G157" s="16"/>
    </row>
    <row r="158" spans="1:7" x14ac:dyDescent="0.35">
      <c r="A158" s="13" t="s">
        <v>2392</v>
      </c>
      <c r="B158" s="33"/>
      <c r="C158" s="33" t="s">
        <v>197</v>
      </c>
      <c r="D158" s="42">
        <v>-46500</v>
      </c>
      <c r="E158" s="26">
        <v>-364.91</v>
      </c>
      <c r="F158" s="27">
        <v>-6.1009999999999997E-3</v>
      </c>
      <c r="G158" s="16"/>
    </row>
    <row r="159" spans="1:7" x14ac:dyDescent="0.35">
      <c r="A159" s="13" t="s">
        <v>2368</v>
      </c>
      <c r="B159" s="33"/>
      <c r="C159" s="33" t="s">
        <v>248</v>
      </c>
      <c r="D159" s="42">
        <v>-58850</v>
      </c>
      <c r="E159" s="26">
        <v>-380.23</v>
      </c>
      <c r="F159" s="27">
        <v>-6.3569999999999998E-3</v>
      </c>
      <c r="G159" s="16"/>
    </row>
    <row r="160" spans="1:7" x14ac:dyDescent="0.35">
      <c r="A160" s="13" t="s">
        <v>2308</v>
      </c>
      <c r="B160" s="33"/>
      <c r="C160" s="33" t="s">
        <v>197</v>
      </c>
      <c r="D160" s="42">
        <v>-392000</v>
      </c>
      <c r="E160" s="26">
        <v>-393.8</v>
      </c>
      <c r="F160" s="27">
        <v>-6.5839999999999996E-3</v>
      </c>
      <c r="G160" s="16"/>
    </row>
    <row r="161" spans="1:7" x14ac:dyDescent="0.35">
      <c r="A161" s="13" t="s">
        <v>2394</v>
      </c>
      <c r="B161" s="33"/>
      <c r="C161" s="33" t="s">
        <v>197</v>
      </c>
      <c r="D161" s="42">
        <v>-33125</v>
      </c>
      <c r="E161" s="26">
        <v>-394.42</v>
      </c>
      <c r="F161" s="27">
        <v>-6.594E-3</v>
      </c>
      <c r="G161" s="16"/>
    </row>
    <row r="162" spans="1:7" x14ac:dyDescent="0.35">
      <c r="A162" s="13" t="s">
        <v>2413</v>
      </c>
      <c r="B162" s="33"/>
      <c r="C162" s="33" t="s">
        <v>751</v>
      </c>
      <c r="D162" s="42">
        <v>-94300</v>
      </c>
      <c r="E162" s="26">
        <v>-395.4</v>
      </c>
      <c r="F162" s="27">
        <v>-6.6100000000000004E-3</v>
      </c>
      <c r="G162" s="16"/>
    </row>
    <row r="163" spans="1:7" x14ac:dyDescent="0.35">
      <c r="A163" s="13" t="s">
        <v>2407</v>
      </c>
      <c r="B163" s="33"/>
      <c r="C163" s="33" t="s">
        <v>232</v>
      </c>
      <c r="D163" s="42">
        <v>-9000</v>
      </c>
      <c r="E163" s="26">
        <v>-405.39</v>
      </c>
      <c r="F163" s="27">
        <v>-6.777E-3</v>
      </c>
      <c r="G163" s="16"/>
    </row>
    <row r="164" spans="1:7" x14ac:dyDescent="0.35">
      <c r="A164" s="13" t="s">
        <v>2412</v>
      </c>
      <c r="B164" s="33"/>
      <c r="C164" s="33" t="s">
        <v>334</v>
      </c>
      <c r="D164" s="42">
        <v>-40500</v>
      </c>
      <c r="E164" s="26">
        <v>-419.26</v>
      </c>
      <c r="F164" s="27">
        <v>-7.0089999999999996E-3</v>
      </c>
      <c r="G164" s="16"/>
    </row>
    <row r="165" spans="1:7" x14ac:dyDescent="0.35">
      <c r="A165" s="13" t="s">
        <v>2275</v>
      </c>
      <c r="B165" s="33"/>
      <c r="C165" s="33" t="s">
        <v>235</v>
      </c>
      <c r="D165" s="42">
        <v>-121500</v>
      </c>
      <c r="E165" s="26">
        <v>-468.87</v>
      </c>
      <c r="F165" s="27">
        <v>-7.8390000000000005E-3</v>
      </c>
      <c r="G165" s="16"/>
    </row>
    <row r="166" spans="1:7" x14ac:dyDescent="0.35">
      <c r="A166" s="13" t="s">
        <v>2378</v>
      </c>
      <c r="B166" s="33"/>
      <c r="C166" s="33" t="s">
        <v>226</v>
      </c>
      <c r="D166" s="42">
        <v>-4100</v>
      </c>
      <c r="E166" s="26">
        <v>-479.62</v>
      </c>
      <c r="F166" s="27">
        <v>-8.0180000000000008E-3</v>
      </c>
      <c r="G166" s="16"/>
    </row>
    <row r="167" spans="1:7" x14ac:dyDescent="0.35">
      <c r="A167" s="13" t="s">
        <v>2359</v>
      </c>
      <c r="B167" s="33"/>
      <c r="C167" s="33" t="s">
        <v>235</v>
      </c>
      <c r="D167" s="42">
        <v>-151500</v>
      </c>
      <c r="E167" s="26">
        <v>-539.79</v>
      </c>
      <c r="F167" s="27">
        <v>-9.025E-3</v>
      </c>
      <c r="G167" s="16"/>
    </row>
    <row r="168" spans="1:7" x14ac:dyDescent="0.35">
      <c r="A168" s="13" t="s">
        <v>2384</v>
      </c>
      <c r="B168" s="33"/>
      <c r="C168" s="33" t="s">
        <v>226</v>
      </c>
      <c r="D168" s="42">
        <v>-19750</v>
      </c>
      <c r="E168" s="26">
        <v>-543.07000000000005</v>
      </c>
      <c r="F168" s="27">
        <v>-9.0790000000000003E-3</v>
      </c>
      <c r="G168" s="16"/>
    </row>
    <row r="169" spans="1:7" x14ac:dyDescent="0.35">
      <c r="A169" s="13" t="s">
        <v>2296</v>
      </c>
      <c r="B169" s="33"/>
      <c r="C169" s="33" t="s">
        <v>197</v>
      </c>
      <c r="D169" s="42">
        <v>-280000</v>
      </c>
      <c r="E169" s="26">
        <v>-552.75</v>
      </c>
      <c r="F169" s="27">
        <v>-9.2409999999999992E-3</v>
      </c>
      <c r="G169" s="16"/>
    </row>
    <row r="170" spans="1:7" x14ac:dyDescent="0.35">
      <c r="A170" s="13" t="s">
        <v>2395</v>
      </c>
      <c r="B170" s="33"/>
      <c r="C170" s="33" t="s">
        <v>213</v>
      </c>
      <c r="D170" s="42">
        <v>-40400</v>
      </c>
      <c r="E170" s="26">
        <v>-607.86</v>
      </c>
      <c r="F170" s="27">
        <v>-1.0163E-2</v>
      </c>
      <c r="G170" s="16"/>
    </row>
    <row r="171" spans="1:7" x14ac:dyDescent="0.35">
      <c r="A171" s="13" t="s">
        <v>2409</v>
      </c>
      <c r="B171" s="33"/>
      <c r="C171" s="33" t="s">
        <v>205</v>
      </c>
      <c r="D171" s="42">
        <v>-8840000</v>
      </c>
      <c r="E171" s="26">
        <v>-629.41</v>
      </c>
      <c r="F171" s="27">
        <v>-1.0522999999999999E-2</v>
      </c>
      <c r="G171" s="16"/>
    </row>
    <row r="172" spans="1:7" x14ac:dyDescent="0.35">
      <c r="A172" s="13" t="s">
        <v>2414</v>
      </c>
      <c r="B172" s="33"/>
      <c r="C172" s="33" t="s">
        <v>197</v>
      </c>
      <c r="D172" s="42">
        <v>-47600</v>
      </c>
      <c r="E172" s="26">
        <v>-682.3</v>
      </c>
      <c r="F172" s="27">
        <v>-1.1407E-2</v>
      </c>
      <c r="G172" s="16"/>
    </row>
    <row r="173" spans="1:7" x14ac:dyDescent="0.35">
      <c r="A173" s="13" t="s">
        <v>2363</v>
      </c>
      <c r="B173" s="33"/>
      <c r="C173" s="33" t="s">
        <v>821</v>
      </c>
      <c r="D173" s="42">
        <v>-206850</v>
      </c>
      <c r="E173" s="26">
        <v>-800.72</v>
      </c>
      <c r="F173" s="27">
        <v>-1.3387E-2</v>
      </c>
      <c r="G173" s="16"/>
    </row>
    <row r="174" spans="1:7" x14ac:dyDescent="0.35">
      <c r="A174" s="13" t="s">
        <v>2236</v>
      </c>
      <c r="B174" s="33"/>
      <c r="C174" s="33" t="s">
        <v>1458</v>
      </c>
      <c r="D174" s="42">
        <v>-69600</v>
      </c>
      <c r="E174" s="26">
        <v>-849.82</v>
      </c>
      <c r="F174" s="27">
        <v>-1.4208E-2</v>
      </c>
      <c r="G174" s="16"/>
    </row>
    <row r="175" spans="1:7" x14ac:dyDescent="0.35">
      <c r="A175" s="13" t="s">
        <v>2312</v>
      </c>
      <c r="B175" s="33"/>
      <c r="C175" s="33" t="s">
        <v>226</v>
      </c>
      <c r="D175" s="42">
        <v>-186300</v>
      </c>
      <c r="E175" s="26">
        <v>-1010.21</v>
      </c>
      <c r="F175" s="27">
        <v>-1.6889999999999999E-2</v>
      </c>
      <c r="G175" s="16"/>
    </row>
    <row r="176" spans="1:7" x14ac:dyDescent="0.35">
      <c r="A176" s="13" t="s">
        <v>2415</v>
      </c>
      <c r="B176" s="33"/>
      <c r="C176" s="33" t="s">
        <v>197</v>
      </c>
      <c r="D176" s="42">
        <v>-59950</v>
      </c>
      <c r="E176" s="26">
        <v>-1159.43</v>
      </c>
      <c r="F176" s="27">
        <v>-1.9384999999999999E-2</v>
      </c>
      <c r="G176" s="16"/>
    </row>
    <row r="177" spans="1:7" x14ac:dyDescent="0.35">
      <c r="A177" s="13" t="s">
        <v>2411</v>
      </c>
      <c r="B177" s="33"/>
      <c r="C177" s="33" t="s">
        <v>205</v>
      </c>
      <c r="D177" s="42">
        <v>-99275</v>
      </c>
      <c r="E177" s="26">
        <v>-1855.25</v>
      </c>
      <c r="F177" s="27">
        <v>-3.1018E-2</v>
      </c>
      <c r="G177" s="16"/>
    </row>
    <row r="178" spans="1:7" x14ac:dyDescent="0.35">
      <c r="A178" s="13" t="s">
        <v>2366</v>
      </c>
      <c r="B178" s="33"/>
      <c r="C178" s="33" t="s">
        <v>223</v>
      </c>
      <c r="D178" s="42">
        <v>-741000</v>
      </c>
      <c r="E178" s="26">
        <v>-1959.2</v>
      </c>
      <c r="F178" s="27">
        <v>-3.2756E-2</v>
      </c>
      <c r="G178" s="16"/>
    </row>
    <row r="179" spans="1:7" x14ac:dyDescent="0.35">
      <c r="A179" s="13" t="s">
        <v>2234</v>
      </c>
      <c r="B179" s="33"/>
      <c r="C179" s="33" t="s">
        <v>394</v>
      </c>
      <c r="D179" s="42">
        <v>-363140</v>
      </c>
      <c r="E179" s="26">
        <v>-2433.7600000000002</v>
      </c>
      <c r="F179" s="27">
        <v>-4.0690999999999998E-2</v>
      </c>
      <c r="G179" s="16"/>
    </row>
    <row r="180" spans="1:7" x14ac:dyDescent="0.35">
      <c r="A180" s="13" t="s">
        <v>2416</v>
      </c>
      <c r="B180" s="33"/>
      <c r="C180" s="33" t="s">
        <v>202</v>
      </c>
      <c r="D180" s="42">
        <v>-245500</v>
      </c>
      <c r="E180" s="26">
        <v>-3459.83</v>
      </c>
      <c r="F180" s="27">
        <v>-5.7846000000000002E-2</v>
      </c>
      <c r="G180" s="16"/>
    </row>
    <row r="181" spans="1:7" x14ac:dyDescent="0.35">
      <c r="A181" s="17" t="s">
        <v>137</v>
      </c>
      <c r="B181" s="34"/>
      <c r="C181" s="34"/>
      <c r="D181" s="20"/>
      <c r="E181" s="43">
        <v>-24447.81</v>
      </c>
      <c r="F181" s="44">
        <v>-0.40873100000000001</v>
      </c>
      <c r="G181" s="23"/>
    </row>
    <row r="182" spans="1:7" x14ac:dyDescent="0.35">
      <c r="A182" s="13"/>
      <c r="B182" s="33"/>
      <c r="C182" s="33"/>
      <c r="D182" s="14"/>
      <c r="E182" s="15"/>
      <c r="F182" s="16"/>
      <c r="G182" s="16"/>
    </row>
    <row r="183" spans="1:7" x14ac:dyDescent="0.35">
      <c r="A183" s="13"/>
      <c r="B183" s="33"/>
      <c r="C183" s="33"/>
      <c r="D183" s="14"/>
      <c r="E183" s="15"/>
      <c r="F183" s="16"/>
      <c r="G183" s="16"/>
    </row>
    <row r="184" spans="1:7" x14ac:dyDescent="0.35">
      <c r="A184" s="13"/>
      <c r="B184" s="33"/>
      <c r="C184" s="33"/>
      <c r="D184" s="14"/>
      <c r="E184" s="15"/>
      <c r="F184" s="16"/>
      <c r="G184" s="16"/>
    </row>
    <row r="185" spans="1:7" x14ac:dyDescent="0.35">
      <c r="A185" s="24" t="s">
        <v>153</v>
      </c>
      <c r="B185" s="35"/>
      <c r="C185" s="35"/>
      <c r="D185" s="25"/>
      <c r="E185" s="45">
        <v>-24447.81</v>
      </c>
      <c r="F185" s="46">
        <v>-0.40873100000000001</v>
      </c>
      <c r="G185" s="23"/>
    </row>
    <row r="186" spans="1:7" x14ac:dyDescent="0.35">
      <c r="A186" s="13"/>
      <c r="B186" s="33"/>
      <c r="C186" s="33"/>
      <c r="D186" s="14"/>
      <c r="E186" s="15"/>
      <c r="F186" s="16"/>
      <c r="G186" s="16"/>
    </row>
    <row r="187" spans="1:7" x14ac:dyDescent="0.35">
      <c r="A187" s="17" t="s">
        <v>135</v>
      </c>
      <c r="B187" s="33"/>
      <c r="C187" s="33"/>
      <c r="D187" s="14"/>
      <c r="E187" s="15"/>
      <c r="F187" s="16"/>
      <c r="G187" s="16"/>
    </row>
    <row r="188" spans="1:7" x14ac:dyDescent="0.35">
      <c r="A188" s="17" t="s">
        <v>519</v>
      </c>
      <c r="B188" s="33"/>
      <c r="C188" s="33"/>
      <c r="D188" s="14"/>
      <c r="E188" s="15"/>
      <c r="F188" s="16"/>
      <c r="G188" s="16"/>
    </row>
    <row r="189" spans="1:7" x14ac:dyDescent="0.35">
      <c r="A189" s="13" t="s">
        <v>1095</v>
      </c>
      <c r="B189" s="33" t="s">
        <v>1096</v>
      </c>
      <c r="C189" s="33" t="s">
        <v>522</v>
      </c>
      <c r="D189" s="14">
        <v>2500000</v>
      </c>
      <c r="E189" s="15">
        <v>2506.27</v>
      </c>
      <c r="F189" s="16">
        <v>4.19E-2</v>
      </c>
      <c r="G189" s="16">
        <v>7.4999999999999997E-2</v>
      </c>
    </row>
    <row r="190" spans="1:7" x14ac:dyDescent="0.35">
      <c r="A190" s="13" t="s">
        <v>690</v>
      </c>
      <c r="B190" s="33" t="s">
        <v>691</v>
      </c>
      <c r="C190" s="33" t="s">
        <v>522</v>
      </c>
      <c r="D190" s="14">
        <v>1000000</v>
      </c>
      <c r="E190" s="15">
        <v>1002.73</v>
      </c>
      <c r="F190" s="16">
        <v>1.6799999999999999E-2</v>
      </c>
      <c r="G190" s="16">
        <v>6.8900000000000003E-2</v>
      </c>
    </row>
    <row r="191" spans="1:7" x14ac:dyDescent="0.35">
      <c r="A191" s="13" t="s">
        <v>1101</v>
      </c>
      <c r="B191" s="33" t="s">
        <v>1102</v>
      </c>
      <c r="C191" s="33" t="s">
        <v>522</v>
      </c>
      <c r="D191" s="14">
        <v>500000</v>
      </c>
      <c r="E191" s="15">
        <v>500.62</v>
      </c>
      <c r="F191" s="16">
        <v>8.3999999999999995E-3</v>
      </c>
      <c r="G191" s="16">
        <v>6.9001999999999994E-2</v>
      </c>
    </row>
    <row r="192" spans="1:7" x14ac:dyDescent="0.35">
      <c r="A192" s="17" t="s">
        <v>137</v>
      </c>
      <c r="B192" s="34"/>
      <c r="C192" s="34"/>
      <c r="D192" s="20"/>
      <c r="E192" s="37">
        <v>4009.62</v>
      </c>
      <c r="F192" s="38">
        <v>6.7100000000000007E-2</v>
      </c>
      <c r="G192" s="23"/>
    </row>
    <row r="193" spans="1:7" x14ac:dyDescent="0.35">
      <c r="A193" s="13"/>
      <c r="B193" s="33"/>
      <c r="C193" s="33"/>
      <c r="D193" s="14"/>
      <c r="E193" s="15"/>
      <c r="F193" s="16"/>
      <c r="G193" s="16"/>
    </row>
    <row r="194" spans="1:7" x14ac:dyDescent="0.35">
      <c r="A194" s="17" t="s">
        <v>138</v>
      </c>
      <c r="B194" s="33"/>
      <c r="C194" s="33"/>
      <c r="D194" s="14"/>
      <c r="E194" s="15"/>
      <c r="F194" s="16"/>
      <c r="G194" s="16"/>
    </row>
    <row r="195" spans="1:7" x14ac:dyDescent="0.35">
      <c r="A195" s="13" t="s">
        <v>1260</v>
      </c>
      <c r="B195" s="33" t="s">
        <v>1261</v>
      </c>
      <c r="C195" s="33" t="s">
        <v>141</v>
      </c>
      <c r="D195" s="14">
        <v>2500000</v>
      </c>
      <c r="E195" s="15">
        <v>2631.64</v>
      </c>
      <c r="F195" s="16">
        <v>4.3999999999999997E-2</v>
      </c>
      <c r="G195" s="16">
        <v>6.4516000000000004E-2</v>
      </c>
    </row>
    <row r="196" spans="1:7" x14ac:dyDescent="0.35">
      <c r="A196" s="13" t="s">
        <v>994</v>
      </c>
      <c r="B196" s="33" t="s">
        <v>995</v>
      </c>
      <c r="C196" s="33" t="s">
        <v>141</v>
      </c>
      <c r="D196" s="14">
        <v>1000000</v>
      </c>
      <c r="E196" s="15">
        <v>1034.76</v>
      </c>
      <c r="F196" s="16">
        <v>1.7299999999999999E-2</v>
      </c>
      <c r="G196" s="16">
        <v>6.1915999999999999E-2</v>
      </c>
    </row>
    <row r="197" spans="1:7" x14ac:dyDescent="0.35">
      <c r="A197" s="17" t="s">
        <v>137</v>
      </c>
      <c r="B197" s="34"/>
      <c r="C197" s="34"/>
      <c r="D197" s="20"/>
      <c r="E197" s="37">
        <v>3666.4</v>
      </c>
      <c r="F197" s="38">
        <v>6.13E-2</v>
      </c>
      <c r="G197" s="23"/>
    </row>
    <row r="198" spans="1:7" x14ac:dyDescent="0.35">
      <c r="A198" s="13"/>
      <c r="B198" s="33"/>
      <c r="C198" s="33"/>
      <c r="D198" s="14"/>
      <c r="E198" s="15"/>
      <c r="F198" s="16"/>
      <c r="G198" s="16"/>
    </row>
    <row r="199" spans="1:7" x14ac:dyDescent="0.35">
      <c r="A199" s="17" t="s">
        <v>151</v>
      </c>
      <c r="B199" s="33"/>
      <c r="C199" s="33"/>
      <c r="D199" s="14"/>
      <c r="E199" s="15"/>
      <c r="F199" s="16"/>
      <c r="G199" s="16"/>
    </row>
    <row r="200" spans="1:7" x14ac:dyDescent="0.35">
      <c r="A200" s="17" t="s">
        <v>137</v>
      </c>
      <c r="B200" s="33"/>
      <c r="C200" s="33"/>
      <c r="D200" s="14"/>
      <c r="E200" s="39" t="s">
        <v>134</v>
      </c>
      <c r="F200" s="40" t="s">
        <v>134</v>
      </c>
      <c r="G200" s="16"/>
    </row>
    <row r="201" spans="1:7" x14ac:dyDescent="0.35">
      <c r="A201" s="13"/>
      <c r="B201" s="33"/>
      <c r="C201" s="33"/>
      <c r="D201" s="14"/>
      <c r="E201" s="15"/>
      <c r="F201" s="16"/>
      <c r="G201" s="16"/>
    </row>
    <row r="202" spans="1:7" x14ac:dyDescent="0.35">
      <c r="A202" s="17" t="s">
        <v>152</v>
      </c>
      <c r="B202" s="33"/>
      <c r="C202" s="33"/>
      <c r="D202" s="14"/>
      <c r="E202" s="15"/>
      <c r="F202" s="16"/>
      <c r="G202" s="16"/>
    </row>
    <row r="203" spans="1:7" x14ac:dyDescent="0.35">
      <c r="A203" s="17" t="s">
        <v>137</v>
      </c>
      <c r="B203" s="33"/>
      <c r="C203" s="33"/>
      <c r="D203" s="14"/>
      <c r="E203" s="39" t="s">
        <v>134</v>
      </c>
      <c r="F203" s="40" t="s">
        <v>134</v>
      </c>
      <c r="G203" s="16"/>
    </row>
    <row r="204" spans="1:7" x14ac:dyDescent="0.35">
      <c r="A204" s="13"/>
      <c r="B204" s="33"/>
      <c r="C204" s="33"/>
      <c r="D204" s="14"/>
      <c r="E204" s="15"/>
      <c r="F204" s="16"/>
      <c r="G204" s="16"/>
    </row>
    <row r="205" spans="1:7" x14ac:dyDescent="0.35">
      <c r="A205" s="24" t="s">
        <v>153</v>
      </c>
      <c r="B205" s="35"/>
      <c r="C205" s="35"/>
      <c r="D205" s="25"/>
      <c r="E205" s="21">
        <v>7676.02</v>
      </c>
      <c r="F205" s="22">
        <v>0.12839999999999999</v>
      </c>
      <c r="G205" s="23"/>
    </row>
    <row r="206" spans="1:7" x14ac:dyDescent="0.35">
      <c r="A206" s="13"/>
      <c r="B206" s="33"/>
      <c r="C206" s="33"/>
      <c r="D206" s="14"/>
      <c r="E206" s="15"/>
      <c r="F206" s="16"/>
      <c r="G206" s="16"/>
    </row>
    <row r="207" spans="1:7" x14ac:dyDescent="0.35">
      <c r="A207" s="17" t="s">
        <v>696</v>
      </c>
      <c r="B207" s="33"/>
      <c r="C207" s="33"/>
      <c r="D207" s="14"/>
      <c r="E207" s="15"/>
      <c r="F207" s="16"/>
      <c r="G207" s="16"/>
    </row>
    <row r="208" spans="1:7" x14ac:dyDescent="0.35">
      <c r="A208" s="17" t="s">
        <v>697</v>
      </c>
      <c r="B208" s="33"/>
      <c r="C208" s="33"/>
      <c r="D208" s="14"/>
      <c r="E208" s="15"/>
      <c r="F208" s="16"/>
      <c r="G208" s="16"/>
    </row>
    <row r="209" spans="1:7" x14ac:dyDescent="0.35">
      <c r="A209" s="13" t="s">
        <v>1905</v>
      </c>
      <c r="B209" s="33" t="s">
        <v>1906</v>
      </c>
      <c r="C209" s="33" t="s">
        <v>700</v>
      </c>
      <c r="D209" s="14">
        <v>5000000</v>
      </c>
      <c r="E209" s="15">
        <v>4732.0200000000004</v>
      </c>
      <c r="F209" s="16">
        <v>7.9100000000000004E-2</v>
      </c>
      <c r="G209" s="16">
        <v>6.7113999999999993E-2</v>
      </c>
    </row>
    <row r="210" spans="1:7" x14ac:dyDescent="0.35">
      <c r="A210" s="17" t="s">
        <v>137</v>
      </c>
      <c r="B210" s="34"/>
      <c r="C210" s="34"/>
      <c r="D210" s="20"/>
      <c r="E210" s="37">
        <v>4732.0200000000004</v>
      </c>
      <c r="F210" s="38">
        <v>7.9100000000000004E-2</v>
      </c>
      <c r="G210" s="23"/>
    </row>
    <row r="211" spans="1:7" x14ac:dyDescent="0.35">
      <c r="A211" s="13"/>
      <c r="B211" s="33"/>
      <c r="C211" s="33"/>
      <c r="D211" s="14"/>
      <c r="E211" s="15"/>
      <c r="F211" s="16"/>
      <c r="G211" s="16"/>
    </row>
    <row r="212" spans="1:7" x14ac:dyDescent="0.35">
      <c r="A212" s="24" t="s">
        <v>153</v>
      </c>
      <c r="B212" s="35"/>
      <c r="C212" s="35"/>
      <c r="D212" s="25"/>
      <c r="E212" s="21">
        <v>4732.0200000000004</v>
      </c>
      <c r="F212" s="22">
        <v>7.9100000000000004E-2</v>
      </c>
      <c r="G212" s="23"/>
    </row>
    <row r="213" spans="1:7" x14ac:dyDescent="0.35">
      <c r="A213" s="13"/>
      <c r="B213" s="33"/>
      <c r="C213" s="33"/>
      <c r="D213" s="14"/>
      <c r="E213" s="15"/>
      <c r="F213" s="16"/>
      <c r="G213" s="16"/>
    </row>
    <row r="214" spans="1:7" x14ac:dyDescent="0.35">
      <c r="A214" s="13"/>
      <c r="B214" s="33"/>
      <c r="C214" s="33"/>
      <c r="D214" s="14"/>
      <c r="E214" s="15"/>
      <c r="F214" s="16"/>
      <c r="G214" s="16"/>
    </row>
    <row r="215" spans="1:7" x14ac:dyDescent="0.35">
      <c r="A215" s="17" t="s">
        <v>154</v>
      </c>
      <c r="B215" s="33"/>
      <c r="C215" s="33"/>
      <c r="D215" s="14"/>
      <c r="E215" s="15"/>
      <c r="F215" s="16"/>
      <c r="G215" s="16"/>
    </row>
    <row r="216" spans="1:7" x14ac:dyDescent="0.35">
      <c r="A216" s="13" t="s">
        <v>155</v>
      </c>
      <c r="B216" s="33"/>
      <c r="C216" s="33"/>
      <c r="D216" s="14"/>
      <c r="E216" s="15">
        <v>7112.84</v>
      </c>
      <c r="F216" s="16">
        <v>0.11890000000000001</v>
      </c>
      <c r="G216" s="16">
        <v>5.9055999999999997E-2</v>
      </c>
    </row>
    <row r="217" spans="1:7" x14ac:dyDescent="0.35">
      <c r="A217" s="17" t="s">
        <v>137</v>
      </c>
      <c r="B217" s="34"/>
      <c r="C217" s="34"/>
      <c r="D217" s="20"/>
      <c r="E217" s="37">
        <v>7112.84</v>
      </c>
      <c r="F217" s="38">
        <v>0.11890000000000001</v>
      </c>
      <c r="G217" s="23"/>
    </row>
    <row r="218" spans="1:7" x14ac:dyDescent="0.35">
      <c r="A218" s="13"/>
      <c r="B218" s="33"/>
      <c r="C218" s="33"/>
      <c r="D218" s="14"/>
      <c r="E218" s="15"/>
      <c r="F218" s="16"/>
      <c r="G218" s="16"/>
    </row>
    <row r="219" spans="1:7" x14ac:dyDescent="0.35">
      <c r="A219" s="24" t="s">
        <v>153</v>
      </c>
      <c r="B219" s="35"/>
      <c r="C219" s="35"/>
      <c r="D219" s="25"/>
      <c r="E219" s="21">
        <v>7112.84</v>
      </c>
      <c r="F219" s="22">
        <v>0.11890000000000001</v>
      </c>
      <c r="G219" s="23"/>
    </row>
    <row r="220" spans="1:7" x14ac:dyDescent="0.35">
      <c r="A220" s="13" t="s">
        <v>156</v>
      </c>
      <c r="B220" s="33"/>
      <c r="C220" s="33"/>
      <c r="D220" s="14"/>
      <c r="E220" s="15">
        <v>214.57449460000001</v>
      </c>
      <c r="F220" s="16">
        <v>3.5869999999999999E-3</v>
      </c>
      <c r="G220" s="16"/>
    </row>
    <row r="221" spans="1:7" x14ac:dyDescent="0.35">
      <c r="A221" s="13" t="s">
        <v>157</v>
      </c>
      <c r="B221" s="33"/>
      <c r="C221" s="33"/>
      <c r="D221" s="14"/>
      <c r="E221" s="15">
        <v>444.83550539999999</v>
      </c>
      <c r="F221" s="16">
        <v>7.5129999999999997E-3</v>
      </c>
      <c r="G221" s="16">
        <v>5.9055000000000003E-2</v>
      </c>
    </row>
    <row r="222" spans="1:7" x14ac:dyDescent="0.35">
      <c r="A222" s="28" t="s">
        <v>158</v>
      </c>
      <c r="B222" s="36"/>
      <c r="C222" s="36"/>
      <c r="D222" s="29"/>
      <c r="E222" s="30">
        <v>59810.71</v>
      </c>
      <c r="F222" s="31">
        <v>1</v>
      </c>
      <c r="G222" s="31"/>
    </row>
    <row r="224" spans="1:7" x14ac:dyDescent="0.35">
      <c r="A224" s="1" t="s">
        <v>793</v>
      </c>
    </row>
    <row r="225" spans="1:3" x14ac:dyDescent="0.35">
      <c r="A225" s="1" t="s">
        <v>722</v>
      </c>
    </row>
    <row r="226" spans="1:3" x14ac:dyDescent="0.35">
      <c r="A226" s="1" t="s">
        <v>159</v>
      </c>
    </row>
    <row r="227" spans="1:3" x14ac:dyDescent="0.35">
      <c r="A227" s="1" t="s">
        <v>161</v>
      </c>
    </row>
    <row r="228" spans="1:3" x14ac:dyDescent="0.35">
      <c r="A228" s="47" t="s">
        <v>162</v>
      </c>
      <c r="B228" s="3" t="s">
        <v>134</v>
      </c>
    </row>
    <row r="229" spans="1:3" x14ac:dyDescent="0.35">
      <c r="A229" t="s">
        <v>163</v>
      </c>
    </row>
    <row r="230" spans="1:3" x14ac:dyDescent="0.35">
      <c r="A230" t="s">
        <v>164</v>
      </c>
      <c r="B230" t="s">
        <v>165</v>
      </c>
      <c r="C230" t="s">
        <v>165</v>
      </c>
    </row>
    <row r="231" spans="1:3" x14ac:dyDescent="0.35">
      <c r="B231" s="48">
        <v>45747</v>
      </c>
      <c r="C231" s="48">
        <v>45777</v>
      </c>
    </row>
    <row r="232" spans="1:3" x14ac:dyDescent="0.35">
      <c r="A232" t="s">
        <v>1269</v>
      </c>
      <c r="B232">
        <v>26.599900000000002</v>
      </c>
      <c r="C232">
        <v>26.968399999999999</v>
      </c>
    </row>
    <row r="233" spans="1:3" x14ac:dyDescent="0.35">
      <c r="A233" t="s">
        <v>403</v>
      </c>
      <c r="B233">
        <v>26.588699999999999</v>
      </c>
      <c r="C233">
        <v>26.957100000000001</v>
      </c>
    </row>
    <row r="234" spans="1:3" x14ac:dyDescent="0.35">
      <c r="A234" t="s">
        <v>167</v>
      </c>
      <c r="B234">
        <v>19.3277</v>
      </c>
      <c r="C234">
        <v>19.595500000000001</v>
      </c>
    </row>
    <row r="235" spans="1:3" x14ac:dyDescent="0.35">
      <c r="A235" t="s">
        <v>1273</v>
      </c>
      <c r="B235">
        <v>15.873200000000001</v>
      </c>
      <c r="C235">
        <v>16.013000000000002</v>
      </c>
    </row>
    <row r="236" spans="1:3" x14ac:dyDescent="0.35">
      <c r="A236" t="s">
        <v>1275</v>
      </c>
      <c r="B236" t="s">
        <v>1270</v>
      </c>
      <c r="C236" t="s">
        <v>1271</v>
      </c>
    </row>
    <row r="237" spans="1:3" x14ac:dyDescent="0.35">
      <c r="A237" t="s">
        <v>404</v>
      </c>
      <c r="B237">
        <v>24.159600000000001</v>
      </c>
      <c r="C237">
        <v>24.474299999999999</v>
      </c>
    </row>
    <row r="238" spans="1:3" x14ac:dyDescent="0.35">
      <c r="A238" t="s">
        <v>169</v>
      </c>
      <c r="B238">
        <v>16.697700000000001</v>
      </c>
      <c r="C238">
        <v>16.915199999999999</v>
      </c>
    </row>
    <row r="239" spans="1:3" x14ac:dyDescent="0.35">
      <c r="A239" t="s">
        <v>1277</v>
      </c>
      <c r="B239">
        <v>14.0891</v>
      </c>
      <c r="C239">
        <v>14.192500000000001</v>
      </c>
    </row>
    <row r="240" spans="1:3" x14ac:dyDescent="0.35">
      <c r="A240" t="s">
        <v>1279</v>
      </c>
    </row>
    <row r="242" spans="1:4" x14ac:dyDescent="0.35">
      <c r="A242" t="s">
        <v>1112</v>
      </c>
    </row>
    <row r="244" spans="1:4" x14ac:dyDescent="0.35">
      <c r="A244" s="50" t="s">
        <v>1113</v>
      </c>
      <c r="B244" s="50" t="s">
        <v>1114</v>
      </c>
      <c r="C244" s="50" t="s">
        <v>1115</v>
      </c>
      <c r="D244" s="50" t="s">
        <v>1116</v>
      </c>
    </row>
    <row r="245" spans="1:4" x14ac:dyDescent="0.35">
      <c r="A245" s="50" t="s">
        <v>1281</v>
      </c>
      <c r="B245" s="50"/>
      <c r="C245" s="50">
        <v>0.08</v>
      </c>
      <c r="D245" s="50">
        <v>0.08</v>
      </c>
    </row>
    <row r="246" spans="1:4" x14ac:dyDescent="0.35">
      <c r="A246" s="50" t="s">
        <v>1284</v>
      </c>
      <c r="B246" s="50"/>
      <c r="C246" s="50">
        <v>0.08</v>
      </c>
      <c r="D246" s="50">
        <v>0.08</v>
      </c>
    </row>
    <row r="248" spans="1:4" x14ac:dyDescent="0.35">
      <c r="A248" t="s">
        <v>171</v>
      </c>
      <c r="B248" s="3" t="s">
        <v>134</v>
      </c>
    </row>
    <row r="249" spans="1:4" ht="29" customHeight="1" x14ac:dyDescent="0.35">
      <c r="A249" s="47" t="s">
        <v>172</v>
      </c>
      <c r="B249" s="3" t="s">
        <v>134</v>
      </c>
    </row>
    <row r="250" spans="1:4" ht="29" customHeight="1" x14ac:dyDescent="0.35">
      <c r="A250" s="47" t="s">
        <v>173</v>
      </c>
      <c r="B250" s="3" t="s">
        <v>134</v>
      </c>
    </row>
    <row r="251" spans="1:4" x14ac:dyDescent="0.35">
      <c r="A251" t="s">
        <v>405</v>
      </c>
      <c r="B251" s="49">
        <v>6.6338999999999997</v>
      </c>
    </row>
    <row r="252" spans="1:4" ht="43.5" customHeight="1" x14ac:dyDescent="0.35">
      <c r="A252" s="47" t="s">
        <v>175</v>
      </c>
      <c r="B252" s="3">
        <v>784.59238749999997</v>
      </c>
    </row>
    <row r="253" spans="1:4" x14ac:dyDescent="0.35">
      <c r="B253" s="3"/>
    </row>
    <row r="254" spans="1:4" ht="29" customHeight="1" x14ac:dyDescent="0.35">
      <c r="A254" s="47" t="s">
        <v>176</v>
      </c>
      <c r="B254" s="3" t="s">
        <v>134</v>
      </c>
    </row>
    <row r="255" spans="1:4" ht="29" customHeight="1" x14ac:dyDescent="0.35">
      <c r="A255" s="47" t="s">
        <v>177</v>
      </c>
      <c r="B255" t="s">
        <v>134</v>
      </c>
    </row>
    <row r="256" spans="1:4" ht="29" customHeight="1" x14ac:dyDescent="0.35">
      <c r="A256" s="47" t="s">
        <v>178</v>
      </c>
      <c r="B256" s="3" t="s">
        <v>134</v>
      </c>
    </row>
    <row r="257" spans="1:4" ht="29" customHeight="1" x14ac:dyDescent="0.35">
      <c r="A257" s="47" t="s">
        <v>179</v>
      </c>
      <c r="B257" s="3" t="s">
        <v>134</v>
      </c>
    </row>
    <row r="259" spans="1:4" ht="70" customHeight="1" x14ac:dyDescent="0.35">
      <c r="A259" s="73" t="s">
        <v>189</v>
      </c>
      <c r="B259" s="73" t="s">
        <v>190</v>
      </c>
      <c r="C259" s="73" t="s">
        <v>5</v>
      </c>
      <c r="D259" s="73" t="s">
        <v>6</v>
      </c>
    </row>
    <row r="260" spans="1:4" ht="70" customHeight="1" x14ac:dyDescent="0.35">
      <c r="A260" s="73" t="s">
        <v>2548</v>
      </c>
      <c r="B260" s="73"/>
      <c r="C260" s="73" t="s">
        <v>97</v>
      </c>
      <c r="D26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14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2549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2550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195</v>
      </c>
      <c r="B8" s="33" t="s">
        <v>196</v>
      </c>
      <c r="C8" s="33" t="s">
        <v>197</v>
      </c>
      <c r="D8" s="14">
        <v>846106</v>
      </c>
      <c r="E8" s="15">
        <v>16287.54</v>
      </c>
      <c r="F8" s="16">
        <v>6.1600000000000002E-2</v>
      </c>
      <c r="G8" s="16"/>
    </row>
    <row r="9" spans="1:7" x14ac:dyDescent="0.35">
      <c r="A9" s="13" t="s">
        <v>198</v>
      </c>
      <c r="B9" s="33" t="s">
        <v>199</v>
      </c>
      <c r="C9" s="33" t="s">
        <v>197</v>
      </c>
      <c r="D9" s="14">
        <v>766949</v>
      </c>
      <c r="E9" s="15">
        <v>10944.36</v>
      </c>
      <c r="F9" s="16">
        <v>4.1399999999999999E-2</v>
      </c>
      <c r="G9" s="16"/>
    </row>
    <row r="10" spans="1:7" x14ac:dyDescent="0.35">
      <c r="A10" s="13" t="s">
        <v>233</v>
      </c>
      <c r="B10" s="33" t="s">
        <v>234</v>
      </c>
      <c r="C10" s="33" t="s">
        <v>235</v>
      </c>
      <c r="D10" s="14">
        <v>1804639</v>
      </c>
      <c r="E10" s="15">
        <v>6398.35</v>
      </c>
      <c r="F10" s="16">
        <v>2.4199999999999999E-2</v>
      </c>
      <c r="G10" s="16"/>
    </row>
    <row r="11" spans="1:7" x14ac:dyDescent="0.35">
      <c r="A11" s="13" t="s">
        <v>211</v>
      </c>
      <c r="B11" s="33" t="s">
        <v>212</v>
      </c>
      <c r="C11" s="33" t="s">
        <v>213</v>
      </c>
      <c r="D11" s="14">
        <v>417468</v>
      </c>
      <c r="E11" s="15">
        <v>6262.44</v>
      </c>
      <c r="F11" s="16">
        <v>2.3699999999999999E-2</v>
      </c>
      <c r="G11" s="16"/>
    </row>
    <row r="12" spans="1:7" x14ac:dyDescent="0.35">
      <c r="A12" s="13" t="s">
        <v>360</v>
      </c>
      <c r="B12" s="33" t="s">
        <v>361</v>
      </c>
      <c r="C12" s="33" t="s">
        <v>362</v>
      </c>
      <c r="D12" s="14">
        <v>248897</v>
      </c>
      <c r="E12" s="15">
        <v>6112.16</v>
      </c>
      <c r="F12" s="16">
        <v>2.3099999999999999E-2</v>
      </c>
      <c r="G12" s="16"/>
    </row>
    <row r="13" spans="1:7" x14ac:dyDescent="0.35">
      <c r="A13" s="13" t="s">
        <v>208</v>
      </c>
      <c r="B13" s="33" t="s">
        <v>209</v>
      </c>
      <c r="C13" s="33" t="s">
        <v>210</v>
      </c>
      <c r="D13" s="14">
        <v>180067</v>
      </c>
      <c r="E13" s="15">
        <v>6016.04</v>
      </c>
      <c r="F13" s="16">
        <v>2.2800000000000001E-2</v>
      </c>
      <c r="G13" s="16"/>
    </row>
    <row r="14" spans="1:7" x14ac:dyDescent="0.35">
      <c r="A14" s="13" t="s">
        <v>256</v>
      </c>
      <c r="B14" s="33" t="s">
        <v>257</v>
      </c>
      <c r="C14" s="33" t="s">
        <v>216</v>
      </c>
      <c r="D14" s="14">
        <v>91724</v>
      </c>
      <c r="E14" s="15">
        <v>5620.85</v>
      </c>
      <c r="F14" s="16">
        <v>2.1299999999999999E-2</v>
      </c>
      <c r="G14" s="16"/>
    </row>
    <row r="15" spans="1:7" x14ac:dyDescent="0.35">
      <c r="A15" s="13" t="s">
        <v>217</v>
      </c>
      <c r="B15" s="33" t="s">
        <v>218</v>
      </c>
      <c r="C15" s="33" t="s">
        <v>197</v>
      </c>
      <c r="D15" s="14">
        <v>237625</v>
      </c>
      <c r="E15" s="15">
        <v>5247</v>
      </c>
      <c r="F15" s="16">
        <v>1.9900000000000001E-2</v>
      </c>
      <c r="G15" s="16"/>
    </row>
    <row r="16" spans="1:7" x14ac:dyDescent="0.35">
      <c r="A16" s="13" t="s">
        <v>1635</v>
      </c>
      <c r="B16" s="33" t="s">
        <v>1636</v>
      </c>
      <c r="C16" s="33" t="s">
        <v>350</v>
      </c>
      <c r="D16" s="14">
        <v>110229</v>
      </c>
      <c r="E16" s="15">
        <v>4984.1099999999997</v>
      </c>
      <c r="F16" s="16">
        <v>1.89E-2</v>
      </c>
      <c r="G16" s="16"/>
    </row>
    <row r="17" spans="1:7" x14ac:dyDescent="0.35">
      <c r="A17" s="13" t="s">
        <v>378</v>
      </c>
      <c r="B17" s="33" t="s">
        <v>379</v>
      </c>
      <c r="C17" s="33" t="s">
        <v>298</v>
      </c>
      <c r="D17" s="14">
        <v>29258</v>
      </c>
      <c r="E17" s="15">
        <v>4813.53</v>
      </c>
      <c r="F17" s="16">
        <v>1.8200000000000001E-2</v>
      </c>
      <c r="G17" s="16"/>
    </row>
    <row r="18" spans="1:7" x14ac:dyDescent="0.35">
      <c r="A18" s="13" t="s">
        <v>304</v>
      </c>
      <c r="B18" s="33" t="s">
        <v>305</v>
      </c>
      <c r="C18" s="33" t="s">
        <v>238</v>
      </c>
      <c r="D18" s="14">
        <v>387751</v>
      </c>
      <c r="E18" s="15">
        <v>4766.62</v>
      </c>
      <c r="F18" s="16">
        <v>1.7999999999999999E-2</v>
      </c>
      <c r="G18" s="16"/>
    </row>
    <row r="19" spans="1:7" x14ac:dyDescent="0.35">
      <c r="A19" s="13" t="s">
        <v>203</v>
      </c>
      <c r="B19" s="33" t="s">
        <v>204</v>
      </c>
      <c r="C19" s="33" t="s">
        <v>205</v>
      </c>
      <c r="D19" s="14">
        <v>251398</v>
      </c>
      <c r="E19" s="15">
        <v>4687.32</v>
      </c>
      <c r="F19" s="16">
        <v>1.77E-2</v>
      </c>
      <c r="G19" s="16"/>
    </row>
    <row r="20" spans="1:7" x14ac:dyDescent="0.35">
      <c r="A20" s="13" t="s">
        <v>251</v>
      </c>
      <c r="B20" s="33" t="s">
        <v>252</v>
      </c>
      <c r="C20" s="33" t="s">
        <v>253</v>
      </c>
      <c r="D20" s="14">
        <v>654168</v>
      </c>
      <c r="E20" s="15">
        <v>4580.4799999999996</v>
      </c>
      <c r="F20" s="16">
        <v>1.7299999999999999E-2</v>
      </c>
      <c r="G20" s="16"/>
    </row>
    <row r="21" spans="1:7" x14ac:dyDescent="0.35">
      <c r="A21" s="13" t="s">
        <v>317</v>
      </c>
      <c r="B21" s="33" t="s">
        <v>318</v>
      </c>
      <c r="C21" s="33" t="s">
        <v>238</v>
      </c>
      <c r="D21" s="14">
        <v>49653</v>
      </c>
      <c r="E21" s="15">
        <v>4287.29</v>
      </c>
      <c r="F21" s="16">
        <v>1.6199999999999999E-2</v>
      </c>
      <c r="G21" s="16"/>
    </row>
    <row r="22" spans="1:7" x14ac:dyDescent="0.35">
      <c r="A22" s="13" t="s">
        <v>342</v>
      </c>
      <c r="B22" s="33" t="s">
        <v>343</v>
      </c>
      <c r="C22" s="33" t="s">
        <v>267</v>
      </c>
      <c r="D22" s="14">
        <v>621988</v>
      </c>
      <c r="E22" s="15">
        <v>4085.53</v>
      </c>
      <c r="F22" s="16">
        <v>1.55E-2</v>
      </c>
      <c r="G22" s="16"/>
    </row>
    <row r="23" spans="1:7" x14ac:dyDescent="0.35">
      <c r="A23" s="13" t="s">
        <v>2551</v>
      </c>
      <c r="B23" s="33" t="s">
        <v>2552</v>
      </c>
      <c r="C23" s="33" t="s">
        <v>279</v>
      </c>
      <c r="D23" s="14">
        <v>115726</v>
      </c>
      <c r="E23" s="15">
        <v>3855.99</v>
      </c>
      <c r="F23" s="16">
        <v>1.46E-2</v>
      </c>
      <c r="G23" s="16"/>
    </row>
    <row r="24" spans="1:7" x14ac:dyDescent="0.35">
      <c r="A24" s="13" t="s">
        <v>387</v>
      </c>
      <c r="B24" s="33" t="s">
        <v>388</v>
      </c>
      <c r="C24" s="33" t="s">
        <v>389</v>
      </c>
      <c r="D24" s="14">
        <v>895291</v>
      </c>
      <c r="E24" s="15">
        <v>3677.41</v>
      </c>
      <c r="F24" s="16">
        <v>1.3899999999999999E-2</v>
      </c>
      <c r="G24" s="16"/>
    </row>
    <row r="25" spans="1:7" x14ac:dyDescent="0.35">
      <c r="A25" s="13" t="s">
        <v>227</v>
      </c>
      <c r="B25" s="33" t="s">
        <v>228</v>
      </c>
      <c r="C25" s="33" t="s">
        <v>229</v>
      </c>
      <c r="D25" s="14">
        <v>192950</v>
      </c>
      <c r="E25" s="15">
        <v>3535.42</v>
      </c>
      <c r="F25" s="16">
        <v>1.34E-2</v>
      </c>
      <c r="G25" s="16"/>
    </row>
    <row r="26" spans="1:7" x14ac:dyDescent="0.35">
      <c r="A26" s="13" t="s">
        <v>1002</v>
      </c>
      <c r="B26" s="33" t="s">
        <v>1003</v>
      </c>
      <c r="C26" s="33" t="s">
        <v>238</v>
      </c>
      <c r="D26" s="14">
        <v>67027</v>
      </c>
      <c r="E26" s="15">
        <v>3523.34</v>
      </c>
      <c r="F26" s="16">
        <v>1.3299999999999999E-2</v>
      </c>
      <c r="G26" s="16"/>
    </row>
    <row r="27" spans="1:7" x14ac:dyDescent="0.35">
      <c r="A27" s="13" t="s">
        <v>1063</v>
      </c>
      <c r="B27" s="33" t="s">
        <v>1064</v>
      </c>
      <c r="C27" s="33" t="s">
        <v>357</v>
      </c>
      <c r="D27" s="14">
        <v>61149</v>
      </c>
      <c r="E27" s="15">
        <v>3514.36</v>
      </c>
      <c r="F27" s="16">
        <v>1.3299999999999999E-2</v>
      </c>
      <c r="G27" s="16"/>
    </row>
    <row r="28" spans="1:7" x14ac:dyDescent="0.35">
      <c r="A28" s="13" t="s">
        <v>268</v>
      </c>
      <c r="B28" s="33" t="s">
        <v>269</v>
      </c>
      <c r="C28" s="33" t="s">
        <v>238</v>
      </c>
      <c r="D28" s="14">
        <v>563720</v>
      </c>
      <c r="E28" s="15">
        <v>3448.28</v>
      </c>
      <c r="F28" s="16">
        <v>1.3100000000000001E-2</v>
      </c>
      <c r="G28" s="16"/>
    </row>
    <row r="29" spans="1:7" x14ac:dyDescent="0.35">
      <c r="A29" s="13" t="s">
        <v>434</v>
      </c>
      <c r="B29" s="33" t="s">
        <v>435</v>
      </c>
      <c r="C29" s="33" t="s">
        <v>350</v>
      </c>
      <c r="D29" s="14">
        <v>25889</v>
      </c>
      <c r="E29" s="15">
        <v>3410.1</v>
      </c>
      <c r="F29" s="16">
        <v>1.29E-2</v>
      </c>
      <c r="G29" s="16"/>
    </row>
    <row r="30" spans="1:7" x14ac:dyDescent="0.35">
      <c r="A30" s="13" t="s">
        <v>221</v>
      </c>
      <c r="B30" s="33" t="s">
        <v>222</v>
      </c>
      <c r="C30" s="33" t="s">
        <v>223</v>
      </c>
      <c r="D30" s="14">
        <v>65738</v>
      </c>
      <c r="E30" s="15">
        <v>3400.3</v>
      </c>
      <c r="F30" s="16">
        <v>1.29E-2</v>
      </c>
      <c r="G30" s="16"/>
    </row>
    <row r="31" spans="1:7" x14ac:dyDescent="0.35">
      <c r="A31" s="13" t="s">
        <v>296</v>
      </c>
      <c r="B31" s="33" t="s">
        <v>297</v>
      </c>
      <c r="C31" s="33" t="s">
        <v>298</v>
      </c>
      <c r="D31" s="14">
        <v>99175</v>
      </c>
      <c r="E31" s="15">
        <v>3351.82</v>
      </c>
      <c r="F31" s="16">
        <v>1.2699999999999999E-2</v>
      </c>
      <c r="G31" s="16"/>
    </row>
    <row r="32" spans="1:7" x14ac:dyDescent="0.35">
      <c r="A32" s="13" t="s">
        <v>288</v>
      </c>
      <c r="B32" s="33" t="s">
        <v>289</v>
      </c>
      <c r="C32" s="33" t="s">
        <v>213</v>
      </c>
      <c r="D32" s="14">
        <v>44666</v>
      </c>
      <c r="E32" s="15">
        <v>3262.85</v>
      </c>
      <c r="F32" s="16">
        <v>1.23E-2</v>
      </c>
      <c r="G32" s="16"/>
    </row>
    <row r="33" spans="1:7" x14ac:dyDescent="0.35">
      <c r="A33" s="13" t="s">
        <v>258</v>
      </c>
      <c r="B33" s="33" t="s">
        <v>259</v>
      </c>
      <c r="C33" s="33" t="s">
        <v>197</v>
      </c>
      <c r="D33" s="14">
        <v>1459855</v>
      </c>
      <c r="E33" s="15">
        <v>3184.97</v>
      </c>
      <c r="F33" s="16">
        <v>1.21E-2</v>
      </c>
      <c r="G33" s="16"/>
    </row>
    <row r="34" spans="1:7" x14ac:dyDescent="0.35">
      <c r="A34" s="13" t="s">
        <v>242</v>
      </c>
      <c r="B34" s="33" t="s">
        <v>243</v>
      </c>
      <c r="C34" s="33" t="s">
        <v>213</v>
      </c>
      <c r="D34" s="14">
        <v>196532</v>
      </c>
      <c r="E34" s="15">
        <v>3080.64</v>
      </c>
      <c r="F34" s="16">
        <v>1.17E-2</v>
      </c>
      <c r="G34" s="16"/>
    </row>
    <row r="35" spans="1:7" x14ac:dyDescent="0.35">
      <c r="A35" s="13" t="s">
        <v>206</v>
      </c>
      <c r="B35" s="33" t="s">
        <v>207</v>
      </c>
      <c r="C35" s="33" t="s">
        <v>197</v>
      </c>
      <c r="D35" s="14">
        <v>383438</v>
      </c>
      <c r="E35" s="15">
        <v>3023.98</v>
      </c>
      <c r="F35" s="16">
        <v>1.14E-2</v>
      </c>
      <c r="G35" s="16"/>
    </row>
    <row r="36" spans="1:7" x14ac:dyDescent="0.35">
      <c r="A36" s="13" t="s">
        <v>200</v>
      </c>
      <c r="B36" s="33" t="s">
        <v>201</v>
      </c>
      <c r="C36" s="33" t="s">
        <v>202</v>
      </c>
      <c r="D36" s="14">
        <v>211475</v>
      </c>
      <c r="E36" s="15">
        <v>2971.22</v>
      </c>
      <c r="F36" s="16">
        <v>1.12E-2</v>
      </c>
      <c r="G36" s="16"/>
    </row>
    <row r="37" spans="1:7" x14ac:dyDescent="0.35">
      <c r="A37" s="13" t="s">
        <v>246</v>
      </c>
      <c r="B37" s="33" t="s">
        <v>247</v>
      </c>
      <c r="C37" s="33" t="s">
        <v>248</v>
      </c>
      <c r="D37" s="14">
        <v>97024</v>
      </c>
      <c r="E37" s="15">
        <v>2841.64</v>
      </c>
      <c r="F37" s="16">
        <v>1.0800000000000001E-2</v>
      </c>
      <c r="G37" s="16"/>
    </row>
    <row r="38" spans="1:7" x14ac:dyDescent="0.35">
      <c r="A38" s="13" t="s">
        <v>272</v>
      </c>
      <c r="B38" s="33" t="s">
        <v>273</v>
      </c>
      <c r="C38" s="33" t="s">
        <v>213</v>
      </c>
      <c r="D38" s="14">
        <v>53354</v>
      </c>
      <c r="E38" s="15">
        <v>2839.23</v>
      </c>
      <c r="F38" s="16">
        <v>1.0699999999999999E-2</v>
      </c>
      <c r="G38" s="16"/>
    </row>
    <row r="39" spans="1:7" x14ac:dyDescent="0.35">
      <c r="A39" s="13" t="s">
        <v>1628</v>
      </c>
      <c r="B39" s="33" t="s">
        <v>1629</v>
      </c>
      <c r="C39" s="33" t="s">
        <v>397</v>
      </c>
      <c r="D39" s="14">
        <v>352326</v>
      </c>
      <c r="E39" s="15">
        <v>2788.84</v>
      </c>
      <c r="F39" s="16">
        <v>1.06E-2</v>
      </c>
      <c r="G39" s="16"/>
    </row>
    <row r="40" spans="1:7" x14ac:dyDescent="0.35">
      <c r="A40" s="13" t="s">
        <v>728</v>
      </c>
      <c r="B40" s="33" t="s">
        <v>729</v>
      </c>
      <c r="C40" s="33" t="s">
        <v>229</v>
      </c>
      <c r="D40" s="14">
        <v>44618</v>
      </c>
      <c r="E40" s="15">
        <v>2715.9</v>
      </c>
      <c r="F40" s="16">
        <v>1.03E-2</v>
      </c>
      <c r="G40" s="16"/>
    </row>
    <row r="41" spans="1:7" x14ac:dyDescent="0.35">
      <c r="A41" s="13" t="s">
        <v>409</v>
      </c>
      <c r="B41" s="33" t="s">
        <v>410</v>
      </c>
      <c r="C41" s="33" t="s">
        <v>301</v>
      </c>
      <c r="D41" s="14">
        <v>373603</v>
      </c>
      <c r="E41" s="15">
        <v>2654.26</v>
      </c>
      <c r="F41" s="16">
        <v>0.01</v>
      </c>
      <c r="G41" s="16"/>
    </row>
    <row r="42" spans="1:7" x14ac:dyDescent="0.35">
      <c r="A42" s="13" t="s">
        <v>313</v>
      </c>
      <c r="B42" s="33" t="s">
        <v>314</v>
      </c>
      <c r="C42" s="33" t="s">
        <v>248</v>
      </c>
      <c r="D42" s="14">
        <v>99245</v>
      </c>
      <c r="E42" s="15">
        <v>2651.83</v>
      </c>
      <c r="F42" s="16">
        <v>0.01</v>
      </c>
      <c r="G42" s="16"/>
    </row>
    <row r="43" spans="1:7" x14ac:dyDescent="0.35">
      <c r="A43" s="13" t="s">
        <v>1633</v>
      </c>
      <c r="B43" s="33" t="s">
        <v>1634</v>
      </c>
      <c r="C43" s="33" t="s">
        <v>197</v>
      </c>
      <c r="D43" s="14">
        <v>1461100</v>
      </c>
      <c r="E43" s="15">
        <v>2579.7199999999998</v>
      </c>
      <c r="F43" s="16">
        <v>9.7999999999999997E-3</v>
      </c>
      <c r="G43" s="16"/>
    </row>
    <row r="44" spans="1:7" x14ac:dyDescent="0.35">
      <c r="A44" s="13" t="s">
        <v>274</v>
      </c>
      <c r="B44" s="33" t="s">
        <v>275</v>
      </c>
      <c r="C44" s="33" t="s">
        <v>276</v>
      </c>
      <c r="D44" s="14">
        <v>158618</v>
      </c>
      <c r="E44" s="15">
        <v>2578.02</v>
      </c>
      <c r="F44" s="16">
        <v>9.7999999999999997E-3</v>
      </c>
      <c r="G44" s="16"/>
    </row>
    <row r="45" spans="1:7" x14ac:dyDescent="0.35">
      <c r="A45" s="13" t="s">
        <v>427</v>
      </c>
      <c r="B45" s="33" t="s">
        <v>428</v>
      </c>
      <c r="C45" s="33" t="s">
        <v>216</v>
      </c>
      <c r="D45" s="14">
        <v>58894</v>
      </c>
      <c r="E45" s="15">
        <v>2576.2600000000002</v>
      </c>
      <c r="F45" s="16">
        <v>9.7999999999999997E-3</v>
      </c>
      <c r="G45" s="16"/>
    </row>
    <row r="46" spans="1:7" x14ac:dyDescent="0.35">
      <c r="A46" s="13" t="s">
        <v>442</v>
      </c>
      <c r="B46" s="33" t="s">
        <v>443</v>
      </c>
      <c r="C46" s="33" t="s">
        <v>229</v>
      </c>
      <c r="D46" s="14">
        <v>222573</v>
      </c>
      <c r="E46" s="15">
        <v>2530.88</v>
      </c>
      <c r="F46" s="16">
        <v>9.5999999999999992E-3</v>
      </c>
      <c r="G46" s="16"/>
    </row>
    <row r="47" spans="1:7" x14ac:dyDescent="0.35">
      <c r="A47" s="13" t="s">
        <v>282</v>
      </c>
      <c r="B47" s="33" t="s">
        <v>283</v>
      </c>
      <c r="C47" s="33" t="s">
        <v>229</v>
      </c>
      <c r="D47" s="14">
        <v>119113</v>
      </c>
      <c r="E47" s="15">
        <v>2496.13</v>
      </c>
      <c r="F47" s="16">
        <v>9.4000000000000004E-3</v>
      </c>
      <c r="G47" s="16"/>
    </row>
    <row r="48" spans="1:7" x14ac:dyDescent="0.35">
      <c r="A48" s="13" t="s">
        <v>330</v>
      </c>
      <c r="B48" s="33" t="s">
        <v>331</v>
      </c>
      <c r="C48" s="33" t="s">
        <v>248</v>
      </c>
      <c r="D48" s="14">
        <v>20353</v>
      </c>
      <c r="E48" s="15">
        <v>2494.67</v>
      </c>
      <c r="F48" s="16">
        <v>9.4000000000000004E-3</v>
      </c>
      <c r="G48" s="16"/>
    </row>
    <row r="49" spans="1:7" x14ac:dyDescent="0.35">
      <c r="A49" s="13" t="s">
        <v>1000</v>
      </c>
      <c r="B49" s="33" t="s">
        <v>1001</v>
      </c>
      <c r="C49" s="33" t="s">
        <v>197</v>
      </c>
      <c r="D49" s="14">
        <v>1214957</v>
      </c>
      <c r="E49" s="15">
        <v>2389.58</v>
      </c>
      <c r="F49" s="16">
        <v>8.9999999999999993E-3</v>
      </c>
      <c r="G49" s="16"/>
    </row>
    <row r="50" spans="1:7" x14ac:dyDescent="0.35">
      <c r="A50" s="13" t="s">
        <v>270</v>
      </c>
      <c r="B50" s="33" t="s">
        <v>271</v>
      </c>
      <c r="C50" s="33" t="s">
        <v>238</v>
      </c>
      <c r="D50" s="14">
        <v>159103</v>
      </c>
      <c r="E50" s="15">
        <v>2374.13</v>
      </c>
      <c r="F50" s="16">
        <v>8.9999999999999993E-3</v>
      </c>
      <c r="G50" s="16"/>
    </row>
    <row r="51" spans="1:7" x14ac:dyDescent="0.35">
      <c r="A51" s="13" t="s">
        <v>754</v>
      </c>
      <c r="B51" s="33" t="s">
        <v>755</v>
      </c>
      <c r="C51" s="33" t="s">
        <v>397</v>
      </c>
      <c r="D51" s="14">
        <v>299738</v>
      </c>
      <c r="E51" s="15">
        <v>2361.04</v>
      </c>
      <c r="F51" s="16">
        <v>8.8999999999999999E-3</v>
      </c>
      <c r="G51" s="16"/>
    </row>
    <row r="52" spans="1:7" x14ac:dyDescent="0.35">
      <c r="A52" s="13" t="s">
        <v>468</v>
      </c>
      <c r="B52" s="33" t="s">
        <v>469</v>
      </c>
      <c r="C52" s="33" t="s">
        <v>229</v>
      </c>
      <c r="D52" s="14">
        <v>86455</v>
      </c>
      <c r="E52" s="15">
        <v>2339.56</v>
      </c>
      <c r="F52" s="16">
        <v>8.8999999999999999E-3</v>
      </c>
      <c r="G52" s="16"/>
    </row>
    <row r="53" spans="1:7" x14ac:dyDescent="0.35">
      <c r="A53" s="13" t="s">
        <v>1770</v>
      </c>
      <c r="B53" s="33" t="s">
        <v>1771</v>
      </c>
      <c r="C53" s="33" t="s">
        <v>223</v>
      </c>
      <c r="D53" s="14">
        <v>32365</v>
      </c>
      <c r="E53" s="15">
        <v>2288.04</v>
      </c>
      <c r="F53" s="16">
        <v>8.6999999999999994E-3</v>
      </c>
      <c r="G53" s="16"/>
    </row>
    <row r="54" spans="1:7" x14ac:dyDescent="0.35">
      <c r="A54" s="13" t="s">
        <v>224</v>
      </c>
      <c r="B54" s="33" t="s">
        <v>225</v>
      </c>
      <c r="C54" s="33" t="s">
        <v>226</v>
      </c>
      <c r="D54" s="14">
        <v>18638</v>
      </c>
      <c r="E54" s="15">
        <v>2169.65</v>
      </c>
      <c r="F54" s="16">
        <v>8.2000000000000007E-3</v>
      </c>
      <c r="G54" s="16"/>
    </row>
    <row r="55" spans="1:7" x14ac:dyDescent="0.35">
      <c r="A55" s="13" t="s">
        <v>1655</v>
      </c>
      <c r="B55" s="33" t="s">
        <v>1656</v>
      </c>
      <c r="C55" s="33" t="s">
        <v>394</v>
      </c>
      <c r="D55" s="14">
        <v>422182</v>
      </c>
      <c r="E55" s="15">
        <v>2147.2199999999998</v>
      </c>
      <c r="F55" s="16">
        <v>8.0999999999999996E-3</v>
      </c>
      <c r="G55" s="16"/>
    </row>
    <row r="56" spans="1:7" x14ac:dyDescent="0.35">
      <c r="A56" s="13" t="s">
        <v>1004</v>
      </c>
      <c r="B56" s="33" t="s">
        <v>1005</v>
      </c>
      <c r="C56" s="33" t="s">
        <v>264</v>
      </c>
      <c r="D56" s="14">
        <v>157885</v>
      </c>
      <c r="E56" s="15">
        <v>2060.4</v>
      </c>
      <c r="F56" s="16">
        <v>7.7999999999999996E-3</v>
      </c>
      <c r="G56" s="16"/>
    </row>
    <row r="57" spans="1:7" x14ac:dyDescent="0.35">
      <c r="A57" s="13" t="s">
        <v>325</v>
      </c>
      <c r="B57" s="33" t="s">
        <v>326</v>
      </c>
      <c r="C57" s="33" t="s">
        <v>327</v>
      </c>
      <c r="D57" s="14">
        <v>198670</v>
      </c>
      <c r="E57" s="15">
        <v>2043.52</v>
      </c>
      <c r="F57" s="16">
        <v>7.7000000000000002E-3</v>
      </c>
      <c r="G57" s="16"/>
    </row>
    <row r="58" spans="1:7" x14ac:dyDescent="0.35">
      <c r="A58" s="13" t="s">
        <v>367</v>
      </c>
      <c r="B58" s="33" t="s">
        <v>368</v>
      </c>
      <c r="C58" s="33" t="s">
        <v>229</v>
      </c>
      <c r="D58" s="14">
        <v>232711</v>
      </c>
      <c r="E58" s="15">
        <v>2037.5</v>
      </c>
      <c r="F58" s="16">
        <v>7.7000000000000002E-3</v>
      </c>
      <c r="G58" s="16"/>
    </row>
    <row r="59" spans="1:7" x14ac:dyDescent="0.35">
      <c r="A59" s="13" t="s">
        <v>230</v>
      </c>
      <c r="B59" s="33" t="s">
        <v>231</v>
      </c>
      <c r="C59" s="33" t="s">
        <v>232</v>
      </c>
      <c r="D59" s="14">
        <v>642113</v>
      </c>
      <c r="E59" s="15">
        <v>2016.88</v>
      </c>
      <c r="F59" s="16">
        <v>7.6E-3</v>
      </c>
      <c r="G59" s="16"/>
    </row>
    <row r="60" spans="1:7" x14ac:dyDescent="0.35">
      <c r="A60" s="13" t="s">
        <v>730</v>
      </c>
      <c r="B60" s="33" t="s">
        <v>731</v>
      </c>
      <c r="C60" s="33" t="s">
        <v>267</v>
      </c>
      <c r="D60" s="14">
        <v>293414</v>
      </c>
      <c r="E60" s="15">
        <v>2011.5</v>
      </c>
      <c r="F60" s="16">
        <v>7.6E-3</v>
      </c>
      <c r="G60" s="16"/>
    </row>
    <row r="61" spans="1:7" x14ac:dyDescent="0.35">
      <c r="A61" s="13" t="s">
        <v>294</v>
      </c>
      <c r="B61" s="33" t="s">
        <v>295</v>
      </c>
      <c r="C61" s="33" t="s">
        <v>197</v>
      </c>
      <c r="D61" s="14">
        <v>354136</v>
      </c>
      <c r="E61" s="15">
        <v>2003.7</v>
      </c>
      <c r="F61" s="16">
        <v>7.6E-3</v>
      </c>
      <c r="G61" s="16"/>
    </row>
    <row r="62" spans="1:7" x14ac:dyDescent="0.35">
      <c r="A62" s="13" t="s">
        <v>369</v>
      </c>
      <c r="B62" s="33" t="s">
        <v>370</v>
      </c>
      <c r="C62" s="33" t="s">
        <v>327</v>
      </c>
      <c r="D62" s="14">
        <v>118968</v>
      </c>
      <c r="E62" s="15">
        <v>1980.22</v>
      </c>
      <c r="F62" s="16">
        <v>7.4999999999999997E-3</v>
      </c>
      <c r="G62" s="16"/>
    </row>
    <row r="63" spans="1:7" x14ac:dyDescent="0.35">
      <c r="A63" s="13" t="s">
        <v>265</v>
      </c>
      <c r="B63" s="33" t="s">
        <v>266</v>
      </c>
      <c r="C63" s="33" t="s">
        <v>267</v>
      </c>
      <c r="D63" s="14">
        <v>179837</v>
      </c>
      <c r="E63" s="15">
        <v>1974.97</v>
      </c>
      <c r="F63" s="16">
        <v>7.4999999999999997E-3</v>
      </c>
      <c r="G63" s="16"/>
    </row>
    <row r="64" spans="1:7" x14ac:dyDescent="0.35">
      <c r="A64" s="13" t="s">
        <v>239</v>
      </c>
      <c r="B64" s="33" t="s">
        <v>240</v>
      </c>
      <c r="C64" s="33" t="s">
        <v>241</v>
      </c>
      <c r="D64" s="14">
        <v>83499</v>
      </c>
      <c r="E64" s="15">
        <v>1955.63</v>
      </c>
      <c r="F64" s="16">
        <v>7.4000000000000003E-3</v>
      </c>
      <c r="G64" s="16"/>
    </row>
    <row r="65" spans="1:7" x14ac:dyDescent="0.35">
      <c r="A65" s="13" t="s">
        <v>339</v>
      </c>
      <c r="B65" s="33" t="s">
        <v>340</v>
      </c>
      <c r="C65" s="33" t="s">
        <v>341</v>
      </c>
      <c r="D65" s="14">
        <v>61469</v>
      </c>
      <c r="E65" s="15">
        <v>1883.16</v>
      </c>
      <c r="F65" s="16">
        <v>7.1000000000000004E-3</v>
      </c>
      <c r="G65" s="16"/>
    </row>
    <row r="66" spans="1:7" x14ac:dyDescent="0.35">
      <c r="A66" s="13" t="s">
        <v>413</v>
      </c>
      <c r="B66" s="33" t="s">
        <v>414</v>
      </c>
      <c r="C66" s="33" t="s">
        <v>308</v>
      </c>
      <c r="D66" s="14">
        <v>32221</v>
      </c>
      <c r="E66" s="15">
        <v>1779.4</v>
      </c>
      <c r="F66" s="16">
        <v>6.7000000000000002E-3</v>
      </c>
      <c r="G66" s="16"/>
    </row>
    <row r="67" spans="1:7" x14ac:dyDescent="0.35">
      <c r="A67" s="13" t="s">
        <v>321</v>
      </c>
      <c r="B67" s="33" t="s">
        <v>322</v>
      </c>
      <c r="C67" s="33" t="s">
        <v>229</v>
      </c>
      <c r="D67" s="14">
        <v>126975</v>
      </c>
      <c r="E67" s="15">
        <v>1779.17</v>
      </c>
      <c r="F67" s="16">
        <v>6.7000000000000002E-3</v>
      </c>
      <c r="G67" s="16"/>
    </row>
    <row r="68" spans="1:7" x14ac:dyDescent="0.35">
      <c r="A68" s="13" t="s">
        <v>752</v>
      </c>
      <c r="B68" s="33" t="s">
        <v>753</v>
      </c>
      <c r="C68" s="33" t="s">
        <v>238</v>
      </c>
      <c r="D68" s="14">
        <v>90268</v>
      </c>
      <c r="E68" s="15">
        <v>1682.69</v>
      </c>
      <c r="F68" s="16">
        <v>6.4000000000000003E-3</v>
      </c>
      <c r="G68" s="16"/>
    </row>
    <row r="69" spans="1:7" x14ac:dyDescent="0.35">
      <c r="A69" s="13" t="s">
        <v>365</v>
      </c>
      <c r="B69" s="33" t="s">
        <v>366</v>
      </c>
      <c r="C69" s="33" t="s">
        <v>308</v>
      </c>
      <c r="D69" s="14">
        <v>257456</v>
      </c>
      <c r="E69" s="15">
        <v>1613.73</v>
      </c>
      <c r="F69" s="16">
        <v>6.1000000000000004E-3</v>
      </c>
      <c r="G69" s="16"/>
    </row>
    <row r="70" spans="1:7" x14ac:dyDescent="0.35">
      <c r="A70" s="13" t="s">
        <v>254</v>
      </c>
      <c r="B70" s="33" t="s">
        <v>255</v>
      </c>
      <c r="C70" s="33" t="s">
        <v>213</v>
      </c>
      <c r="D70" s="14">
        <v>106271</v>
      </c>
      <c r="E70" s="15">
        <v>1597.25</v>
      </c>
      <c r="F70" s="16">
        <v>6.0000000000000001E-3</v>
      </c>
      <c r="G70" s="16"/>
    </row>
    <row r="71" spans="1:7" x14ac:dyDescent="0.35">
      <c r="A71" s="13" t="s">
        <v>346</v>
      </c>
      <c r="B71" s="33" t="s">
        <v>347</v>
      </c>
      <c r="C71" s="33" t="s">
        <v>327</v>
      </c>
      <c r="D71" s="14">
        <v>71962</v>
      </c>
      <c r="E71" s="15">
        <v>1555.46</v>
      </c>
      <c r="F71" s="16">
        <v>5.8999999999999999E-3</v>
      </c>
      <c r="G71" s="16"/>
    </row>
    <row r="72" spans="1:7" x14ac:dyDescent="0.35">
      <c r="A72" s="13" t="s">
        <v>1006</v>
      </c>
      <c r="B72" s="33" t="s">
        <v>1007</v>
      </c>
      <c r="C72" s="33" t="s">
        <v>232</v>
      </c>
      <c r="D72" s="14">
        <v>100011</v>
      </c>
      <c r="E72" s="15">
        <v>1529.77</v>
      </c>
      <c r="F72" s="16">
        <v>5.7999999999999996E-3</v>
      </c>
      <c r="G72" s="16"/>
    </row>
    <row r="73" spans="1:7" x14ac:dyDescent="0.35">
      <c r="A73" s="13" t="s">
        <v>1685</v>
      </c>
      <c r="B73" s="33" t="s">
        <v>1686</v>
      </c>
      <c r="C73" s="33" t="s">
        <v>298</v>
      </c>
      <c r="D73" s="14">
        <v>115751</v>
      </c>
      <c r="E73" s="15">
        <v>1457.71</v>
      </c>
      <c r="F73" s="16">
        <v>5.4999999999999997E-3</v>
      </c>
      <c r="G73" s="16"/>
    </row>
    <row r="74" spans="1:7" x14ac:dyDescent="0.35">
      <c r="A74" s="13" t="s">
        <v>219</v>
      </c>
      <c r="B74" s="33" t="s">
        <v>220</v>
      </c>
      <c r="C74" s="33" t="s">
        <v>197</v>
      </c>
      <c r="D74" s="14">
        <v>119902</v>
      </c>
      <c r="E74" s="15">
        <v>1420.84</v>
      </c>
      <c r="F74" s="16">
        <v>5.4000000000000003E-3</v>
      </c>
      <c r="G74" s="16"/>
    </row>
    <row r="75" spans="1:7" x14ac:dyDescent="0.35">
      <c r="A75" s="13" t="s">
        <v>302</v>
      </c>
      <c r="B75" s="33" t="s">
        <v>303</v>
      </c>
      <c r="C75" s="33" t="s">
        <v>213</v>
      </c>
      <c r="D75" s="14">
        <v>57176</v>
      </c>
      <c r="E75" s="15">
        <v>1411.68</v>
      </c>
      <c r="F75" s="16">
        <v>5.3E-3</v>
      </c>
      <c r="G75" s="16"/>
    </row>
    <row r="76" spans="1:7" x14ac:dyDescent="0.35">
      <c r="A76" s="13" t="s">
        <v>1800</v>
      </c>
      <c r="B76" s="33" t="s">
        <v>1801</v>
      </c>
      <c r="C76" s="33" t="s">
        <v>491</v>
      </c>
      <c r="D76" s="14">
        <v>41837</v>
      </c>
      <c r="E76" s="15">
        <v>1363.47</v>
      </c>
      <c r="F76" s="16">
        <v>5.1999999999999998E-3</v>
      </c>
      <c r="G76" s="16"/>
    </row>
    <row r="77" spans="1:7" x14ac:dyDescent="0.35">
      <c r="A77" s="13" t="s">
        <v>1134</v>
      </c>
      <c r="B77" s="33" t="s">
        <v>1135</v>
      </c>
      <c r="C77" s="33" t="s">
        <v>1136</v>
      </c>
      <c r="D77" s="14">
        <v>191324</v>
      </c>
      <c r="E77" s="15">
        <v>1343.67</v>
      </c>
      <c r="F77" s="16">
        <v>5.1000000000000004E-3</v>
      </c>
      <c r="G77" s="16"/>
    </row>
    <row r="78" spans="1:7" x14ac:dyDescent="0.35">
      <c r="A78" s="13" t="s">
        <v>214</v>
      </c>
      <c r="B78" s="33" t="s">
        <v>215</v>
      </c>
      <c r="C78" s="33" t="s">
        <v>216</v>
      </c>
      <c r="D78" s="14">
        <v>21077</v>
      </c>
      <c r="E78" s="15">
        <v>1340.29</v>
      </c>
      <c r="F78" s="16">
        <v>5.1000000000000004E-3</v>
      </c>
      <c r="G78" s="16"/>
    </row>
    <row r="79" spans="1:7" x14ac:dyDescent="0.35">
      <c r="A79" s="13" t="s">
        <v>236</v>
      </c>
      <c r="B79" s="33" t="s">
        <v>237</v>
      </c>
      <c r="C79" s="33" t="s">
        <v>238</v>
      </c>
      <c r="D79" s="14">
        <v>61519</v>
      </c>
      <c r="E79" s="15">
        <v>1334.9</v>
      </c>
      <c r="F79" s="16">
        <v>5.1000000000000004E-3</v>
      </c>
      <c r="G79" s="16"/>
    </row>
    <row r="80" spans="1:7" x14ac:dyDescent="0.35">
      <c r="A80" s="13" t="s">
        <v>1720</v>
      </c>
      <c r="B80" s="33" t="s">
        <v>1721</v>
      </c>
      <c r="C80" s="33" t="s">
        <v>1722</v>
      </c>
      <c r="D80" s="14">
        <v>2019920</v>
      </c>
      <c r="E80" s="15">
        <v>1308.71</v>
      </c>
      <c r="F80" s="16">
        <v>5.0000000000000001E-3</v>
      </c>
      <c r="G80" s="16"/>
    </row>
    <row r="81" spans="1:7" x14ac:dyDescent="0.35">
      <c r="A81" s="13" t="s">
        <v>759</v>
      </c>
      <c r="B81" s="33" t="s">
        <v>760</v>
      </c>
      <c r="C81" s="33" t="s">
        <v>248</v>
      </c>
      <c r="D81" s="14">
        <v>23474</v>
      </c>
      <c r="E81" s="15">
        <v>1306.8</v>
      </c>
      <c r="F81" s="16">
        <v>4.8999999999999998E-3</v>
      </c>
      <c r="G81" s="16"/>
    </row>
    <row r="82" spans="1:7" x14ac:dyDescent="0.35">
      <c r="A82" s="13" t="s">
        <v>1651</v>
      </c>
      <c r="B82" s="33" t="s">
        <v>1652</v>
      </c>
      <c r="C82" s="33" t="s">
        <v>267</v>
      </c>
      <c r="D82" s="14">
        <v>129649</v>
      </c>
      <c r="E82" s="15">
        <v>1297.1400000000001</v>
      </c>
      <c r="F82" s="16">
        <v>4.8999999999999998E-3</v>
      </c>
      <c r="G82" s="16"/>
    </row>
    <row r="83" spans="1:7" x14ac:dyDescent="0.35">
      <c r="A83" s="13" t="s">
        <v>1675</v>
      </c>
      <c r="B83" s="33" t="s">
        <v>1676</v>
      </c>
      <c r="C83" s="33" t="s">
        <v>223</v>
      </c>
      <c r="D83" s="14">
        <v>162811</v>
      </c>
      <c r="E83" s="15">
        <v>1273.0999999999999</v>
      </c>
      <c r="F83" s="16">
        <v>4.7999999999999996E-3</v>
      </c>
      <c r="G83" s="16"/>
    </row>
    <row r="84" spans="1:7" x14ac:dyDescent="0.35">
      <c r="A84" s="13" t="s">
        <v>771</v>
      </c>
      <c r="B84" s="33" t="s">
        <v>772</v>
      </c>
      <c r="C84" s="33" t="s">
        <v>491</v>
      </c>
      <c r="D84" s="14">
        <v>563837</v>
      </c>
      <c r="E84" s="15">
        <v>1270.3800000000001</v>
      </c>
      <c r="F84" s="16">
        <v>4.7999999999999996E-3</v>
      </c>
      <c r="G84" s="16"/>
    </row>
    <row r="85" spans="1:7" x14ac:dyDescent="0.35">
      <c r="A85" s="13" t="s">
        <v>1008</v>
      </c>
      <c r="B85" s="33" t="s">
        <v>1009</v>
      </c>
      <c r="C85" s="33" t="s">
        <v>223</v>
      </c>
      <c r="D85" s="14">
        <v>538279</v>
      </c>
      <c r="E85" s="15">
        <v>1251.6099999999999</v>
      </c>
      <c r="F85" s="16">
        <v>4.7000000000000002E-3</v>
      </c>
      <c r="G85" s="16"/>
    </row>
    <row r="86" spans="1:7" x14ac:dyDescent="0.35">
      <c r="A86" s="13" t="s">
        <v>260</v>
      </c>
      <c r="B86" s="33" t="s">
        <v>261</v>
      </c>
      <c r="C86" s="33" t="s">
        <v>238</v>
      </c>
      <c r="D86" s="14">
        <v>306822</v>
      </c>
      <c r="E86" s="15">
        <v>1249.99</v>
      </c>
      <c r="F86" s="16">
        <v>4.7000000000000002E-3</v>
      </c>
      <c r="G86" s="16"/>
    </row>
    <row r="87" spans="1:7" x14ac:dyDescent="0.35">
      <c r="A87" s="13" t="s">
        <v>1030</v>
      </c>
      <c r="B87" s="33" t="s">
        <v>1031</v>
      </c>
      <c r="C87" s="33" t="s">
        <v>357</v>
      </c>
      <c r="D87" s="14">
        <v>166774</v>
      </c>
      <c r="E87" s="15">
        <v>1245.97</v>
      </c>
      <c r="F87" s="16">
        <v>4.7000000000000002E-3</v>
      </c>
      <c r="G87" s="16"/>
    </row>
    <row r="88" spans="1:7" x14ac:dyDescent="0.35">
      <c r="A88" s="13" t="s">
        <v>355</v>
      </c>
      <c r="B88" s="33" t="s">
        <v>356</v>
      </c>
      <c r="C88" s="33" t="s">
        <v>357</v>
      </c>
      <c r="D88" s="14">
        <v>115397</v>
      </c>
      <c r="E88" s="15">
        <v>1242.3599999999999</v>
      </c>
      <c r="F88" s="16">
        <v>4.7000000000000002E-3</v>
      </c>
      <c r="G88" s="16"/>
    </row>
    <row r="89" spans="1:7" x14ac:dyDescent="0.35">
      <c r="A89" s="13" t="s">
        <v>1036</v>
      </c>
      <c r="B89" s="33" t="s">
        <v>1037</v>
      </c>
      <c r="C89" s="33" t="s">
        <v>397</v>
      </c>
      <c r="D89" s="14">
        <v>110280</v>
      </c>
      <c r="E89" s="15">
        <v>1238.78</v>
      </c>
      <c r="F89" s="16">
        <v>4.7000000000000002E-3</v>
      </c>
      <c r="G89" s="16"/>
    </row>
    <row r="90" spans="1:7" x14ac:dyDescent="0.35">
      <c r="A90" s="13" t="s">
        <v>337</v>
      </c>
      <c r="B90" s="33" t="s">
        <v>338</v>
      </c>
      <c r="C90" s="33" t="s">
        <v>229</v>
      </c>
      <c r="D90" s="14">
        <v>76488</v>
      </c>
      <c r="E90" s="15">
        <v>1233.29</v>
      </c>
      <c r="F90" s="16">
        <v>4.7000000000000002E-3</v>
      </c>
      <c r="G90" s="16"/>
    </row>
    <row r="91" spans="1:7" x14ac:dyDescent="0.35">
      <c r="A91" s="13" t="s">
        <v>371</v>
      </c>
      <c r="B91" s="33" t="s">
        <v>372</v>
      </c>
      <c r="C91" s="33" t="s">
        <v>373</v>
      </c>
      <c r="D91" s="14">
        <v>197316</v>
      </c>
      <c r="E91" s="15">
        <v>1232.53</v>
      </c>
      <c r="F91" s="16">
        <v>4.7000000000000002E-3</v>
      </c>
      <c r="G91" s="16"/>
    </row>
    <row r="92" spans="1:7" x14ac:dyDescent="0.35">
      <c r="A92" s="13" t="s">
        <v>335</v>
      </c>
      <c r="B92" s="33" t="s">
        <v>336</v>
      </c>
      <c r="C92" s="33" t="s">
        <v>334</v>
      </c>
      <c r="D92" s="14">
        <v>119409</v>
      </c>
      <c r="E92" s="15">
        <v>1229.67</v>
      </c>
      <c r="F92" s="16">
        <v>4.7000000000000002E-3</v>
      </c>
      <c r="G92" s="16"/>
    </row>
    <row r="93" spans="1:7" x14ac:dyDescent="0.35">
      <c r="A93" s="13" t="s">
        <v>411</v>
      </c>
      <c r="B93" s="33" t="s">
        <v>412</v>
      </c>
      <c r="C93" s="33" t="s">
        <v>279</v>
      </c>
      <c r="D93" s="14">
        <v>63376</v>
      </c>
      <c r="E93" s="15">
        <v>1188.3</v>
      </c>
      <c r="F93" s="16">
        <v>4.4999999999999997E-3</v>
      </c>
      <c r="G93" s="16"/>
    </row>
    <row r="94" spans="1:7" x14ac:dyDescent="0.35">
      <c r="A94" s="13" t="s">
        <v>485</v>
      </c>
      <c r="B94" s="33" t="s">
        <v>486</v>
      </c>
      <c r="C94" s="33" t="s">
        <v>308</v>
      </c>
      <c r="D94" s="14">
        <v>227962</v>
      </c>
      <c r="E94" s="15">
        <v>1185.74</v>
      </c>
      <c r="F94" s="16">
        <v>4.4999999999999997E-3</v>
      </c>
      <c r="G94" s="16"/>
    </row>
    <row r="95" spans="1:7" x14ac:dyDescent="0.35">
      <c r="A95" s="13" t="s">
        <v>262</v>
      </c>
      <c r="B95" s="33" t="s">
        <v>263</v>
      </c>
      <c r="C95" s="33" t="s">
        <v>264</v>
      </c>
      <c r="D95" s="14">
        <v>67029</v>
      </c>
      <c r="E95" s="15">
        <v>1183.5999999999999</v>
      </c>
      <c r="F95" s="16">
        <v>4.4999999999999997E-3</v>
      </c>
      <c r="G95" s="16"/>
    </row>
    <row r="96" spans="1:7" x14ac:dyDescent="0.35">
      <c r="A96" s="13" t="s">
        <v>376</v>
      </c>
      <c r="B96" s="33" t="s">
        <v>377</v>
      </c>
      <c r="C96" s="33" t="s">
        <v>235</v>
      </c>
      <c r="D96" s="14">
        <v>1111176</v>
      </c>
      <c r="E96" s="15">
        <v>1117.29</v>
      </c>
      <c r="F96" s="16">
        <v>4.1999999999999997E-3</v>
      </c>
      <c r="G96" s="16"/>
    </row>
    <row r="97" spans="1:7" x14ac:dyDescent="0.35">
      <c r="A97" s="13" t="s">
        <v>1624</v>
      </c>
      <c r="B97" s="33" t="s">
        <v>1625</v>
      </c>
      <c r="C97" s="33" t="s">
        <v>433</v>
      </c>
      <c r="D97" s="14">
        <v>111579</v>
      </c>
      <c r="E97" s="15">
        <v>1112.72</v>
      </c>
      <c r="F97" s="16">
        <v>4.1999999999999997E-3</v>
      </c>
      <c r="G97" s="16"/>
    </row>
    <row r="98" spans="1:7" x14ac:dyDescent="0.35">
      <c r="A98" s="13" t="s">
        <v>446</v>
      </c>
      <c r="B98" s="33" t="s">
        <v>447</v>
      </c>
      <c r="C98" s="33" t="s">
        <v>216</v>
      </c>
      <c r="D98" s="14">
        <v>104729</v>
      </c>
      <c r="E98" s="15">
        <v>1032.68</v>
      </c>
      <c r="F98" s="16">
        <v>3.8999999999999998E-3</v>
      </c>
      <c r="G98" s="16"/>
    </row>
    <row r="99" spans="1:7" x14ac:dyDescent="0.35">
      <c r="A99" s="13" t="s">
        <v>2553</v>
      </c>
      <c r="B99" s="33" t="s">
        <v>2554</v>
      </c>
      <c r="C99" s="33" t="s">
        <v>226</v>
      </c>
      <c r="D99" s="14">
        <v>95775</v>
      </c>
      <c r="E99" s="15">
        <v>1015.22</v>
      </c>
      <c r="F99" s="16">
        <v>3.8E-3</v>
      </c>
      <c r="G99" s="16"/>
    </row>
    <row r="100" spans="1:7" x14ac:dyDescent="0.35">
      <c r="A100" s="13" t="s">
        <v>1051</v>
      </c>
      <c r="B100" s="33" t="s">
        <v>1052</v>
      </c>
      <c r="C100" s="33" t="s">
        <v>226</v>
      </c>
      <c r="D100" s="14">
        <v>2515</v>
      </c>
      <c r="E100" s="15">
        <v>747.21</v>
      </c>
      <c r="F100" s="16">
        <v>2.8E-3</v>
      </c>
      <c r="G100" s="16"/>
    </row>
    <row r="101" spans="1:7" x14ac:dyDescent="0.35">
      <c r="A101" s="13" t="s">
        <v>384</v>
      </c>
      <c r="B101" s="33" t="s">
        <v>385</v>
      </c>
      <c r="C101" s="33" t="s">
        <v>386</v>
      </c>
      <c r="D101" s="14">
        <v>52062</v>
      </c>
      <c r="E101" s="15">
        <v>734.8</v>
      </c>
      <c r="F101" s="16">
        <v>2.8E-3</v>
      </c>
      <c r="G101" s="16"/>
    </row>
    <row r="102" spans="1:7" x14ac:dyDescent="0.35">
      <c r="A102" s="13" t="s">
        <v>1040</v>
      </c>
      <c r="B102" s="33" t="s">
        <v>1041</v>
      </c>
      <c r="C102" s="33" t="s">
        <v>298</v>
      </c>
      <c r="D102" s="14">
        <v>142368</v>
      </c>
      <c r="E102" s="15">
        <v>727.5</v>
      </c>
      <c r="F102" s="16">
        <v>2.8E-3</v>
      </c>
      <c r="G102" s="16"/>
    </row>
    <row r="103" spans="1:7" x14ac:dyDescent="0.35">
      <c r="A103" s="17" t="s">
        <v>137</v>
      </c>
      <c r="B103" s="34"/>
      <c r="C103" s="34"/>
      <c r="D103" s="20"/>
      <c r="E103" s="37">
        <v>257753.8</v>
      </c>
      <c r="F103" s="38">
        <v>0.97540000000000004</v>
      </c>
      <c r="G103" s="23"/>
    </row>
    <row r="104" spans="1:7" x14ac:dyDescent="0.35">
      <c r="A104" s="17" t="s">
        <v>400</v>
      </c>
      <c r="B104" s="33"/>
      <c r="C104" s="33"/>
      <c r="D104" s="14"/>
      <c r="E104" s="15"/>
      <c r="F104" s="16"/>
      <c r="G104" s="16"/>
    </row>
    <row r="105" spans="1:7" x14ac:dyDescent="0.35">
      <c r="A105" s="17" t="s">
        <v>137</v>
      </c>
      <c r="B105" s="33"/>
      <c r="C105" s="33"/>
      <c r="D105" s="14"/>
      <c r="E105" s="39" t="s">
        <v>134</v>
      </c>
      <c r="F105" s="40" t="s">
        <v>134</v>
      </c>
      <c r="G105" s="16"/>
    </row>
    <row r="106" spans="1:7" x14ac:dyDescent="0.35">
      <c r="A106" s="24" t="s">
        <v>153</v>
      </c>
      <c r="B106" s="35"/>
      <c r="C106" s="35"/>
      <c r="D106" s="25"/>
      <c r="E106" s="30">
        <v>257753.8</v>
      </c>
      <c r="F106" s="31">
        <v>0.97540000000000004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7" t="s">
        <v>154</v>
      </c>
      <c r="B109" s="33"/>
      <c r="C109" s="33"/>
      <c r="D109" s="14"/>
      <c r="E109" s="15"/>
      <c r="F109" s="16"/>
      <c r="G109" s="16"/>
    </row>
    <row r="110" spans="1:7" x14ac:dyDescent="0.35">
      <c r="A110" s="13" t="s">
        <v>155</v>
      </c>
      <c r="B110" s="33"/>
      <c r="C110" s="33"/>
      <c r="D110" s="14"/>
      <c r="E110" s="15">
        <v>6695.83</v>
      </c>
      <c r="F110" s="16">
        <v>2.53E-2</v>
      </c>
      <c r="G110" s="16">
        <v>5.9055999999999997E-2</v>
      </c>
    </row>
    <row r="111" spans="1:7" x14ac:dyDescent="0.35">
      <c r="A111" s="17" t="s">
        <v>137</v>
      </c>
      <c r="B111" s="34"/>
      <c r="C111" s="34"/>
      <c r="D111" s="20"/>
      <c r="E111" s="37">
        <v>6695.83</v>
      </c>
      <c r="F111" s="38">
        <v>2.53E-2</v>
      </c>
      <c r="G111" s="23"/>
    </row>
    <row r="112" spans="1:7" x14ac:dyDescent="0.35">
      <c r="A112" s="13"/>
      <c r="B112" s="33"/>
      <c r="C112" s="33"/>
      <c r="D112" s="14"/>
      <c r="E112" s="15"/>
      <c r="F112" s="16"/>
      <c r="G112" s="16"/>
    </row>
    <row r="113" spans="1:7" x14ac:dyDescent="0.35">
      <c r="A113" s="24" t="s">
        <v>153</v>
      </c>
      <c r="B113" s="35"/>
      <c r="C113" s="35"/>
      <c r="D113" s="25"/>
      <c r="E113" s="21">
        <v>6695.83</v>
      </c>
      <c r="F113" s="22">
        <v>2.53E-2</v>
      </c>
      <c r="G113" s="23"/>
    </row>
    <row r="114" spans="1:7" x14ac:dyDescent="0.35">
      <c r="A114" s="13" t="s">
        <v>156</v>
      </c>
      <c r="B114" s="33"/>
      <c r="C114" s="33"/>
      <c r="D114" s="14"/>
      <c r="E114" s="15">
        <v>1.0833675</v>
      </c>
      <c r="F114" s="16">
        <v>3.9999999999999998E-6</v>
      </c>
      <c r="G114" s="16"/>
    </row>
    <row r="115" spans="1:7" x14ac:dyDescent="0.35">
      <c r="A115" s="13" t="s">
        <v>157</v>
      </c>
      <c r="B115" s="33"/>
      <c r="C115" s="33"/>
      <c r="D115" s="14"/>
      <c r="E115" s="26">
        <v>-250.7133675</v>
      </c>
      <c r="F115" s="27">
        <v>-7.0399999999999998E-4</v>
      </c>
      <c r="G115" s="16">
        <v>5.9055000000000003E-2</v>
      </c>
    </row>
    <row r="116" spans="1:7" x14ac:dyDescent="0.35">
      <c r="A116" s="28" t="s">
        <v>158</v>
      </c>
      <c r="B116" s="36"/>
      <c r="C116" s="36"/>
      <c r="D116" s="29"/>
      <c r="E116" s="30">
        <v>264200</v>
      </c>
      <c r="F116" s="31">
        <v>1</v>
      </c>
      <c r="G116" s="31"/>
    </row>
    <row r="121" spans="1:7" x14ac:dyDescent="0.35">
      <c r="A121" s="1" t="s">
        <v>161</v>
      </c>
    </row>
    <row r="122" spans="1:7" x14ac:dyDescent="0.35">
      <c r="A122" s="47" t="s">
        <v>162</v>
      </c>
      <c r="B122" s="3" t="s">
        <v>134</v>
      </c>
    </row>
    <row r="123" spans="1:7" x14ac:dyDescent="0.35">
      <c r="A123" t="s">
        <v>163</v>
      </c>
    </row>
    <row r="124" spans="1:7" x14ac:dyDescent="0.35">
      <c r="A124" t="s">
        <v>164</v>
      </c>
      <c r="B124" t="s">
        <v>165</v>
      </c>
      <c r="C124" t="s">
        <v>165</v>
      </c>
    </row>
    <row r="125" spans="1:7" x14ac:dyDescent="0.35">
      <c r="B125" s="48">
        <v>45747</v>
      </c>
      <c r="C125" s="48">
        <v>45777</v>
      </c>
    </row>
    <row r="126" spans="1:7" x14ac:dyDescent="0.35">
      <c r="A126" t="s">
        <v>166</v>
      </c>
      <c r="B126">
        <v>13.973599999999999</v>
      </c>
      <c r="C126">
        <v>14.424799999999999</v>
      </c>
    </row>
    <row r="127" spans="1:7" x14ac:dyDescent="0.35">
      <c r="A127" t="s">
        <v>167</v>
      </c>
      <c r="B127">
        <v>13.973599999999999</v>
      </c>
      <c r="C127">
        <v>14.424799999999999</v>
      </c>
    </row>
    <row r="128" spans="1:7" x14ac:dyDescent="0.35">
      <c r="A128" t="s">
        <v>168</v>
      </c>
      <c r="B128">
        <v>13.652100000000001</v>
      </c>
      <c r="C128">
        <v>14.0756</v>
      </c>
    </row>
    <row r="129" spans="1:4" x14ac:dyDescent="0.35">
      <c r="A129" t="s">
        <v>169</v>
      </c>
      <c r="B129">
        <v>13.652100000000001</v>
      </c>
      <c r="C129">
        <v>14.0756</v>
      </c>
    </row>
    <row r="131" spans="1:4" x14ac:dyDescent="0.35">
      <c r="A131" t="s">
        <v>170</v>
      </c>
      <c r="B131" s="3" t="s">
        <v>134</v>
      </c>
    </row>
    <row r="132" spans="1:4" x14ac:dyDescent="0.35">
      <c r="A132" t="s">
        <v>171</v>
      </c>
      <c r="B132" s="3" t="s">
        <v>134</v>
      </c>
    </row>
    <row r="133" spans="1:4" ht="29" customHeight="1" x14ac:dyDescent="0.35">
      <c r="A133" s="47" t="s">
        <v>172</v>
      </c>
      <c r="B133" s="3" t="s">
        <v>134</v>
      </c>
    </row>
    <row r="134" spans="1:4" ht="29" customHeight="1" x14ac:dyDescent="0.35">
      <c r="A134" s="47" t="s">
        <v>173</v>
      </c>
      <c r="B134" s="3" t="s">
        <v>134</v>
      </c>
    </row>
    <row r="135" spans="1:4" x14ac:dyDescent="0.35">
      <c r="A135" t="s">
        <v>405</v>
      </c>
      <c r="B135" s="49">
        <v>0.42899999999999999</v>
      </c>
    </row>
    <row r="136" spans="1:4" ht="43.5" customHeight="1" x14ac:dyDescent="0.35">
      <c r="A136" s="47" t="s">
        <v>175</v>
      </c>
      <c r="B136" s="3" t="s">
        <v>134</v>
      </c>
    </row>
    <row r="137" spans="1:4" x14ac:dyDescent="0.35">
      <c r="B137" s="3"/>
    </row>
    <row r="138" spans="1:4" ht="29" customHeight="1" x14ac:dyDescent="0.35">
      <c r="A138" s="47" t="s">
        <v>176</v>
      </c>
      <c r="B138" s="3" t="s">
        <v>134</v>
      </c>
    </row>
    <row r="139" spans="1:4" ht="29" customHeight="1" x14ac:dyDescent="0.35">
      <c r="A139" s="47" t="s">
        <v>177</v>
      </c>
      <c r="B139" t="s">
        <v>134</v>
      </c>
    </row>
    <row r="140" spans="1:4" ht="29" customHeight="1" x14ac:dyDescent="0.35">
      <c r="A140" s="47" t="s">
        <v>178</v>
      </c>
      <c r="B140" s="3" t="s">
        <v>134</v>
      </c>
    </row>
    <row r="141" spans="1:4" ht="29" customHeight="1" x14ac:dyDescent="0.35">
      <c r="A141" s="47" t="s">
        <v>179</v>
      </c>
      <c r="B141" s="3" t="s">
        <v>134</v>
      </c>
    </row>
    <row r="143" spans="1:4" ht="70" customHeight="1" x14ac:dyDescent="0.35">
      <c r="A143" s="73" t="s">
        <v>189</v>
      </c>
      <c r="B143" s="73" t="s">
        <v>190</v>
      </c>
      <c r="C143" s="73" t="s">
        <v>5</v>
      </c>
      <c r="D143" s="73" t="s">
        <v>6</v>
      </c>
    </row>
    <row r="144" spans="1:4" ht="70" customHeight="1" x14ac:dyDescent="0.35">
      <c r="A144" s="73" t="s">
        <v>2555</v>
      </c>
      <c r="B144" s="73"/>
      <c r="C144" s="73" t="s">
        <v>2556</v>
      </c>
      <c r="D144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416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417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378</v>
      </c>
      <c r="B8" s="33" t="s">
        <v>379</v>
      </c>
      <c r="C8" s="33" t="s">
        <v>298</v>
      </c>
      <c r="D8" s="14">
        <v>7159</v>
      </c>
      <c r="E8" s="15">
        <v>1177.8</v>
      </c>
      <c r="F8" s="16">
        <v>5.7299999999999997E-2</v>
      </c>
      <c r="G8" s="16"/>
    </row>
    <row r="9" spans="1:7" x14ac:dyDescent="0.35">
      <c r="A9" s="13" t="s">
        <v>418</v>
      </c>
      <c r="B9" s="33" t="s">
        <v>419</v>
      </c>
      <c r="C9" s="33" t="s">
        <v>232</v>
      </c>
      <c r="D9" s="14">
        <v>23717</v>
      </c>
      <c r="E9" s="15">
        <v>1064.4000000000001</v>
      </c>
      <c r="F9" s="16">
        <v>5.1799999999999999E-2</v>
      </c>
      <c r="G9" s="16"/>
    </row>
    <row r="10" spans="1:7" x14ac:dyDescent="0.35">
      <c r="A10" s="13" t="s">
        <v>230</v>
      </c>
      <c r="B10" s="33" t="s">
        <v>231</v>
      </c>
      <c r="C10" s="33" t="s">
        <v>232</v>
      </c>
      <c r="D10" s="14">
        <v>337986</v>
      </c>
      <c r="E10" s="15">
        <v>1061.6099999999999</v>
      </c>
      <c r="F10" s="16">
        <v>5.1700000000000003E-2</v>
      </c>
      <c r="G10" s="16"/>
    </row>
    <row r="11" spans="1:7" x14ac:dyDescent="0.35">
      <c r="A11" s="13" t="s">
        <v>420</v>
      </c>
      <c r="B11" s="33" t="s">
        <v>421</v>
      </c>
      <c r="C11" s="33" t="s">
        <v>248</v>
      </c>
      <c r="D11" s="14">
        <v>12666</v>
      </c>
      <c r="E11" s="15">
        <v>1017.08</v>
      </c>
      <c r="F11" s="16">
        <v>4.9500000000000002E-2</v>
      </c>
      <c r="G11" s="16"/>
    </row>
    <row r="12" spans="1:7" x14ac:dyDescent="0.35">
      <c r="A12" s="13" t="s">
        <v>242</v>
      </c>
      <c r="B12" s="33" t="s">
        <v>243</v>
      </c>
      <c r="C12" s="33" t="s">
        <v>213</v>
      </c>
      <c r="D12" s="14">
        <v>61885</v>
      </c>
      <c r="E12" s="15">
        <v>970.05</v>
      </c>
      <c r="F12" s="16">
        <v>4.7199999999999999E-2</v>
      </c>
      <c r="G12" s="16"/>
    </row>
    <row r="13" spans="1:7" x14ac:dyDescent="0.35">
      <c r="A13" s="13" t="s">
        <v>272</v>
      </c>
      <c r="B13" s="33" t="s">
        <v>273</v>
      </c>
      <c r="C13" s="33" t="s">
        <v>213</v>
      </c>
      <c r="D13" s="14">
        <v>18163</v>
      </c>
      <c r="E13" s="15">
        <v>966.54</v>
      </c>
      <c r="F13" s="16">
        <v>4.7E-2</v>
      </c>
      <c r="G13" s="16"/>
    </row>
    <row r="14" spans="1:7" x14ac:dyDescent="0.35">
      <c r="A14" s="13" t="s">
        <v>221</v>
      </c>
      <c r="B14" s="33" t="s">
        <v>222</v>
      </c>
      <c r="C14" s="33" t="s">
        <v>223</v>
      </c>
      <c r="D14" s="14">
        <v>18332</v>
      </c>
      <c r="E14" s="15">
        <v>948.22</v>
      </c>
      <c r="F14" s="16">
        <v>4.6199999999999998E-2</v>
      </c>
      <c r="G14" s="16"/>
    </row>
    <row r="15" spans="1:7" x14ac:dyDescent="0.35">
      <c r="A15" s="13" t="s">
        <v>249</v>
      </c>
      <c r="B15" s="33" t="s">
        <v>250</v>
      </c>
      <c r="C15" s="33" t="s">
        <v>213</v>
      </c>
      <c r="D15" s="14">
        <v>27145</v>
      </c>
      <c r="E15" s="15">
        <v>937.51</v>
      </c>
      <c r="F15" s="16">
        <v>4.5600000000000002E-2</v>
      </c>
      <c r="G15" s="16"/>
    </row>
    <row r="16" spans="1:7" x14ac:dyDescent="0.35">
      <c r="A16" s="13" t="s">
        <v>288</v>
      </c>
      <c r="B16" s="33" t="s">
        <v>289</v>
      </c>
      <c r="C16" s="33" t="s">
        <v>213</v>
      </c>
      <c r="D16" s="14">
        <v>12745</v>
      </c>
      <c r="E16" s="15">
        <v>931.02</v>
      </c>
      <c r="F16" s="16">
        <v>4.53E-2</v>
      </c>
      <c r="G16" s="16"/>
    </row>
    <row r="17" spans="1:7" x14ac:dyDescent="0.35">
      <c r="A17" s="13" t="s">
        <v>422</v>
      </c>
      <c r="B17" s="33" t="s">
        <v>423</v>
      </c>
      <c r="C17" s="33" t="s">
        <v>362</v>
      </c>
      <c r="D17" s="14">
        <v>145932</v>
      </c>
      <c r="E17" s="15">
        <v>762.28</v>
      </c>
      <c r="F17" s="16">
        <v>3.7100000000000001E-2</v>
      </c>
      <c r="G17" s="16"/>
    </row>
    <row r="18" spans="1:7" x14ac:dyDescent="0.35">
      <c r="A18" s="13" t="s">
        <v>365</v>
      </c>
      <c r="B18" s="33" t="s">
        <v>366</v>
      </c>
      <c r="C18" s="33" t="s">
        <v>308</v>
      </c>
      <c r="D18" s="14">
        <v>114099</v>
      </c>
      <c r="E18" s="15">
        <v>715.17</v>
      </c>
      <c r="F18" s="16">
        <v>3.4799999999999998E-2</v>
      </c>
      <c r="G18" s="16"/>
    </row>
    <row r="19" spans="1:7" x14ac:dyDescent="0.35">
      <c r="A19" s="13" t="s">
        <v>424</v>
      </c>
      <c r="B19" s="33" t="s">
        <v>425</v>
      </c>
      <c r="C19" s="33" t="s">
        <v>426</v>
      </c>
      <c r="D19" s="14">
        <v>24609</v>
      </c>
      <c r="E19" s="15">
        <v>636.73</v>
      </c>
      <c r="F19" s="16">
        <v>3.1E-2</v>
      </c>
      <c r="G19" s="16"/>
    </row>
    <row r="20" spans="1:7" x14ac:dyDescent="0.35">
      <c r="A20" s="13" t="s">
        <v>427</v>
      </c>
      <c r="B20" s="33" t="s">
        <v>428</v>
      </c>
      <c r="C20" s="33" t="s">
        <v>216</v>
      </c>
      <c r="D20" s="14">
        <v>14087</v>
      </c>
      <c r="E20" s="15">
        <v>616.22</v>
      </c>
      <c r="F20" s="16">
        <v>0.03</v>
      </c>
      <c r="G20" s="16"/>
    </row>
    <row r="21" spans="1:7" x14ac:dyDescent="0.35">
      <c r="A21" s="13" t="s">
        <v>429</v>
      </c>
      <c r="B21" s="33" t="s">
        <v>430</v>
      </c>
      <c r="C21" s="33" t="s">
        <v>394</v>
      </c>
      <c r="D21" s="14">
        <v>25879</v>
      </c>
      <c r="E21" s="15">
        <v>573.01</v>
      </c>
      <c r="F21" s="16">
        <v>2.7900000000000001E-2</v>
      </c>
      <c r="G21" s="16"/>
    </row>
    <row r="22" spans="1:7" x14ac:dyDescent="0.35">
      <c r="A22" s="13" t="s">
        <v>431</v>
      </c>
      <c r="B22" s="33" t="s">
        <v>432</v>
      </c>
      <c r="C22" s="33" t="s">
        <v>433</v>
      </c>
      <c r="D22" s="14">
        <v>1254</v>
      </c>
      <c r="E22" s="15">
        <v>572.01</v>
      </c>
      <c r="F22" s="16">
        <v>2.7799999999999998E-2</v>
      </c>
      <c r="G22" s="16"/>
    </row>
    <row r="23" spans="1:7" x14ac:dyDescent="0.35">
      <c r="A23" s="13" t="s">
        <v>434</v>
      </c>
      <c r="B23" s="33" t="s">
        <v>435</v>
      </c>
      <c r="C23" s="33" t="s">
        <v>350</v>
      </c>
      <c r="D23" s="14">
        <v>4154</v>
      </c>
      <c r="E23" s="15">
        <v>547.16</v>
      </c>
      <c r="F23" s="16">
        <v>2.6599999999999999E-2</v>
      </c>
      <c r="G23" s="16"/>
    </row>
    <row r="24" spans="1:7" x14ac:dyDescent="0.35">
      <c r="A24" s="13" t="s">
        <v>436</v>
      </c>
      <c r="B24" s="33" t="s">
        <v>437</v>
      </c>
      <c r="C24" s="33" t="s">
        <v>213</v>
      </c>
      <c r="D24" s="14">
        <v>10367</v>
      </c>
      <c r="E24" s="15">
        <v>475.48</v>
      </c>
      <c r="F24" s="16">
        <v>2.3099999999999999E-2</v>
      </c>
      <c r="G24" s="16"/>
    </row>
    <row r="25" spans="1:7" x14ac:dyDescent="0.35">
      <c r="A25" s="13" t="s">
        <v>438</v>
      </c>
      <c r="B25" s="33" t="s">
        <v>439</v>
      </c>
      <c r="C25" s="33" t="s">
        <v>341</v>
      </c>
      <c r="D25" s="14">
        <v>16407</v>
      </c>
      <c r="E25" s="15">
        <v>475.05</v>
      </c>
      <c r="F25" s="16">
        <v>2.3099999999999999E-2</v>
      </c>
      <c r="G25" s="16"/>
    </row>
    <row r="26" spans="1:7" x14ac:dyDescent="0.35">
      <c r="A26" s="13" t="s">
        <v>440</v>
      </c>
      <c r="B26" s="33" t="s">
        <v>441</v>
      </c>
      <c r="C26" s="33" t="s">
        <v>357</v>
      </c>
      <c r="D26" s="14">
        <v>14096</v>
      </c>
      <c r="E26" s="15">
        <v>431</v>
      </c>
      <c r="F26" s="16">
        <v>2.1000000000000001E-2</v>
      </c>
      <c r="G26" s="16"/>
    </row>
    <row r="27" spans="1:7" x14ac:dyDescent="0.35">
      <c r="A27" s="13" t="s">
        <v>442</v>
      </c>
      <c r="B27" s="33" t="s">
        <v>443</v>
      </c>
      <c r="C27" s="33" t="s">
        <v>229</v>
      </c>
      <c r="D27" s="14">
        <v>37469</v>
      </c>
      <c r="E27" s="15">
        <v>426.06</v>
      </c>
      <c r="F27" s="16">
        <v>2.07E-2</v>
      </c>
      <c r="G27" s="16"/>
    </row>
    <row r="28" spans="1:7" x14ac:dyDescent="0.35">
      <c r="A28" s="13" t="s">
        <v>444</v>
      </c>
      <c r="B28" s="33" t="s">
        <v>445</v>
      </c>
      <c r="C28" s="33" t="s">
        <v>216</v>
      </c>
      <c r="D28" s="14">
        <v>30450</v>
      </c>
      <c r="E28" s="15">
        <v>401.94</v>
      </c>
      <c r="F28" s="16">
        <v>1.9599999999999999E-2</v>
      </c>
      <c r="G28" s="16"/>
    </row>
    <row r="29" spans="1:7" x14ac:dyDescent="0.35">
      <c r="A29" s="13" t="s">
        <v>446</v>
      </c>
      <c r="B29" s="33" t="s">
        <v>447</v>
      </c>
      <c r="C29" s="33" t="s">
        <v>216</v>
      </c>
      <c r="D29" s="14">
        <v>39858</v>
      </c>
      <c r="E29" s="15">
        <v>393.02</v>
      </c>
      <c r="F29" s="16">
        <v>1.9099999999999999E-2</v>
      </c>
      <c r="G29" s="16"/>
    </row>
    <row r="30" spans="1:7" x14ac:dyDescent="0.35">
      <c r="A30" s="13" t="s">
        <v>448</v>
      </c>
      <c r="B30" s="33" t="s">
        <v>449</v>
      </c>
      <c r="C30" s="33" t="s">
        <v>341</v>
      </c>
      <c r="D30" s="14">
        <v>6062</v>
      </c>
      <c r="E30" s="15">
        <v>334.62</v>
      </c>
      <c r="F30" s="16">
        <v>1.6299999999999999E-2</v>
      </c>
      <c r="G30" s="16"/>
    </row>
    <row r="31" spans="1:7" x14ac:dyDescent="0.35">
      <c r="A31" s="13" t="s">
        <v>450</v>
      </c>
      <c r="B31" s="33" t="s">
        <v>451</v>
      </c>
      <c r="C31" s="33" t="s">
        <v>216</v>
      </c>
      <c r="D31" s="14">
        <v>8432</v>
      </c>
      <c r="E31" s="15">
        <v>329.38</v>
      </c>
      <c r="F31" s="16">
        <v>1.6E-2</v>
      </c>
      <c r="G31" s="16"/>
    </row>
    <row r="32" spans="1:7" x14ac:dyDescent="0.35">
      <c r="A32" s="13" t="s">
        <v>413</v>
      </c>
      <c r="B32" s="33" t="s">
        <v>414</v>
      </c>
      <c r="C32" s="33" t="s">
        <v>308</v>
      </c>
      <c r="D32" s="14">
        <v>5905</v>
      </c>
      <c r="E32" s="15">
        <v>326.10000000000002</v>
      </c>
      <c r="F32" s="16">
        <v>1.5900000000000001E-2</v>
      </c>
      <c r="G32" s="16"/>
    </row>
    <row r="33" spans="1:7" x14ac:dyDescent="0.35">
      <c r="A33" s="13" t="s">
        <v>390</v>
      </c>
      <c r="B33" s="33" t="s">
        <v>391</v>
      </c>
      <c r="C33" s="33" t="s">
        <v>308</v>
      </c>
      <c r="D33" s="14">
        <v>10031</v>
      </c>
      <c r="E33" s="15">
        <v>291.05</v>
      </c>
      <c r="F33" s="16">
        <v>1.4200000000000001E-2</v>
      </c>
      <c r="G33" s="16"/>
    </row>
    <row r="34" spans="1:7" x14ac:dyDescent="0.35">
      <c r="A34" s="13" t="s">
        <v>452</v>
      </c>
      <c r="B34" s="33" t="s">
        <v>453</v>
      </c>
      <c r="C34" s="33" t="s">
        <v>213</v>
      </c>
      <c r="D34" s="14">
        <v>3030</v>
      </c>
      <c r="E34" s="15">
        <v>264.26</v>
      </c>
      <c r="F34" s="16">
        <v>1.29E-2</v>
      </c>
      <c r="G34" s="16"/>
    </row>
    <row r="35" spans="1:7" x14ac:dyDescent="0.35">
      <c r="A35" s="13" t="s">
        <v>454</v>
      </c>
      <c r="B35" s="33" t="s">
        <v>455</v>
      </c>
      <c r="C35" s="33" t="s">
        <v>456</v>
      </c>
      <c r="D35" s="14">
        <v>2707</v>
      </c>
      <c r="E35" s="15">
        <v>219.7</v>
      </c>
      <c r="F35" s="16">
        <v>1.0699999999999999E-2</v>
      </c>
      <c r="G35" s="16"/>
    </row>
    <row r="36" spans="1:7" x14ac:dyDescent="0.35">
      <c r="A36" s="13" t="s">
        <v>457</v>
      </c>
      <c r="B36" s="33" t="s">
        <v>458</v>
      </c>
      <c r="C36" s="33" t="s">
        <v>216</v>
      </c>
      <c r="D36" s="14">
        <v>29980</v>
      </c>
      <c r="E36" s="15">
        <v>195.69</v>
      </c>
      <c r="F36" s="16">
        <v>9.4999999999999998E-3</v>
      </c>
      <c r="G36" s="16"/>
    </row>
    <row r="37" spans="1:7" x14ac:dyDescent="0.35">
      <c r="A37" s="13" t="s">
        <v>459</v>
      </c>
      <c r="B37" s="33" t="s">
        <v>460</v>
      </c>
      <c r="C37" s="33" t="s">
        <v>461</v>
      </c>
      <c r="D37" s="14">
        <v>6961</v>
      </c>
      <c r="E37" s="15">
        <v>179.18</v>
      </c>
      <c r="F37" s="16">
        <v>8.6999999999999994E-3</v>
      </c>
      <c r="G37" s="16"/>
    </row>
    <row r="38" spans="1:7" x14ac:dyDescent="0.35">
      <c r="A38" s="13" t="s">
        <v>462</v>
      </c>
      <c r="B38" s="33" t="s">
        <v>463</v>
      </c>
      <c r="C38" s="33" t="s">
        <v>202</v>
      </c>
      <c r="D38" s="14">
        <v>87185</v>
      </c>
      <c r="E38" s="15">
        <v>172.39</v>
      </c>
      <c r="F38" s="16">
        <v>8.3999999999999995E-3</v>
      </c>
      <c r="G38" s="16"/>
    </row>
    <row r="39" spans="1:7" x14ac:dyDescent="0.35">
      <c r="A39" s="13" t="s">
        <v>464</v>
      </c>
      <c r="B39" s="33" t="s">
        <v>465</v>
      </c>
      <c r="C39" s="33" t="s">
        <v>279</v>
      </c>
      <c r="D39" s="14">
        <v>16540</v>
      </c>
      <c r="E39" s="15">
        <v>160.75</v>
      </c>
      <c r="F39" s="16">
        <v>7.7999999999999996E-3</v>
      </c>
      <c r="G39" s="16"/>
    </row>
    <row r="40" spans="1:7" x14ac:dyDescent="0.35">
      <c r="A40" s="13" t="s">
        <v>466</v>
      </c>
      <c r="B40" s="33" t="s">
        <v>467</v>
      </c>
      <c r="C40" s="33" t="s">
        <v>216</v>
      </c>
      <c r="D40" s="14">
        <v>24804</v>
      </c>
      <c r="E40" s="15">
        <v>158.41999999999999</v>
      </c>
      <c r="F40" s="16">
        <v>7.7000000000000002E-3</v>
      </c>
      <c r="G40" s="16"/>
    </row>
    <row r="41" spans="1:7" x14ac:dyDescent="0.35">
      <c r="A41" s="13" t="s">
        <v>468</v>
      </c>
      <c r="B41" s="33" t="s">
        <v>469</v>
      </c>
      <c r="C41" s="33" t="s">
        <v>229</v>
      </c>
      <c r="D41" s="14">
        <v>5831</v>
      </c>
      <c r="E41" s="15">
        <v>157.79</v>
      </c>
      <c r="F41" s="16">
        <v>7.7000000000000002E-3</v>
      </c>
      <c r="G41" s="16"/>
    </row>
    <row r="42" spans="1:7" x14ac:dyDescent="0.35">
      <c r="A42" s="13" t="s">
        <v>470</v>
      </c>
      <c r="B42" s="33" t="s">
        <v>471</v>
      </c>
      <c r="C42" s="33" t="s">
        <v>426</v>
      </c>
      <c r="D42" s="14">
        <v>1735</v>
      </c>
      <c r="E42" s="15">
        <v>139.43</v>
      </c>
      <c r="F42" s="16">
        <v>6.7999999999999996E-3</v>
      </c>
      <c r="G42" s="16"/>
    </row>
    <row r="43" spans="1:7" x14ac:dyDescent="0.35">
      <c r="A43" s="13" t="s">
        <v>472</v>
      </c>
      <c r="B43" s="33" t="s">
        <v>473</v>
      </c>
      <c r="C43" s="33" t="s">
        <v>308</v>
      </c>
      <c r="D43" s="14">
        <v>2153</v>
      </c>
      <c r="E43" s="15">
        <v>120.63</v>
      </c>
      <c r="F43" s="16">
        <v>5.8999999999999999E-3</v>
      </c>
      <c r="G43" s="16"/>
    </row>
    <row r="44" spans="1:7" x14ac:dyDescent="0.35">
      <c r="A44" s="13" t="s">
        <v>474</v>
      </c>
      <c r="B44" s="33" t="s">
        <v>475</v>
      </c>
      <c r="C44" s="33" t="s">
        <v>229</v>
      </c>
      <c r="D44" s="14">
        <v>1284</v>
      </c>
      <c r="E44" s="15">
        <v>111.46</v>
      </c>
      <c r="F44" s="16">
        <v>5.4000000000000003E-3</v>
      </c>
      <c r="G44" s="16"/>
    </row>
    <row r="45" spans="1:7" x14ac:dyDescent="0.35">
      <c r="A45" s="13" t="s">
        <v>476</v>
      </c>
      <c r="B45" s="33" t="s">
        <v>477</v>
      </c>
      <c r="C45" s="33" t="s">
        <v>213</v>
      </c>
      <c r="D45" s="14">
        <v>10697</v>
      </c>
      <c r="E45" s="15">
        <v>105.53</v>
      </c>
      <c r="F45" s="16">
        <v>5.1000000000000004E-3</v>
      </c>
      <c r="G45" s="16"/>
    </row>
    <row r="46" spans="1:7" x14ac:dyDescent="0.35">
      <c r="A46" s="13" t="s">
        <v>478</v>
      </c>
      <c r="B46" s="33" t="s">
        <v>479</v>
      </c>
      <c r="C46" s="33" t="s">
        <v>480</v>
      </c>
      <c r="D46" s="14">
        <v>4133</v>
      </c>
      <c r="E46" s="15">
        <v>103.95</v>
      </c>
      <c r="F46" s="16">
        <v>5.1000000000000004E-3</v>
      </c>
      <c r="G46" s="16"/>
    </row>
    <row r="47" spans="1:7" x14ac:dyDescent="0.35">
      <c r="A47" s="13" t="s">
        <v>481</v>
      </c>
      <c r="B47" s="33" t="s">
        <v>482</v>
      </c>
      <c r="C47" s="33" t="s">
        <v>232</v>
      </c>
      <c r="D47" s="14">
        <v>5371</v>
      </c>
      <c r="E47" s="15">
        <v>102.96</v>
      </c>
      <c r="F47" s="16">
        <v>5.0000000000000001E-3</v>
      </c>
      <c r="G47" s="16"/>
    </row>
    <row r="48" spans="1:7" x14ac:dyDescent="0.35">
      <c r="A48" s="13" t="s">
        <v>483</v>
      </c>
      <c r="B48" s="33" t="s">
        <v>484</v>
      </c>
      <c r="C48" s="33" t="s">
        <v>341</v>
      </c>
      <c r="D48" s="14">
        <v>5356</v>
      </c>
      <c r="E48" s="15">
        <v>91.69</v>
      </c>
      <c r="F48" s="16">
        <v>4.4999999999999997E-3</v>
      </c>
      <c r="G48" s="16"/>
    </row>
    <row r="49" spans="1:7" x14ac:dyDescent="0.35">
      <c r="A49" s="13" t="s">
        <v>485</v>
      </c>
      <c r="B49" s="33" t="s">
        <v>486</v>
      </c>
      <c r="C49" s="33" t="s">
        <v>308</v>
      </c>
      <c r="D49" s="14">
        <v>16660</v>
      </c>
      <c r="E49" s="15">
        <v>86.66</v>
      </c>
      <c r="F49" s="16">
        <v>4.1999999999999997E-3</v>
      </c>
      <c r="G49" s="16"/>
    </row>
    <row r="50" spans="1:7" x14ac:dyDescent="0.35">
      <c r="A50" s="13" t="s">
        <v>487</v>
      </c>
      <c r="B50" s="33" t="s">
        <v>488</v>
      </c>
      <c r="C50" s="33" t="s">
        <v>229</v>
      </c>
      <c r="D50" s="14">
        <v>9449</v>
      </c>
      <c r="E50" s="15">
        <v>80.400000000000006</v>
      </c>
      <c r="F50" s="16">
        <v>3.8999999999999998E-3</v>
      </c>
      <c r="G50" s="16"/>
    </row>
    <row r="51" spans="1:7" x14ac:dyDescent="0.35">
      <c r="A51" s="13" t="s">
        <v>489</v>
      </c>
      <c r="B51" s="33" t="s">
        <v>490</v>
      </c>
      <c r="C51" s="33" t="s">
        <v>491</v>
      </c>
      <c r="D51" s="14">
        <v>6550</v>
      </c>
      <c r="E51" s="15">
        <v>76.540000000000006</v>
      </c>
      <c r="F51" s="16">
        <v>3.7000000000000002E-3</v>
      </c>
      <c r="G51" s="16"/>
    </row>
    <row r="52" spans="1:7" x14ac:dyDescent="0.35">
      <c r="A52" s="13" t="s">
        <v>492</v>
      </c>
      <c r="B52" s="33" t="s">
        <v>493</v>
      </c>
      <c r="C52" s="33" t="s">
        <v>229</v>
      </c>
      <c r="D52" s="14">
        <v>3994</v>
      </c>
      <c r="E52" s="15">
        <v>75.040000000000006</v>
      </c>
      <c r="F52" s="16">
        <v>3.7000000000000002E-3</v>
      </c>
      <c r="G52" s="16"/>
    </row>
    <row r="53" spans="1:7" x14ac:dyDescent="0.35">
      <c r="A53" s="13" t="s">
        <v>494</v>
      </c>
      <c r="B53" s="33" t="s">
        <v>495</v>
      </c>
      <c r="C53" s="33" t="s">
        <v>350</v>
      </c>
      <c r="D53" s="14">
        <v>1702</v>
      </c>
      <c r="E53" s="15">
        <v>74.739999999999995</v>
      </c>
      <c r="F53" s="16">
        <v>3.5999999999999999E-3</v>
      </c>
      <c r="G53" s="16"/>
    </row>
    <row r="54" spans="1:7" x14ac:dyDescent="0.35">
      <c r="A54" s="13" t="s">
        <v>496</v>
      </c>
      <c r="B54" s="33" t="s">
        <v>497</v>
      </c>
      <c r="C54" s="33" t="s">
        <v>357</v>
      </c>
      <c r="D54" s="14">
        <v>15306</v>
      </c>
      <c r="E54" s="15">
        <v>70.61</v>
      </c>
      <c r="F54" s="16">
        <v>3.3999999999999998E-3</v>
      </c>
      <c r="G54" s="16"/>
    </row>
    <row r="55" spans="1:7" x14ac:dyDescent="0.35">
      <c r="A55" s="13" t="s">
        <v>498</v>
      </c>
      <c r="B55" s="33" t="s">
        <v>499</v>
      </c>
      <c r="C55" s="33" t="s">
        <v>397</v>
      </c>
      <c r="D55" s="14">
        <v>19065</v>
      </c>
      <c r="E55" s="15">
        <v>67.75</v>
      </c>
      <c r="F55" s="16">
        <v>3.3E-3</v>
      </c>
      <c r="G55" s="16"/>
    </row>
    <row r="56" spans="1:7" x14ac:dyDescent="0.35">
      <c r="A56" s="13" t="s">
        <v>500</v>
      </c>
      <c r="B56" s="33" t="s">
        <v>501</v>
      </c>
      <c r="C56" s="33" t="s">
        <v>216</v>
      </c>
      <c r="D56" s="14">
        <v>5903</v>
      </c>
      <c r="E56" s="15">
        <v>60.17</v>
      </c>
      <c r="F56" s="16">
        <v>2.8999999999999998E-3</v>
      </c>
      <c r="G56" s="16"/>
    </row>
    <row r="57" spans="1:7" x14ac:dyDescent="0.35">
      <c r="A57" s="13" t="s">
        <v>502</v>
      </c>
      <c r="B57" s="33" t="s">
        <v>503</v>
      </c>
      <c r="C57" s="33" t="s">
        <v>308</v>
      </c>
      <c r="D57" s="14">
        <v>9838</v>
      </c>
      <c r="E57" s="15">
        <v>56.62</v>
      </c>
      <c r="F57" s="16">
        <v>2.8E-3</v>
      </c>
      <c r="G57" s="16"/>
    </row>
    <row r="58" spans="1:7" x14ac:dyDescent="0.35">
      <c r="A58" s="17" t="s">
        <v>137</v>
      </c>
      <c r="B58" s="34"/>
      <c r="C58" s="34"/>
      <c r="D58" s="20"/>
      <c r="E58" s="37">
        <v>20312.87</v>
      </c>
      <c r="F58" s="38">
        <v>0.98850000000000005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17" t="s">
        <v>400</v>
      </c>
      <c r="B60" s="33"/>
      <c r="C60" s="33"/>
      <c r="D60" s="14"/>
      <c r="E60" s="15"/>
      <c r="F60" s="16"/>
      <c r="G60" s="16"/>
    </row>
    <row r="61" spans="1:7" x14ac:dyDescent="0.35">
      <c r="A61" s="13" t="s">
        <v>401</v>
      </c>
      <c r="B61" s="33" t="s">
        <v>402</v>
      </c>
      <c r="C61" s="33" t="s">
        <v>308</v>
      </c>
      <c r="D61" s="14">
        <v>9056</v>
      </c>
      <c r="E61" s="15">
        <v>224.42</v>
      </c>
      <c r="F61" s="16">
        <v>1.09E-2</v>
      </c>
      <c r="G61" s="16"/>
    </row>
    <row r="62" spans="1:7" x14ac:dyDescent="0.35">
      <c r="A62" s="17" t="s">
        <v>137</v>
      </c>
      <c r="B62" s="34"/>
      <c r="C62" s="34"/>
      <c r="D62" s="20"/>
      <c r="E62" s="37">
        <v>224.42</v>
      </c>
      <c r="F62" s="38">
        <v>1.09E-2</v>
      </c>
      <c r="G62" s="23"/>
    </row>
    <row r="63" spans="1:7" x14ac:dyDescent="0.35">
      <c r="A63" s="24" t="s">
        <v>153</v>
      </c>
      <c r="B63" s="35"/>
      <c r="C63" s="35"/>
      <c r="D63" s="25"/>
      <c r="E63" s="30">
        <v>20537.29</v>
      </c>
      <c r="F63" s="31">
        <v>0.99939999999999996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3"/>
      <c r="B65" s="33"/>
      <c r="C65" s="33"/>
      <c r="D65" s="14"/>
      <c r="E65" s="15"/>
      <c r="F65" s="16"/>
      <c r="G65" s="16"/>
    </row>
    <row r="66" spans="1:7" x14ac:dyDescent="0.35">
      <c r="A66" s="17" t="s">
        <v>154</v>
      </c>
      <c r="B66" s="33"/>
      <c r="C66" s="33"/>
      <c r="D66" s="14"/>
      <c r="E66" s="15"/>
      <c r="F66" s="16"/>
      <c r="G66" s="16"/>
    </row>
    <row r="67" spans="1:7" x14ac:dyDescent="0.35">
      <c r="A67" s="13" t="s">
        <v>155</v>
      </c>
      <c r="B67" s="33"/>
      <c r="C67" s="33"/>
      <c r="D67" s="14"/>
      <c r="E67" s="15">
        <v>35.99</v>
      </c>
      <c r="F67" s="16">
        <v>1.8E-3</v>
      </c>
      <c r="G67" s="16">
        <v>5.9055999999999997E-2</v>
      </c>
    </row>
    <row r="68" spans="1:7" x14ac:dyDescent="0.35">
      <c r="A68" s="17" t="s">
        <v>137</v>
      </c>
      <c r="B68" s="34"/>
      <c r="C68" s="34"/>
      <c r="D68" s="20"/>
      <c r="E68" s="37">
        <v>35.99</v>
      </c>
      <c r="F68" s="38">
        <v>1.8E-3</v>
      </c>
      <c r="G68" s="23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24" t="s">
        <v>153</v>
      </c>
      <c r="B70" s="35"/>
      <c r="C70" s="35"/>
      <c r="D70" s="25"/>
      <c r="E70" s="21">
        <v>35.99</v>
      </c>
      <c r="F70" s="22">
        <v>1.8E-3</v>
      </c>
      <c r="G70" s="23"/>
    </row>
    <row r="71" spans="1:7" x14ac:dyDescent="0.35">
      <c r="A71" s="13" t="s">
        <v>156</v>
      </c>
      <c r="B71" s="33"/>
      <c r="C71" s="33"/>
      <c r="D71" s="14"/>
      <c r="E71" s="15">
        <v>5.8228000000000004E-3</v>
      </c>
      <c r="F71" s="16">
        <v>0</v>
      </c>
      <c r="G71" s="16"/>
    </row>
    <row r="72" spans="1:7" x14ac:dyDescent="0.35">
      <c r="A72" s="13" t="s">
        <v>157</v>
      </c>
      <c r="B72" s="33"/>
      <c r="C72" s="33"/>
      <c r="D72" s="14"/>
      <c r="E72" s="26">
        <v>-30.2958228</v>
      </c>
      <c r="F72" s="27">
        <v>-1.1999999999999999E-3</v>
      </c>
      <c r="G72" s="16">
        <v>5.9055000000000003E-2</v>
      </c>
    </row>
    <row r="73" spans="1:7" x14ac:dyDescent="0.35">
      <c r="A73" s="28" t="s">
        <v>158</v>
      </c>
      <c r="B73" s="36"/>
      <c r="C73" s="36"/>
      <c r="D73" s="29"/>
      <c r="E73" s="30">
        <v>20542.990000000002</v>
      </c>
      <c r="F73" s="31">
        <v>1</v>
      </c>
      <c r="G73" s="31"/>
    </row>
    <row r="78" spans="1:7" x14ac:dyDescent="0.35">
      <c r="A78" s="1" t="s">
        <v>161</v>
      </c>
    </row>
    <row r="79" spans="1:7" x14ac:dyDescent="0.35">
      <c r="A79" s="47" t="s">
        <v>162</v>
      </c>
      <c r="B79" s="3" t="s">
        <v>134</v>
      </c>
    </row>
    <row r="80" spans="1:7" x14ac:dyDescent="0.35">
      <c r="A80" t="s">
        <v>163</v>
      </c>
    </row>
    <row r="81" spans="1:3" x14ac:dyDescent="0.35">
      <c r="A81" t="s">
        <v>164</v>
      </c>
      <c r="B81" t="s">
        <v>165</v>
      </c>
      <c r="C81" t="s">
        <v>165</v>
      </c>
    </row>
    <row r="82" spans="1:3" x14ac:dyDescent="0.35">
      <c r="B82" s="48">
        <v>45747</v>
      </c>
      <c r="C82" s="48">
        <v>45777</v>
      </c>
    </row>
    <row r="83" spans="1:3" x14ac:dyDescent="0.35">
      <c r="A83" t="s">
        <v>166</v>
      </c>
      <c r="B83">
        <v>8.3948999999999998</v>
      </c>
      <c r="C83">
        <v>8.6395</v>
      </c>
    </row>
    <row r="84" spans="1:3" x14ac:dyDescent="0.35">
      <c r="A84" t="s">
        <v>167</v>
      </c>
      <c r="B84">
        <v>8.3948999999999998</v>
      </c>
      <c r="C84">
        <v>8.6395</v>
      </c>
    </row>
    <row r="85" spans="1:3" x14ac:dyDescent="0.35">
      <c r="A85" t="s">
        <v>168</v>
      </c>
      <c r="B85">
        <v>8.3704000000000001</v>
      </c>
      <c r="C85">
        <v>8.6097000000000001</v>
      </c>
    </row>
    <row r="86" spans="1:3" x14ac:dyDescent="0.35">
      <c r="A86" t="s">
        <v>169</v>
      </c>
      <c r="B86">
        <v>8.3704000000000001</v>
      </c>
      <c r="C86">
        <v>8.6097000000000001</v>
      </c>
    </row>
    <row r="88" spans="1:3" x14ac:dyDescent="0.35">
      <c r="A88" t="s">
        <v>170</v>
      </c>
      <c r="B88" s="3" t="s">
        <v>134</v>
      </c>
    </row>
    <row r="89" spans="1:3" x14ac:dyDescent="0.35">
      <c r="A89" t="s">
        <v>171</v>
      </c>
      <c r="B89" s="3" t="s">
        <v>134</v>
      </c>
    </row>
    <row r="90" spans="1:3" ht="29" customHeight="1" x14ac:dyDescent="0.35">
      <c r="A90" s="47" t="s">
        <v>172</v>
      </c>
      <c r="B90" s="3" t="s">
        <v>134</v>
      </c>
    </row>
    <row r="91" spans="1:3" ht="29" customHeight="1" x14ac:dyDescent="0.35">
      <c r="A91" s="47" t="s">
        <v>173</v>
      </c>
      <c r="B91" s="3" t="s">
        <v>134</v>
      </c>
    </row>
    <row r="92" spans="1:3" x14ac:dyDescent="0.35">
      <c r="A92" t="s">
        <v>405</v>
      </c>
      <c r="B92" s="49">
        <v>0.70269999999999999</v>
      </c>
    </row>
    <row r="93" spans="1:3" ht="43.5" customHeight="1" x14ac:dyDescent="0.35">
      <c r="A93" s="47" t="s">
        <v>175</v>
      </c>
      <c r="B93" s="3" t="s">
        <v>134</v>
      </c>
    </row>
    <row r="94" spans="1:3" x14ac:dyDescent="0.35">
      <c r="B94" s="3"/>
    </row>
    <row r="95" spans="1:3" ht="29" customHeight="1" x14ac:dyDescent="0.35">
      <c r="A95" s="47" t="s">
        <v>176</v>
      </c>
      <c r="B95" s="3" t="s">
        <v>134</v>
      </c>
    </row>
    <row r="96" spans="1:3" ht="29" customHeight="1" x14ac:dyDescent="0.35">
      <c r="A96" s="47" t="s">
        <v>177</v>
      </c>
      <c r="B96" t="s">
        <v>134</v>
      </c>
    </row>
    <row r="97" spans="1:4" ht="29" customHeight="1" x14ac:dyDescent="0.35">
      <c r="A97" s="47" t="s">
        <v>178</v>
      </c>
      <c r="B97" s="3" t="s">
        <v>134</v>
      </c>
    </row>
    <row r="98" spans="1:4" ht="29" customHeight="1" x14ac:dyDescent="0.35">
      <c r="A98" s="47" t="s">
        <v>179</v>
      </c>
      <c r="B98" s="3" t="s">
        <v>134</v>
      </c>
    </row>
    <row r="100" spans="1:4" ht="70" customHeight="1" x14ac:dyDescent="0.35">
      <c r="A100" s="73" t="s">
        <v>189</v>
      </c>
      <c r="B100" s="73" t="s">
        <v>190</v>
      </c>
      <c r="C100" s="73" t="s">
        <v>5</v>
      </c>
      <c r="D100" s="73" t="s">
        <v>6</v>
      </c>
    </row>
    <row r="101" spans="1:4" ht="70" customHeight="1" x14ac:dyDescent="0.35">
      <c r="A101" s="73" t="s">
        <v>504</v>
      </c>
      <c r="B101" s="73"/>
      <c r="C101" s="73" t="s">
        <v>14</v>
      </c>
      <c r="D101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124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2557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2558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378</v>
      </c>
      <c r="B8" s="33" t="s">
        <v>379</v>
      </c>
      <c r="C8" s="33" t="s">
        <v>298</v>
      </c>
      <c r="D8" s="14">
        <v>197393</v>
      </c>
      <c r="E8" s="15">
        <v>32475.1</v>
      </c>
      <c r="F8" s="16">
        <v>3.5099999999999999E-2</v>
      </c>
      <c r="G8" s="16"/>
    </row>
    <row r="9" spans="1:7" x14ac:dyDescent="0.35">
      <c r="A9" s="13" t="s">
        <v>754</v>
      </c>
      <c r="B9" s="33" t="s">
        <v>755</v>
      </c>
      <c r="C9" s="33" t="s">
        <v>397</v>
      </c>
      <c r="D9" s="14">
        <v>3744155</v>
      </c>
      <c r="E9" s="15">
        <v>29492.71</v>
      </c>
      <c r="F9" s="16">
        <v>3.1899999999999998E-2</v>
      </c>
      <c r="G9" s="16"/>
    </row>
    <row r="10" spans="1:7" x14ac:dyDescent="0.35">
      <c r="A10" s="13" t="s">
        <v>265</v>
      </c>
      <c r="B10" s="33" t="s">
        <v>266</v>
      </c>
      <c r="C10" s="33" t="s">
        <v>267</v>
      </c>
      <c r="D10" s="14">
        <v>2674120</v>
      </c>
      <c r="E10" s="15">
        <v>29367.19</v>
      </c>
      <c r="F10" s="16">
        <v>3.1800000000000002E-2</v>
      </c>
      <c r="G10" s="16"/>
    </row>
    <row r="11" spans="1:7" x14ac:dyDescent="0.35">
      <c r="A11" s="13" t="s">
        <v>409</v>
      </c>
      <c r="B11" s="33" t="s">
        <v>410</v>
      </c>
      <c r="C11" s="33" t="s">
        <v>301</v>
      </c>
      <c r="D11" s="14">
        <v>3992722</v>
      </c>
      <c r="E11" s="15">
        <v>28366.29</v>
      </c>
      <c r="F11" s="16">
        <v>3.0700000000000002E-2</v>
      </c>
      <c r="G11" s="16"/>
    </row>
    <row r="12" spans="1:7" x14ac:dyDescent="0.35">
      <c r="A12" s="13" t="s">
        <v>434</v>
      </c>
      <c r="B12" s="33" t="s">
        <v>435</v>
      </c>
      <c r="C12" s="33" t="s">
        <v>350</v>
      </c>
      <c r="D12" s="14">
        <v>195410</v>
      </c>
      <c r="E12" s="15">
        <v>25739.41</v>
      </c>
      <c r="F12" s="16">
        <v>2.7900000000000001E-2</v>
      </c>
      <c r="G12" s="16"/>
    </row>
    <row r="13" spans="1:7" x14ac:dyDescent="0.35">
      <c r="A13" s="13" t="s">
        <v>272</v>
      </c>
      <c r="B13" s="33" t="s">
        <v>273</v>
      </c>
      <c r="C13" s="33" t="s">
        <v>213</v>
      </c>
      <c r="D13" s="14">
        <v>482434</v>
      </c>
      <c r="E13" s="15">
        <v>25672.73</v>
      </c>
      <c r="F13" s="16">
        <v>2.7799999999999998E-2</v>
      </c>
      <c r="G13" s="16"/>
    </row>
    <row r="14" spans="1:7" x14ac:dyDescent="0.35">
      <c r="A14" s="13" t="s">
        <v>288</v>
      </c>
      <c r="B14" s="33" t="s">
        <v>289</v>
      </c>
      <c r="C14" s="33" t="s">
        <v>213</v>
      </c>
      <c r="D14" s="14">
        <v>317773</v>
      </c>
      <c r="E14" s="15">
        <v>23213.32</v>
      </c>
      <c r="F14" s="16">
        <v>2.5100000000000001E-2</v>
      </c>
      <c r="G14" s="16"/>
    </row>
    <row r="15" spans="1:7" x14ac:dyDescent="0.35">
      <c r="A15" s="13" t="s">
        <v>431</v>
      </c>
      <c r="B15" s="33" t="s">
        <v>432</v>
      </c>
      <c r="C15" s="33" t="s">
        <v>433</v>
      </c>
      <c r="D15" s="14">
        <v>49386</v>
      </c>
      <c r="E15" s="15">
        <v>22527.42</v>
      </c>
      <c r="F15" s="16">
        <v>2.4400000000000002E-2</v>
      </c>
      <c r="G15" s="16"/>
    </row>
    <row r="16" spans="1:7" x14ac:dyDescent="0.35">
      <c r="A16" s="13" t="s">
        <v>282</v>
      </c>
      <c r="B16" s="33" t="s">
        <v>283</v>
      </c>
      <c r="C16" s="33" t="s">
        <v>229</v>
      </c>
      <c r="D16" s="14">
        <v>1011128</v>
      </c>
      <c r="E16" s="15">
        <v>21189.200000000001</v>
      </c>
      <c r="F16" s="16">
        <v>2.29E-2</v>
      </c>
      <c r="G16" s="16"/>
    </row>
    <row r="17" spans="1:7" x14ac:dyDescent="0.35">
      <c r="A17" s="13" t="s">
        <v>274</v>
      </c>
      <c r="B17" s="33" t="s">
        <v>275</v>
      </c>
      <c r="C17" s="33" t="s">
        <v>276</v>
      </c>
      <c r="D17" s="14">
        <v>1301403</v>
      </c>
      <c r="E17" s="15">
        <v>21151.7</v>
      </c>
      <c r="F17" s="16">
        <v>2.29E-2</v>
      </c>
      <c r="G17" s="16"/>
    </row>
    <row r="18" spans="1:7" x14ac:dyDescent="0.35">
      <c r="A18" s="13" t="s">
        <v>365</v>
      </c>
      <c r="B18" s="33" t="s">
        <v>366</v>
      </c>
      <c r="C18" s="33" t="s">
        <v>308</v>
      </c>
      <c r="D18" s="14">
        <v>3160376</v>
      </c>
      <c r="E18" s="15">
        <v>19809.240000000002</v>
      </c>
      <c r="F18" s="16">
        <v>2.1399999999999999E-2</v>
      </c>
      <c r="G18" s="16"/>
    </row>
    <row r="19" spans="1:7" x14ac:dyDescent="0.35">
      <c r="A19" s="13" t="s">
        <v>323</v>
      </c>
      <c r="B19" s="33" t="s">
        <v>324</v>
      </c>
      <c r="C19" s="33" t="s">
        <v>279</v>
      </c>
      <c r="D19" s="14">
        <v>2081183</v>
      </c>
      <c r="E19" s="15">
        <v>18609.939999999999</v>
      </c>
      <c r="F19" s="16">
        <v>2.01E-2</v>
      </c>
      <c r="G19" s="16"/>
    </row>
    <row r="20" spans="1:7" x14ac:dyDescent="0.35">
      <c r="A20" s="13" t="s">
        <v>1000</v>
      </c>
      <c r="B20" s="33" t="s">
        <v>1001</v>
      </c>
      <c r="C20" s="33" t="s">
        <v>197</v>
      </c>
      <c r="D20" s="14">
        <v>9416158</v>
      </c>
      <c r="E20" s="15">
        <v>18519.7</v>
      </c>
      <c r="F20" s="16">
        <v>0.02</v>
      </c>
      <c r="G20" s="16"/>
    </row>
    <row r="21" spans="1:7" x14ac:dyDescent="0.35">
      <c r="A21" s="13" t="s">
        <v>1002</v>
      </c>
      <c r="B21" s="33" t="s">
        <v>1003</v>
      </c>
      <c r="C21" s="33" t="s">
        <v>238</v>
      </c>
      <c r="D21" s="14">
        <v>348901</v>
      </c>
      <c r="E21" s="15">
        <v>18340.330000000002</v>
      </c>
      <c r="F21" s="16">
        <v>1.9800000000000002E-2</v>
      </c>
      <c r="G21" s="16"/>
    </row>
    <row r="22" spans="1:7" x14ac:dyDescent="0.35">
      <c r="A22" s="13" t="s">
        <v>294</v>
      </c>
      <c r="B22" s="33" t="s">
        <v>295</v>
      </c>
      <c r="C22" s="33" t="s">
        <v>197</v>
      </c>
      <c r="D22" s="14">
        <v>3112298</v>
      </c>
      <c r="E22" s="15">
        <v>17609.38</v>
      </c>
      <c r="F22" s="16">
        <v>1.9099999999999999E-2</v>
      </c>
      <c r="G22" s="16"/>
    </row>
    <row r="23" spans="1:7" x14ac:dyDescent="0.35">
      <c r="A23" s="13" t="s">
        <v>214</v>
      </c>
      <c r="B23" s="33" t="s">
        <v>215</v>
      </c>
      <c r="C23" s="33" t="s">
        <v>216</v>
      </c>
      <c r="D23" s="14">
        <v>262753</v>
      </c>
      <c r="E23" s="15">
        <v>16708.46</v>
      </c>
      <c r="F23" s="16">
        <v>1.8100000000000002E-2</v>
      </c>
      <c r="G23" s="16"/>
    </row>
    <row r="24" spans="1:7" x14ac:dyDescent="0.35">
      <c r="A24" s="13" t="s">
        <v>730</v>
      </c>
      <c r="B24" s="33" t="s">
        <v>731</v>
      </c>
      <c r="C24" s="33" t="s">
        <v>267</v>
      </c>
      <c r="D24" s="14">
        <v>2354046</v>
      </c>
      <c r="E24" s="15">
        <v>16138.16</v>
      </c>
      <c r="F24" s="16">
        <v>1.7500000000000002E-2</v>
      </c>
      <c r="G24" s="16"/>
    </row>
    <row r="25" spans="1:7" x14ac:dyDescent="0.35">
      <c r="A25" s="13" t="s">
        <v>427</v>
      </c>
      <c r="B25" s="33" t="s">
        <v>428</v>
      </c>
      <c r="C25" s="33" t="s">
        <v>216</v>
      </c>
      <c r="D25" s="14">
        <v>363175</v>
      </c>
      <c r="E25" s="15">
        <v>15886.73</v>
      </c>
      <c r="F25" s="16">
        <v>1.72E-2</v>
      </c>
      <c r="G25" s="16"/>
    </row>
    <row r="26" spans="1:7" x14ac:dyDescent="0.35">
      <c r="A26" s="13" t="s">
        <v>360</v>
      </c>
      <c r="B26" s="33" t="s">
        <v>361</v>
      </c>
      <c r="C26" s="33" t="s">
        <v>362</v>
      </c>
      <c r="D26" s="14">
        <v>641428</v>
      </c>
      <c r="E26" s="15">
        <v>15751.55</v>
      </c>
      <c r="F26" s="16">
        <v>1.7000000000000001E-2</v>
      </c>
      <c r="G26" s="16"/>
    </row>
    <row r="27" spans="1:7" x14ac:dyDescent="0.35">
      <c r="A27" s="13" t="s">
        <v>1012</v>
      </c>
      <c r="B27" s="33" t="s">
        <v>1013</v>
      </c>
      <c r="C27" s="33" t="s">
        <v>226</v>
      </c>
      <c r="D27" s="14">
        <v>307678</v>
      </c>
      <c r="E27" s="15">
        <v>15730.65</v>
      </c>
      <c r="F27" s="16">
        <v>1.7000000000000001E-2</v>
      </c>
      <c r="G27" s="16"/>
    </row>
    <row r="28" spans="1:7" x14ac:dyDescent="0.35">
      <c r="A28" s="13" t="s">
        <v>321</v>
      </c>
      <c r="B28" s="33" t="s">
        <v>322</v>
      </c>
      <c r="C28" s="33" t="s">
        <v>229</v>
      </c>
      <c r="D28" s="14">
        <v>1110809</v>
      </c>
      <c r="E28" s="15">
        <v>15564.66</v>
      </c>
      <c r="F28" s="16">
        <v>1.6799999999999999E-2</v>
      </c>
      <c r="G28" s="16"/>
    </row>
    <row r="29" spans="1:7" x14ac:dyDescent="0.35">
      <c r="A29" s="13" t="s">
        <v>363</v>
      </c>
      <c r="B29" s="33" t="s">
        <v>364</v>
      </c>
      <c r="C29" s="33" t="s">
        <v>341</v>
      </c>
      <c r="D29" s="14">
        <v>933365</v>
      </c>
      <c r="E29" s="15">
        <v>15118.65</v>
      </c>
      <c r="F29" s="16">
        <v>1.6400000000000001E-2</v>
      </c>
      <c r="G29" s="16"/>
    </row>
    <row r="30" spans="1:7" x14ac:dyDescent="0.35">
      <c r="A30" s="13" t="s">
        <v>236</v>
      </c>
      <c r="B30" s="33" t="s">
        <v>237</v>
      </c>
      <c r="C30" s="33" t="s">
        <v>238</v>
      </c>
      <c r="D30" s="14">
        <v>695484</v>
      </c>
      <c r="E30" s="15">
        <v>15091.31</v>
      </c>
      <c r="F30" s="16">
        <v>1.6299999999999999E-2</v>
      </c>
      <c r="G30" s="16"/>
    </row>
    <row r="31" spans="1:7" x14ac:dyDescent="0.35">
      <c r="A31" s="13" t="s">
        <v>256</v>
      </c>
      <c r="B31" s="33" t="s">
        <v>257</v>
      </c>
      <c r="C31" s="33" t="s">
        <v>216</v>
      </c>
      <c r="D31" s="14">
        <v>222135</v>
      </c>
      <c r="E31" s="15">
        <v>13612.43</v>
      </c>
      <c r="F31" s="16">
        <v>1.47E-2</v>
      </c>
      <c r="G31" s="16"/>
    </row>
    <row r="32" spans="1:7" x14ac:dyDescent="0.35">
      <c r="A32" s="13" t="s">
        <v>747</v>
      </c>
      <c r="B32" s="33" t="s">
        <v>748</v>
      </c>
      <c r="C32" s="33" t="s">
        <v>235</v>
      </c>
      <c r="D32" s="14">
        <v>829394</v>
      </c>
      <c r="E32" s="15">
        <v>12765.2</v>
      </c>
      <c r="F32" s="16">
        <v>1.38E-2</v>
      </c>
      <c r="G32" s="16"/>
    </row>
    <row r="33" spans="1:7" x14ac:dyDescent="0.35">
      <c r="A33" s="13" t="s">
        <v>741</v>
      </c>
      <c r="B33" s="33" t="s">
        <v>742</v>
      </c>
      <c r="C33" s="33" t="s">
        <v>397</v>
      </c>
      <c r="D33" s="14">
        <v>1771972</v>
      </c>
      <c r="E33" s="15">
        <v>12676.69</v>
      </c>
      <c r="F33" s="16">
        <v>1.37E-2</v>
      </c>
      <c r="G33" s="16"/>
    </row>
    <row r="34" spans="1:7" x14ac:dyDescent="0.35">
      <c r="A34" s="13" t="s">
        <v>346</v>
      </c>
      <c r="B34" s="33" t="s">
        <v>347</v>
      </c>
      <c r="C34" s="33" t="s">
        <v>327</v>
      </c>
      <c r="D34" s="14">
        <v>573531</v>
      </c>
      <c r="E34" s="15">
        <v>12396.87</v>
      </c>
      <c r="F34" s="16">
        <v>1.34E-2</v>
      </c>
      <c r="G34" s="16"/>
    </row>
    <row r="35" spans="1:7" x14ac:dyDescent="0.35">
      <c r="A35" s="13" t="s">
        <v>268</v>
      </c>
      <c r="B35" s="33" t="s">
        <v>269</v>
      </c>
      <c r="C35" s="33" t="s">
        <v>238</v>
      </c>
      <c r="D35" s="14">
        <v>2010930</v>
      </c>
      <c r="E35" s="15">
        <v>12300.86</v>
      </c>
      <c r="F35" s="16">
        <v>1.3299999999999999E-2</v>
      </c>
      <c r="G35" s="16"/>
    </row>
    <row r="36" spans="1:7" x14ac:dyDescent="0.35">
      <c r="A36" s="13" t="s">
        <v>351</v>
      </c>
      <c r="B36" s="33" t="s">
        <v>352</v>
      </c>
      <c r="C36" s="33" t="s">
        <v>279</v>
      </c>
      <c r="D36" s="14">
        <v>455526</v>
      </c>
      <c r="E36" s="15">
        <v>12185.78</v>
      </c>
      <c r="F36" s="16">
        <v>1.32E-2</v>
      </c>
      <c r="G36" s="16"/>
    </row>
    <row r="37" spans="1:7" x14ac:dyDescent="0.35">
      <c r="A37" s="13" t="s">
        <v>1635</v>
      </c>
      <c r="B37" s="33" t="s">
        <v>1636</v>
      </c>
      <c r="C37" s="33" t="s">
        <v>350</v>
      </c>
      <c r="D37" s="14">
        <v>263522</v>
      </c>
      <c r="E37" s="15">
        <v>11915.41</v>
      </c>
      <c r="F37" s="16">
        <v>1.29E-2</v>
      </c>
      <c r="G37" s="16"/>
    </row>
    <row r="38" spans="1:7" x14ac:dyDescent="0.35">
      <c r="A38" s="13" t="s">
        <v>302</v>
      </c>
      <c r="B38" s="33" t="s">
        <v>303</v>
      </c>
      <c r="C38" s="33" t="s">
        <v>213</v>
      </c>
      <c r="D38" s="14">
        <v>464534</v>
      </c>
      <c r="E38" s="15">
        <v>11469.34</v>
      </c>
      <c r="F38" s="16">
        <v>1.24E-2</v>
      </c>
      <c r="G38" s="16"/>
    </row>
    <row r="39" spans="1:7" x14ac:dyDescent="0.35">
      <c r="A39" s="13" t="s">
        <v>304</v>
      </c>
      <c r="B39" s="33" t="s">
        <v>305</v>
      </c>
      <c r="C39" s="33" t="s">
        <v>238</v>
      </c>
      <c r="D39" s="14">
        <v>922083</v>
      </c>
      <c r="E39" s="15">
        <v>11335.17</v>
      </c>
      <c r="F39" s="16">
        <v>1.23E-2</v>
      </c>
      <c r="G39" s="16"/>
    </row>
    <row r="40" spans="1:7" x14ac:dyDescent="0.35">
      <c r="A40" s="13" t="s">
        <v>221</v>
      </c>
      <c r="B40" s="33" t="s">
        <v>222</v>
      </c>
      <c r="C40" s="33" t="s">
        <v>223</v>
      </c>
      <c r="D40" s="14">
        <v>218071</v>
      </c>
      <c r="E40" s="15">
        <v>11279.72</v>
      </c>
      <c r="F40" s="16">
        <v>1.2200000000000001E-2</v>
      </c>
      <c r="G40" s="16"/>
    </row>
    <row r="41" spans="1:7" x14ac:dyDescent="0.35">
      <c r="A41" s="13" t="s">
        <v>230</v>
      </c>
      <c r="B41" s="33" t="s">
        <v>231</v>
      </c>
      <c r="C41" s="33" t="s">
        <v>232</v>
      </c>
      <c r="D41" s="14">
        <v>3575048</v>
      </c>
      <c r="E41" s="15">
        <v>11229.23</v>
      </c>
      <c r="F41" s="16">
        <v>1.2200000000000001E-2</v>
      </c>
      <c r="G41" s="16"/>
    </row>
    <row r="42" spans="1:7" x14ac:dyDescent="0.35">
      <c r="A42" s="13" t="s">
        <v>369</v>
      </c>
      <c r="B42" s="33" t="s">
        <v>370</v>
      </c>
      <c r="C42" s="33" t="s">
        <v>327</v>
      </c>
      <c r="D42" s="14">
        <v>666534</v>
      </c>
      <c r="E42" s="15">
        <v>11094.46</v>
      </c>
      <c r="F42" s="16">
        <v>1.2E-2</v>
      </c>
      <c r="G42" s="16"/>
    </row>
    <row r="43" spans="1:7" x14ac:dyDescent="0.35">
      <c r="A43" s="13" t="s">
        <v>1006</v>
      </c>
      <c r="B43" s="33" t="s">
        <v>1007</v>
      </c>
      <c r="C43" s="33" t="s">
        <v>232</v>
      </c>
      <c r="D43" s="14">
        <v>707265</v>
      </c>
      <c r="E43" s="15">
        <v>10818.33</v>
      </c>
      <c r="F43" s="16">
        <v>1.17E-2</v>
      </c>
      <c r="G43" s="16"/>
    </row>
    <row r="44" spans="1:7" x14ac:dyDescent="0.35">
      <c r="A44" s="13" t="s">
        <v>270</v>
      </c>
      <c r="B44" s="33" t="s">
        <v>271</v>
      </c>
      <c r="C44" s="33" t="s">
        <v>238</v>
      </c>
      <c r="D44" s="14">
        <v>713463</v>
      </c>
      <c r="E44" s="15">
        <v>10646.29</v>
      </c>
      <c r="F44" s="16">
        <v>1.15E-2</v>
      </c>
      <c r="G44" s="16"/>
    </row>
    <row r="45" spans="1:7" x14ac:dyDescent="0.35">
      <c r="A45" s="13" t="s">
        <v>1051</v>
      </c>
      <c r="B45" s="33" t="s">
        <v>1052</v>
      </c>
      <c r="C45" s="33" t="s">
        <v>226</v>
      </c>
      <c r="D45" s="14">
        <v>35250</v>
      </c>
      <c r="E45" s="15">
        <v>10472.780000000001</v>
      </c>
      <c r="F45" s="16">
        <v>1.1299999999999999E-2</v>
      </c>
      <c r="G45" s="16"/>
    </row>
    <row r="46" spans="1:7" x14ac:dyDescent="0.35">
      <c r="A46" s="13" t="s">
        <v>382</v>
      </c>
      <c r="B46" s="33" t="s">
        <v>383</v>
      </c>
      <c r="C46" s="33" t="s">
        <v>350</v>
      </c>
      <c r="D46" s="14">
        <v>346921</v>
      </c>
      <c r="E46" s="15">
        <v>10438.51</v>
      </c>
      <c r="F46" s="16">
        <v>1.1299999999999999E-2</v>
      </c>
      <c r="G46" s="16"/>
    </row>
    <row r="47" spans="1:7" x14ac:dyDescent="0.35">
      <c r="A47" s="13" t="s">
        <v>1004</v>
      </c>
      <c r="B47" s="33" t="s">
        <v>1005</v>
      </c>
      <c r="C47" s="33" t="s">
        <v>264</v>
      </c>
      <c r="D47" s="14">
        <v>787103</v>
      </c>
      <c r="E47" s="15">
        <v>10271.69</v>
      </c>
      <c r="F47" s="16">
        <v>1.11E-2</v>
      </c>
      <c r="G47" s="16"/>
    </row>
    <row r="48" spans="1:7" x14ac:dyDescent="0.35">
      <c r="A48" s="13" t="s">
        <v>411</v>
      </c>
      <c r="B48" s="33" t="s">
        <v>412</v>
      </c>
      <c r="C48" s="33" t="s">
        <v>279</v>
      </c>
      <c r="D48" s="14">
        <v>537570</v>
      </c>
      <c r="E48" s="15">
        <v>10079.44</v>
      </c>
      <c r="F48" s="16">
        <v>1.09E-2</v>
      </c>
      <c r="G48" s="16"/>
    </row>
    <row r="49" spans="1:7" x14ac:dyDescent="0.35">
      <c r="A49" s="13" t="s">
        <v>1800</v>
      </c>
      <c r="B49" s="33" t="s">
        <v>1801</v>
      </c>
      <c r="C49" s="33" t="s">
        <v>491</v>
      </c>
      <c r="D49" s="14">
        <v>297264</v>
      </c>
      <c r="E49" s="15">
        <v>9687.83</v>
      </c>
      <c r="F49" s="16">
        <v>1.0500000000000001E-2</v>
      </c>
      <c r="G49" s="16"/>
    </row>
    <row r="50" spans="1:7" x14ac:dyDescent="0.35">
      <c r="A50" s="13" t="s">
        <v>468</v>
      </c>
      <c r="B50" s="33" t="s">
        <v>469</v>
      </c>
      <c r="C50" s="33" t="s">
        <v>229</v>
      </c>
      <c r="D50" s="14">
        <v>348006</v>
      </c>
      <c r="E50" s="15">
        <v>9417.39</v>
      </c>
      <c r="F50" s="16">
        <v>1.0200000000000001E-2</v>
      </c>
      <c r="G50" s="16"/>
    </row>
    <row r="51" spans="1:7" x14ac:dyDescent="0.35">
      <c r="A51" s="13" t="s">
        <v>339</v>
      </c>
      <c r="B51" s="33" t="s">
        <v>340</v>
      </c>
      <c r="C51" s="33" t="s">
        <v>341</v>
      </c>
      <c r="D51" s="14">
        <v>305698</v>
      </c>
      <c r="E51" s="15">
        <v>9365.36</v>
      </c>
      <c r="F51" s="16">
        <v>1.01E-2</v>
      </c>
      <c r="G51" s="16"/>
    </row>
    <row r="52" spans="1:7" x14ac:dyDescent="0.35">
      <c r="A52" s="13" t="s">
        <v>387</v>
      </c>
      <c r="B52" s="33" t="s">
        <v>388</v>
      </c>
      <c r="C52" s="33" t="s">
        <v>389</v>
      </c>
      <c r="D52" s="14">
        <v>2167551</v>
      </c>
      <c r="E52" s="15">
        <v>8903.2199999999993</v>
      </c>
      <c r="F52" s="16">
        <v>9.5999999999999992E-3</v>
      </c>
      <c r="G52" s="16"/>
    </row>
    <row r="53" spans="1:7" x14ac:dyDescent="0.35">
      <c r="A53" s="13" t="s">
        <v>258</v>
      </c>
      <c r="B53" s="33" t="s">
        <v>259</v>
      </c>
      <c r="C53" s="33" t="s">
        <v>197</v>
      </c>
      <c r="D53" s="14">
        <v>4063074</v>
      </c>
      <c r="E53" s="15">
        <v>8864.41</v>
      </c>
      <c r="F53" s="16">
        <v>9.5999999999999992E-3</v>
      </c>
      <c r="G53" s="16"/>
    </row>
    <row r="54" spans="1:7" x14ac:dyDescent="0.35">
      <c r="A54" s="13" t="s">
        <v>771</v>
      </c>
      <c r="B54" s="33" t="s">
        <v>772</v>
      </c>
      <c r="C54" s="33" t="s">
        <v>491</v>
      </c>
      <c r="D54" s="14">
        <v>3673736</v>
      </c>
      <c r="E54" s="15">
        <v>8277.2900000000009</v>
      </c>
      <c r="F54" s="16">
        <v>8.9999999999999993E-3</v>
      </c>
      <c r="G54" s="16"/>
    </row>
    <row r="55" spans="1:7" x14ac:dyDescent="0.35">
      <c r="A55" s="13" t="s">
        <v>1026</v>
      </c>
      <c r="B55" s="33" t="s">
        <v>1027</v>
      </c>
      <c r="C55" s="33" t="s">
        <v>205</v>
      </c>
      <c r="D55" s="14">
        <v>479191</v>
      </c>
      <c r="E55" s="15">
        <v>8094.02</v>
      </c>
      <c r="F55" s="16">
        <v>8.8000000000000005E-3</v>
      </c>
      <c r="G55" s="16"/>
    </row>
    <row r="56" spans="1:7" x14ac:dyDescent="0.35">
      <c r="A56" s="13" t="s">
        <v>398</v>
      </c>
      <c r="B56" s="33" t="s">
        <v>399</v>
      </c>
      <c r="C56" s="33" t="s">
        <v>223</v>
      </c>
      <c r="D56" s="14">
        <v>6566998</v>
      </c>
      <c r="E56" s="15">
        <v>7780.58</v>
      </c>
      <c r="F56" s="16">
        <v>8.3999999999999995E-3</v>
      </c>
      <c r="G56" s="16"/>
    </row>
    <row r="57" spans="1:7" x14ac:dyDescent="0.35">
      <c r="A57" s="13" t="s">
        <v>251</v>
      </c>
      <c r="B57" s="33" t="s">
        <v>252</v>
      </c>
      <c r="C57" s="33" t="s">
        <v>253</v>
      </c>
      <c r="D57" s="14">
        <v>1105910</v>
      </c>
      <c r="E57" s="15">
        <v>7743.58</v>
      </c>
      <c r="F57" s="16">
        <v>8.3999999999999995E-3</v>
      </c>
      <c r="G57" s="16"/>
    </row>
    <row r="58" spans="1:7" x14ac:dyDescent="0.35">
      <c r="A58" s="13" t="s">
        <v>1622</v>
      </c>
      <c r="B58" s="33" t="s">
        <v>1623</v>
      </c>
      <c r="C58" s="33" t="s">
        <v>327</v>
      </c>
      <c r="D58" s="14">
        <v>470988</v>
      </c>
      <c r="E58" s="15">
        <v>7731.74</v>
      </c>
      <c r="F58" s="16">
        <v>8.3999999999999995E-3</v>
      </c>
      <c r="G58" s="16"/>
    </row>
    <row r="59" spans="1:7" x14ac:dyDescent="0.35">
      <c r="A59" s="13" t="s">
        <v>309</v>
      </c>
      <c r="B59" s="33" t="s">
        <v>310</v>
      </c>
      <c r="C59" s="33" t="s">
        <v>202</v>
      </c>
      <c r="D59" s="14">
        <v>1995936</v>
      </c>
      <c r="E59" s="15">
        <v>7558.61</v>
      </c>
      <c r="F59" s="16">
        <v>8.2000000000000007E-3</v>
      </c>
      <c r="G59" s="16"/>
    </row>
    <row r="60" spans="1:7" x14ac:dyDescent="0.35">
      <c r="A60" s="13" t="s">
        <v>313</v>
      </c>
      <c r="B60" s="33" t="s">
        <v>314</v>
      </c>
      <c r="C60" s="33" t="s">
        <v>248</v>
      </c>
      <c r="D60" s="14">
        <v>279768</v>
      </c>
      <c r="E60" s="15">
        <v>7475.4</v>
      </c>
      <c r="F60" s="16">
        <v>8.0999999999999996E-3</v>
      </c>
      <c r="G60" s="16"/>
    </row>
    <row r="61" spans="1:7" x14ac:dyDescent="0.35">
      <c r="A61" s="13" t="s">
        <v>2551</v>
      </c>
      <c r="B61" s="33" t="s">
        <v>2552</v>
      </c>
      <c r="C61" s="33" t="s">
        <v>279</v>
      </c>
      <c r="D61" s="14">
        <v>205806</v>
      </c>
      <c r="E61" s="15">
        <v>6857.46</v>
      </c>
      <c r="F61" s="16">
        <v>7.4000000000000003E-3</v>
      </c>
      <c r="G61" s="16"/>
    </row>
    <row r="62" spans="1:7" x14ac:dyDescent="0.35">
      <c r="A62" s="13" t="s">
        <v>1770</v>
      </c>
      <c r="B62" s="33" t="s">
        <v>1771</v>
      </c>
      <c r="C62" s="33" t="s">
        <v>223</v>
      </c>
      <c r="D62" s="14">
        <v>90332</v>
      </c>
      <c r="E62" s="15">
        <v>6386.02</v>
      </c>
      <c r="F62" s="16">
        <v>6.8999999999999999E-3</v>
      </c>
      <c r="G62" s="16"/>
    </row>
    <row r="63" spans="1:7" x14ac:dyDescent="0.35">
      <c r="A63" s="13" t="s">
        <v>732</v>
      </c>
      <c r="B63" s="33" t="s">
        <v>733</v>
      </c>
      <c r="C63" s="33" t="s">
        <v>205</v>
      </c>
      <c r="D63" s="14">
        <v>1469960</v>
      </c>
      <c r="E63" s="15">
        <v>6000.38</v>
      </c>
      <c r="F63" s="16">
        <v>6.4999999999999997E-3</v>
      </c>
      <c r="G63" s="16"/>
    </row>
    <row r="64" spans="1:7" x14ac:dyDescent="0.35">
      <c r="A64" s="13" t="s">
        <v>485</v>
      </c>
      <c r="B64" s="33" t="s">
        <v>486</v>
      </c>
      <c r="C64" s="33" t="s">
        <v>308</v>
      </c>
      <c r="D64" s="14">
        <v>1145383</v>
      </c>
      <c r="E64" s="15">
        <v>5957.71</v>
      </c>
      <c r="F64" s="16">
        <v>6.4000000000000003E-3</v>
      </c>
      <c r="G64" s="16"/>
    </row>
    <row r="65" spans="1:7" x14ac:dyDescent="0.35">
      <c r="A65" s="13" t="s">
        <v>438</v>
      </c>
      <c r="B65" s="33" t="s">
        <v>439</v>
      </c>
      <c r="C65" s="33" t="s">
        <v>341</v>
      </c>
      <c r="D65" s="14">
        <v>199079</v>
      </c>
      <c r="E65" s="15">
        <v>5764.13</v>
      </c>
      <c r="F65" s="16">
        <v>6.1999999999999998E-3</v>
      </c>
      <c r="G65" s="16"/>
    </row>
    <row r="66" spans="1:7" x14ac:dyDescent="0.35">
      <c r="A66" s="13" t="s">
        <v>1720</v>
      </c>
      <c r="B66" s="33" t="s">
        <v>1721</v>
      </c>
      <c r="C66" s="33" t="s">
        <v>1722</v>
      </c>
      <c r="D66" s="14">
        <v>8794747</v>
      </c>
      <c r="E66" s="15">
        <v>5698.12</v>
      </c>
      <c r="F66" s="16">
        <v>6.1999999999999998E-3</v>
      </c>
      <c r="G66" s="16"/>
    </row>
    <row r="67" spans="1:7" x14ac:dyDescent="0.35">
      <c r="A67" s="13" t="s">
        <v>440</v>
      </c>
      <c r="B67" s="33" t="s">
        <v>441</v>
      </c>
      <c r="C67" s="33" t="s">
        <v>357</v>
      </c>
      <c r="D67" s="14">
        <v>185595</v>
      </c>
      <c r="E67" s="15">
        <v>5674.75</v>
      </c>
      <c r="F67" s="16">
        <v>6.1000000000000004E-3</v>
      </c>
      <c r="G67" s="16"/>
    </row>
    <row r="68" spans="1:7" x14ac:dyDescent="0.35">
      <c r="A68" s="13" t="s">
        <v>1633</v>
      </c>
      <c r="B68" s="33" t="s">
        <v>1634</v>
      </c>
      <c r="C68" s="33" t="s">
        <v>197</v>
      </c>
      <c r="D68" s="14">
        <v>3081745</v>
      </c>
      <c r="E68" s="15">
        <v>5441.13</v>
      </c>
      <c r="F68" s="16">
        <v>5.8999999999999999E-3</v>
      </c>
      <c r="G68" s="16"/>
    </row>
    <row r="69" spans="1:7" x14ac:dyDescent="0.35">
      <c r="A69" s="13" t="s">
        <v>1685</v>
      </c>
      <c r="B69" s="33" t="s">
        <v>1686</v>
      </c>
      <c r="C69" s="33" t="s">
        <v>298</v>
      </c>
      <c r="D69" s="14">
        <v>407879</v>
      </c>
      <c r="E69" s="15">
        <v>5136.62</v>
      </c>
      <c r="F69" s="16">
        <v>5.5999999999999999E-3</v>
      </c>
      <c r="G69" s="16"/>
    </row>
    <row r="70" spans="1:7" x14ac:dyDescent="0.35">
      <c r="A70" s="13" t="s">
        <v>828</v>
      </c>
      <c r="B70" s="33" t="s">
        <v>829</v>
      </c>
      <c r="C70" s="33" t="s">
        <v>279</v>
      </c>
      <c r="D70" s="14">
        <v>143117</v>
      </c>
      <c r="E70" s="15">
        <v>4970.3100000000004</v>
      </c>
      <c r="F70" s="16">
        <v>5.4000000000000003E-3</v>
      </c>
      <c r="G70" s="16"/>
    </row>
    <row r="71" spans="1:7" x14ac:dyDescent="0.35">
      <c r="A71" s="13" t="s">
        <v>1655</v>
      </c>
      <c r="B71" s="33" t="s">
        <v>1656</v>
      </c>
      <c r="C71" s="33" t="s">
        <v>394</v>
      </c>
      <c r="D71" s="14">
        <v>934760</v>
      </c>
      <c r="E71" s="15">
        <v>4754.1899999999996</v>
      </c>
      <c r="F71" s="16">
        <v>5.1000000000000004E-3</v>
      </c>
      <c r="G71" s="16"/>
    </row>
    <row r="72" spans="1:7" x14ac:dyDescent="0.35">
      <c r="A72" s="13" t="s">
        <v>367</v>
      </c>
      <c r="B72" s="33" t="s">
        <v>368</v>
      </c>
      <c r="C72" s="33" t="s">
        <v>229</v>
      </c>
      <c r="D72" s="14">
        <v>520911</v>
      </c>
      <c r="E72" s="15">
        <v>4560.84</v>
      </c>
      <c r="F72" s="16">
        <v>4.8999999999999998E-3</v>
      </c>
      <c r="G72" s="16"/>
    </row>
    <row r="73" spans="1:7" x14ac:dyDescent="0.35">
      <c r="A73" s="13" t="s">
        <v>319</v>
      </c>
      <c r="B73" s="33" t="s">
        <v>320</v>
      </c>
      <c r="C73" s="33" t="s">
        <v>229</v>
      </c>
      <c r="D73" s="14">
        <v>297646</v>
      </c>
      <c r="E73" s="15">
        <v>4520.05</v>
      </c>
      <c r="F73" s="16">
        <v>4.8999999999999998E-3</v>
      </c>
      <c r="G73" s="16"/>
    </row>
    <row r="74" spans="1:7" x14ac:dyDescent="0.35">
      <c r="A74" s="13" t="s">
        <v>374</v>
      </c>
      <c r="B74" s="33" t="s">
        <v>375</v>
      </c>
      <c r="C74" s="33" t="s">
        <v>341</v>
      </c>
      <c r="D74" s="14">
        <v>327272</v>
      </c>
      <c r="E74" s="15">
        <v>4402.1400000000003</v>
      </c>
      <c r="F74" s="16">
        <v>4.7999999999999996E-3</v>
      </c>
      <c r="G74" s="16"/>
    </row>
    <row r="75" spans="1:7" x14ac:dyDescent="0.35">
      <c r="A75" s="13" t="s">
        <v>761</v>
      </c>
      <c r="B75" s="33" t="s">
        <v>762</v>
      </c>
      <c r="C75" s="33" t="s">
        <v>298</v>
      </c>
      <c r="D75" s="14">
        <v>250243</v>
      </c>
      <c r="E75" s="15">
        <v>4269.8999999999996</v>
      </c>
      <c r="F75" s="16">
        <v>4.5999999999999999E-3</v>
      </c>
      <c r="G75" s="16"/>
    </row>
    <row r="76" spans="1:7" x14ac:dyDescent="0.35">
      <c r="A76" s="13" t="s">
        <v>1063</v>
      </c>
      <c r="B76" s="33" t="s">
        <v>1064</v>
      </c>
      <c r="C76" s="33" t="s">
        <v>357</v>
      </c>
      <c r="D76" s="14">
        <v>73211</v>
      </c>
      <c r="E76" s="15">
        <v>4207.58</v>
      </c>
      <c r="F76" s="16">
        <v>4.5999999999999999E-3</v>
      </c>
      <c r="G76" s="16"/>
    </row>
    <row r="77" spans="1:7" x14ac:dyDescent="0.35">
      <c r="A77" s="13" t="s">
        <v>446</v>
      </c>
      <c r="B77" s="33" t="s">
        <v>447</v>
      </c>
      <c r="C77" s="33" t="s">
        <v>216</v>
      </c>
      <c r="D77" s="14">
        <v>426340</v>
      </c>
      <c r="E77" s="15">
        <v>4203.93</v>
      </c>
      <c r="F77" s="16">
        <v>4.4999999999999997E-3</v>
      </c>
      <c r="G77" s="16"/>
    </row>
    <row r="78" spans="1:7" x14ac:dyDescent="0.35">
      <c r="A78" s="13" t="s">
        <v>1704</v>
      </c>
      <c r="B78" s="33" t="s">
        <v>1705</v>
      </c>
      <c r="C78" s="33" t="s">
        <v>279</v>
      </c>
      <c r="D78" s="14">
        <v>366792</v>
      </c>
      <c r="E78" s="15">
        <v>4050.12</v>
      </c>
      <c r="F78" s="16">
        <v>4.4000000000000003E-3</v>
      </c>
      <c r="G78" s="16"/>
    </row>
    <row r="79" spans="1:7" x14ac:dyDescent="0.35">
      <c r="A79" s="13" t="s">
        <v>260</v>
      </c>
      <c r="B79" s="33" t="s">
        <v>261</v>
      </c>
      <c r="C79" s="33" t="s">
        <v>238</v>
      </c>
      <c r="D79" s="14">
        <v>975591</v>
      </c>
      <c r="E79" s="15">
        <v>3974.56</v>
      </c>
      <c r="F79" s="16">
        <v>4.3E-3</v>
      </c>
      <c r="G79" s="16"/>
    </row>
    <row r="80" spans="1:7" x14ac:dyDescent="0.35">
      <c r="A80" s="13" t="s">
        <v>1057</v>
      </c>
      <c r="B80" s="33" t="s">
        <v>1058</v>
      </c>
      <c r="C80" s="33" t="s">
        <v>308</v>
      </c>
      <c r="D80" s="14">
        <v>24985</v>
      </c>
      <c r="E80" s="15">
        <v>3630.07</v>
      </c>
      <c r="F80" s="16">
        <v>3.8999999999999998E-3</v>
      </c>
      <c r="G80" s="16"/>
    </row>
    <row r="81" spans="1:7" x14ac:dyDescent="0.35">
      <c r="A81" s="13" t="s">
        <v>1053</v>
      </c>
      <c r="B81" s="33" t="s">
        <v>1054</v>
      </c>
      <c r="C81" s="33" t="s">
        <v>298</v>
      </c>
      <c r="D81" s="14">
        <v>286407</v>
      </c>
      <c r="E81" s="15">
        <v>3540.28</v>
      </c>
      <c r="F81" s="16">
        <v>3.8E-3</v>
      </c>
      <c r="G81" s="16"/>
    </row>
    <row r="82" spans="1:7" x14ac:dyDescent="0.35">
      <c r="A82" s="13" t="s">
        <v>1675</v>
      </c>
      <c r="B82" s="33" t="s">
        <v>1676</v>
      </c>
      <c r="C82" s="33" t="s">
        <v>223</v>
      </c>
      <c r="D82" s="14">
        <v>312626</v>
      </c>
      <c r="E82" s="15">
        <v>2444.58</v>
      </c>
      <c r="F82" s="16">
        <v>2.5999999999999999E-3</v>
      </c>
      <c r="G82" s="16"/>
    </row>
    <row r="83" spans="1:7" x14ac:dyDescent="0.35">
      <c r="A83" s="17" t="s">
        <v>137</v>
      </c>
      <c r="B83" s="34"/>
      <c r="C83" s="34"/>
      <c r="D83" s="20"/>
      <c r="E83" s="37">
        <v>892406.33</v>
      </c>
      <c r="F83" s="38">
        <v>0.96540000000000004</v>
      </c>
      <c r="G83" s="23"/>
    </row>
    <row r="84" spans="1:7" x14ac:dyDescent="0.35">
      <c r="A84" s="17" t="s">
        <v>400</v>
      </c>
      <c r="B84" s="33"/>
      <c r="C84" s="33"/>
      <c r="D84" s="14"/>
      <c r="E84" s="15"/>
      <c r="F84" s="16"/>
      <c r="G84" s="16"/>
    </row>
    <row r="85" spans="1:7" x14ac:dyDescent="0.35">
      <c r="A85" s="17" t="s">
        <v>137</v>
      </c>
      <c r="B85" s="33"/>
      <c r="C85" s="33"/>
      <c r="D85" s="14"/>
      <c r="E85" s="39" t="s">
        <v>134</v>
      </c>
      <c r="F85" s="40" t="s">
        <v>134</v>
      </c>
      <c r="G85" s="16"/>
    </row>
    <row r="86" spans="1:7" x14ac:dyDescent="0.35">
      <c r="A86" s="24" t="s">
        <v>153</v>
      </c>
      <c r="B86" s="35"/>
      <c r="C86" s="35"/>
      <c r="D86" s="25"/>
      <c r="E86" s="30">
        <v>892406.33</v>
      </c>
      <c r="F86" s="31">
        <v>0.96540000000000004</v>
      </c>
      <c r="G86" s="23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3"/>
      <c r="B88" s="33"/>
      <c r="C88" s="33"/>
      <c r="D88" s="14"/>
      <c r="E88" s="15"/>
      <c r="F88" s="16"/>
      <c r="G88" s="16"/>
    </row>
    <row r="89" spans="1:7" x14ac:dyDescent="0.35">
      <c r="A89" s="17" t="s">
        <v>154</v>
      </c>
      <c r="B89" s="33"/>
      <c r="C89" s="33"/>
      <c r="D89" s="14"/>
      <c r="E89" s="15"/>
      <c r="F89" s="16"/>
      <c r="G89" s="16"/>
    </row>
    <row r="90" spans="1:7" x14ac:dyDescent="0.35">
      <c r="A90" s="13" t="s">
        <v>155</v>
      </c>
      <c r="B90" s="33"/>
      <c r="C90" s="33"/>
      <c r="D90" s="14"/>
      <c r="E90" s="15">
        <v>36265.26</v>
      </c>
      <c r="F90" s="16">
        <v>3.9199999999999999E-2</v>
      </c>
      <c r="G90" s="16">
        <v>5.9055999999999997E-2</v>
      </c>
    </row>
    <row r="91" spans="1:7" x14ac:dyDescent="0.35">
      <c r="A91" s="17" t="s">
        <v>137</v>
      </c>
      <c r="B91" s="34"/>
      <c r="C91" s="34"/>
      <c r="D91" s="20"/>
      <c r="E91" s="37">
        <v>36265.26</v>
      </c>
      <c r="F91" s="38">
        <v>3.9199999999999999E-2</v>
      </c>
      <c r="G91" s="23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24" t="s">
        <v>153</v>
      </c>
      <c r="B93" s="35"/>
      <c r="C93" s="35"/>
      <c r="D93" s="25"/>
      <c r="E93" s="21">
        <v>36265.26</v>
      </c>
      <c r="F93" s="22">
        <v>3.9199999999999999E-2</v>
      </c>
      <c r="G93" s="23"/>
    </row>
    <row r="94" spans="1:7" x14ac:dyDescent="0.35">
      <c r="A94" s="13" t="s">
        <v>156</v>
      </c>
      <c r="B94" s="33"/>
      <c r="C94" s="33"/>
      <c r="D94" s="14"/>
      <c r="E94" s="15">
        <v>5.8676205000000001</v>
      </c>
      <c r="F94" s="16">
        <v>6.0000000000000002E-6</v>
      </c>
      <c r="G94" s="16"/>
    </row>
    <row r="95" spans="1:7" x14ac:dyDescent="0.35">
      <c r="A95" s="13" t="s">
        <v>157</v>
      </c>
      <c r="B95" s="33"/>
      <c r="C95" s="33"/>
      <c r="D95" s="14"/>
      <c r="E95" s="26">
        <v>-4481.2676204999998</v>
      </c>
      <c r="F95" s="27">
        <v>-4.6059999999999999E-3</v>
      </c>
      <c r="G95" s="16">
        <v>5.9055999999999997E-2</v>
      </c>
    </row>
    <row r="96" spans="1:7" x14ac:dyDescent="0.35">
      <c r="A96" s="28" t="s">
        <v>158</v>
      </c>
      <c r="B96" s="36"/>
      <c r="C96" s="36"/>
      <c r="D96" s="29"/>
      <c r="E96" s="30">
        <v>924196.19</v>
      </c>
      <c r="F96" s="31">
        <v>1</v>
      </c>
      <c r="G96" s="31"/>
    </row>
    <row r="101" spans="1:3" x14ac:dyDescent="0.35">
      <c r="A101" s="1" t="s">
        <v>161</v>
      </c>
    </row>
    <row r="102" spans="1:3" x14ac:dyDescent="0.35">
      <c r="A102" s="47" t="s">
        <v>162</v>
      </c>
      <c r="B102" s="3" t="s">
        <v>134</v>
      </c>
    </row>
    <row r="103" spans="1:3" x14ac:dyDescent="0.35">
      <c r="A103" t="s">
        <v>163</v>
      </c>
    </row>
    <row r="104" spans="1:3" x14ac:dyDescent="0.35">
      <c r="A104" t="s">
        <v>164</v>
      </c>
      <c r="B104" t="s">
        <v>165</v>
      </c>
      <c r="C104" t="s">
        <v>165</v>
      </c>
    </row>
    <row r="105" spans="1:3" x14ac:dyDescent="0.35">
      <c r="B105" s="48">
        <v>45747</v>
      </c>
      <c r="C105" s="48">
        <v>45777</v>
      </c>
    </row>
    <row r="106" spans="1:3" x14ac:dyDescent="0.35">
      <c r="A106" t="s">
        <v>403</v>
      </c>
      <c r="B106">
        <v>104.48699999999999</v>
      </c>
      <c r="C106">
        <v>108.259</v>
      </c>
    </row>
    <row r="107" spans="1:3" x14ac:dyDescent="0.35">
      <c r="A107" t="s">
        <v>167</v>
      </c>
      <c r="B107">
        <v>76.188999999999993</v>
      </c>
      <c r="C107">
        <v>78.94</v>
      </c>
    </row>
    <row r="108" spans="1:3" x14ac:dyDescent="0.35">
      <c r="A108" t="s">
        <v>404</v>
      </c>
      <c r="B108">
        <v>89.847999999999999</v>
      </c>
      <c r="C108">
        <v>92.992000000000004</v>
      </c>
    </row>
    <row r="109" spans="1:3" x14ac:dyDescent="0.35">
      <c r="A109" t="s">
        <v>169</v>
      </c>
      <c r="B109">
        <v>51.8</v>
      </c>
      <c r="C109">
        <v>53.613</v>
      </c>
    </row>
    <row r="111" spans="1:3" x14ac:dyDescent="0.35">
      <c r="A111" t="s">
        <v>170</v>
      </c>
      <c r="B111" s="3" t="s">
        <v>134</v>
      </c>
    </row>
    <row r="112" spans="1:3" x14ac:dyDescent="0.35">
      <c r="A112" t="s">
        <v>171</v>
      </c>
      <c r="B112" s="3" t="s">
        <v>134</v>
      </c>
    </row>
    <row r="113" spans="1:4" ht="29" customHeight="1" x14ac:dyDescent="0.35">
      <c r="A113" s="47" t="s">
        <v>172</v>
      </c>
      <c r="B113" s="3" t="s">
        <v>134</v>
      </c>
    </row>
    <row r="114" spans="1:4" ht="29" customHeight="1" x14ac:dyDescent="0.35">
      <c r="A114" s="47" t="s">
        <v>173</v>
      </c>
      <c r="B114" s="3" t="s">
        <v>134</v>
      </c>
    </row>
    <row r="115" spans="1:4" x14ac:dyDescent="0.35">
      <c r="A115" t="s">
        <v>405</v>
      </c>
      <c r="B115" s="49">
        <v>0.50919999999999999</v>
      </c>
    </row>
    <row r="116" spans="1:4" ht="43.5" customHeight="1" x14ac:dyDescent="0.35">
      <c r="A116" s="47" t="s">
        <v>175</v>
      </c>
      <c r="B116" s="3" t="s">
        <v>134</v>
      </c>
    </row>
    <row r="117" spans="1:4" x14ac:dyDescent="0.35">
      <c r="B117" s="3"/>
    </row>
    <row r="118" spans="1:4" ht="29" customHeight="1" x14ac:dyDescent="0.35">
      <c r="A118" s="47" t="s">
        <v>176</v>
      </c>
      <c r="B118" s="3" t="s">
        <v>134</v>
      </c>
    </row>
    <row r="119" spans="1:4" ht="29" customHeight="1" x14ac:dyDescent="0.35">
      <c r="A119" s="47" t="s">
        <v>177</v>
      </c>
      <c r="B119" t="s">
        <v>134</v>
      </c>
    </row>
    <row r="120" spans="1:4" ht="29" customHeight="1" x14ac:dyDescent="0.35">
      <c r="A120" s="47" t="s">
        <v>178</v>
      </c>
      <c r="B120" s="3" t="s">
        <v>134</v>
      </c>
    </row>
    <row r="121" spans="1:4" ht="29" customHeight="1" x14ac:dyDescent="0.35">
      <c r="A121" s="47" t="s">
        <v>179</v>
      </c>
      <c r="B121" s="3" t="s">
        <v>134</v>
      </c>
    </row>
    <row r="123" spans="1:4" ht="70" customHeight="1" x14ac:dyDescent="0.35">
      <c r="A123" s="73" t="s">
        <v>189</v>
      </c>
      <c r="B123" s="73" t="s">
        <v>190</v>
      </c>
      <c r="C123" s="73" t="s">
        <v>5</v>
      </c>
      <c r="D123" s="73" t="s">
        <v>6</v>
      </c>
    </row>
    <row r="124" spans="1:4" ht="70" customHeight="1" x14ac:dyDescent="0.35">
      <c r="A124" s="73" t="s">
        <v>2559</v>
      </c>
      <c r="B124" s="73"/>
      <c r="C124" s="73" t="s">
        <v>101</v>
      </c>
      <c r="D124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2560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2561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507</v>
      </c>
      <c r="B7" s="33"/>
      <c r="C7" s="33"/>
      <c r="D7" s="14"/>
      <c r="E7" s="15"/>
      <c r="F7" s="16"/>
      <c r="G7" s="16"/>
    </row>
    <row r="8" spans="1:7" x14ac:dyDescent="0.35">
      <c r="A8" s="17" t="s">
        <v>508</v>
      </c>
      <c r="B8" s="34"/>
      <c r="C8" s="34"/>
      <c r="D8" s="20"/>
      <c r="E8" s="41"/>
      <c r="F8" s="23"/>
      <c r="G8" s="23"/>
    </row>
    <row r="9" spans="1:7" x14ac:dyDescent="0.35">
      <c r="A9" s="13" t="s">
        <v>2562</v>
      </c>
      <c r="B9" s="33" t="s">
        <v>2563</v>
      </c>
      <c r="C9" s="33"/>
      <c r="D9" s="14">
        <v>59122.800999999999</v>
      </c>
      <c r="E9" s="15">
        <v>9629.27</v>
      </c>
      <c r="F9" s="16">
        <v>0.99239999999999995</v>
      </c>
      <c r="G9" s="16"/>
    </row>
    <row r="10" spans="1:7" x14ac:dyDescent="0.35">
      <c r="A10" s="17" t="s">
        <v>137</v>
      </c>
      <c r="B10" s="34"/>
      <c r="C10" s="34"/>
      <c r="D10" s="20"/>
      <c r="E10" s="21">
        <v>9629.27</v>
      </c>
      <c r="F10" s="22">
        <v>0.99239999999999995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9629.27</v>
      </c>
      <c r="F12" s="22">
        <v>0.99239999999999995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81.97</v>
      </c>
      <c r="F15" s="16">
        <v>8.3999999999999995E-3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81.97</v>
      </c>
      <c r="F16" s="22">
        <v>8.3999999999999995E-3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81.97</v>
      </c>
      <c r="F18" s="22">
        <v>8.3999999999999995E-3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1.32631E-2</v>
      </c>
      <c r="F19" s="16">
        <v>9.9999999999999995E-7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-8.1932630999999994</v>
      </c>
      <c r="F20" s="27">
        <v>-8.0099999999999995E-4</v>
      </c>
      <c r="G20" s="16">
        <v>5.9055000000000003E-2</v>
      </c>
    </row>
    <row r="21" spans="1:7" x14ac:dyDescent="0.35">
      <c r="A21" s="28" t="s">
        <v>158</v>
      </c>
      <c r="B21" s="36"/>
      <c r="C21" s="36"/>
      <c r="D21" s="29"/>
      <c r="E21" s="30">
        <v>9703.06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30.434999999999999</v>
      </c>
      <c r="C31">
        <v>30.844000000000001</v>
      </c>
    </row>
    <row r="32" spans="1:7" x14ac:dyDescent="0.35">
      <c r="A32" t="s">
        <v>404</v>
      </c>
      <c r="B32">
        <v>27.324000000000002</v>
      </c>
      <c r="C32">
        <v>27.675000000000001</v>
      </c>
    </row>
    <row r="34" spans="1:4" x14ac:dyDescent="0.35">
      <c r="A34" t="s">
        <v>170</v>
      </c>
      <c r="B34" s="3" t="s">
        <v>134</v>
      </c>
    </row>
    <row r="35" spans="1:4" x14ac:dyDescent="0.35">
      <c r="A35" t="s">
        <v>171</v>
      </c>
      <c r="B35" s="3" t="s">
        <v>134</v>
      </c>
    </row>
    <row r="36" spans="1:4" ht="29" customHeight="1" x14ac:dyDescent="0.35">
      <c r="A36" s="47" t="s">
        <v>172</v>
      </c>
      <c r="B36" s="3" t="s">
        <v>134</v>
      </c>
    </row>
    <row r="37" spans="1:4" ht="29" customHeight="1" x14ac:dyDescent="0.35">
      <c r="A37" s="47" t="s">
        <v>173</v>
      </c>
      <c r="B37" s="49">
        <v>9629.2683485000016</v>
      </c>
    </row>
    <row r="38" spans="1:4" ht="43.5" customHeight="1" x14ac:dyDescent="0.35">
      <c r="A38" s="47" t="s">
        <v>511</v>
      </c>
      <c r="B38" s="3" t="s">
        <v>134</v>
      </c>
    </row>
    <row r="39" spans="1:4" x14ac:dyDescent="0.35">
      <c r="B39" s="3"/>
    </row>
    <row r="40" spans="1:4" ht="29" customHeight="1" x14ac:dyDescent="0.35">
      <c r="A40" s="47" t="s">
        <v>512</v>
      </c>
      <c r="B40" s="3" t="s">
        <v>134</v>
      </c>
    </row>
    <row r="41" spans="1:4" ht="29" customHeight="1" x14ac:dyDescent="0.35">
      <c r="A41" s="47" t="s">
        <v>513</v>
      </c>
      <c r="B41" t="s">
        <v>134</v>
      </c>
    </row>
    <row r="42" spans="1:4" ht="29" customHeight="1" x14ac:dyDescent="0.35">
      <c r="A42" s="47" t="s">
        <v>514</v>
      </c>
      <c r="B42" s="3" t="s">
        <v>134</v>
      </c>
    </row>
    <row r="43" spans="1:4" ht="29" customHeight="1" x14ac:dyDescent="0.35">
      <c r="A43" s="47" t="s">
        <v>515</v>
      </c>
      <c r="B43" s="3" t="s">
        <v>134</v>
      </c>
    </row>
    <row r="45" spans="1:4" ht="70" customHeight="1" x14ac:dyDescent="0.35">
      <c r="A45" s="73" t="s">
        <v>189</v>
      </c>
      <c r="B45" s="73" t="s">
        <v>190</v>
      </c>
      <c r="C45" s="73" t="s">
        <v>5</v>
      </c>
      <c r="D45" s="73" t="s">
        <v>6</v>
      </c>
    </row>
    <row r="46" spans="1:4" ht="70" customHeight="1" x14ac:dyDescent="0.35">
      <c r="A46" s="73" t="s">
        <v>2564</v>
      </c>
      <c r="B46" s="73"/>
      <c r="C46" s="73" t="s">
        <v>103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2565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2566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507</v>
      </c>
      <c r="B7" s="33"/>
      <c r="C7" s="33"/>
      <c r="D7" s="14"/>
      <c r="E7" s="15"/>
      <c r="F7" s="16"/>
      <c r="G7" s="16"/>
    </row>
    <row r="8" spans="1:7" x14ac:dyDescent="0.35">
      <c r="A8" s="17" t="s">
        <v>508</v>
      </c>
      <c r="B8" s="34"/>
      <c r="C8" s="34"/>
      <c r="D8" s="20"/>
      <c r="E8" s="41"/>
      <c r="F8" s="23"/>
      <c r="G8" s="23"/>
    </row>
    <row r="9" spans="1:7" x14ac:dyDescent="0.35">
      <c r="A9" s="13" t="s">
        <v>2567</v>
      </c>
      <c r="B9" s="33" t="s">
        <v>2568</v>
      </c>
      <c r="C9" s="33"/>
      <c r="D9" s="14">
        <v>50680.186000000002</v>
      </c>
      <c r="E9" s="15">
        <v>15417.89</v>
      </c>
      <c r="F9" s="16">
        <v>0.98899999999999999</v>
      </c>
      <c r="G9" s="16"/>
    </row>
    <row r="10" spans="1:7" x14ac:dyDescent="0.35">
      <c r="A10" s="17" t="s">
        <v>137</v>
      </c>
      <c r="B10" s="34"/>
      <c r="C10" s="34"/>
      <c r="D10" s="20"/>
      <c r="E10" s="21">
        <v>15417.89</v>
      </c>
      <c r="F10" s="22">
        <v>0.98899999999999999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15417.89</v>
      </c>
      <c r="F12" s="22">
        <v>0.98899999999999999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191.94</v>
      </c>
      <c r="F15" s="16">
        <v>1.23E-2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191.94</v>
      </c>
      <c r="F16" s="22">
        <v>1.23E-2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191.94</v>
      </c>
      <c r="F18" s="22">
        <v>1.23E-2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3.1054999999999999E-2</v>
      </c>
      <c r="F19" s="16">
        <v>9.9999999999999995E-7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-20.861055</v>
      </c>
      <c r="F20" s="27">
        <v>-1.3010000000000001E-3</v>
      </c>
      <c r="G20" s="16">
        <v>5.9055999999999997E-2</v>
      </c>
    </row>
    <row r="21" spans="1:7" x14ac:dyDescent="0.35">
      <c r="A21" s="28" t="s">
        <v>158</v>
      </c>
      <c r="B21" s="36"/>
      <c r="C21" s="36"/>
      <c r="D21" s="29"/>
      <c r="E21" s="30">
        <v>15589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34.355899999999998</v>
      </c>
      <c r="C31">
        <v>32.613399999999999</v>
      </c>
    </row>
    <row r="32" spans="1:7" x14ac:dyDescent="0.35">
      <c r="A32" t="s">
        <v>404</v>
      </c>
      <c r="B32">
        <v>31.162600000000001</v>
      </c>
      <c r="C32">
        <v>29.560199999999998</v>
      </c>
    </row>
    <row r="34" spans="1:4" x14ac:dyDescent="0.35">
      <c r="A34" t="s">
        <v>170</v>
      </c>
      <c r="B34" s="3" t="s">
        <v>134</v>
      </c>
    </row>
    <row r="35" spans="1:4" x14ac:dyDescent="0.35">
      <c r="A35" t="s">
        <v>171</v>
      </c>
      <c r="B35" s="3" t="s">
        <v>134</v>
      </c>
    </row>
    <row r="36" spans="1:4" ht="29" customHeight="1" x14ac:dyDescent="0.35">
      <c r="A36" s="47" t="s">
        <v>172</v>
      </c>
      <c r="B36" s="3" t="s">
        <v>134</v>
      </c>
    </row>
    <row r="37" spans="1:4" ht="29" customHeight="1" x14ac:dyDescent="0.35">
      <c r="A37" s="47" t="s">
        <v>173</v>
      </c>
      <c r="B37" s="49">
        <v>15417.8936901</v>
      </c>
    </row>
    <row r="38" spans="1:4" ht="43.5" customHeight="1" x14ac:dyDescent="0.35">
      <c r="A38" s="47" t="s">
        <v>511</v>
      </c>
      <c r="B38" s="3" t="s">
        <v>134</v>
      </c>
    </row>
    <row r="39" spans="1:4" x14ac:dyDescent="0.35">
      <c r="B39" s="3"/>
    </row>
    <row r="40" spans="1:4" ht="29" customHeight="1" x14ac:dyDescent="0.35">
      <c r="A40" s="47" t="s">
        <v>512</v>
      </c>
      <c r="B40" s="3" t="s">
        <v>134</v>
      </c>
    </row>
    <row r="41" spans="1:4" ht="29" customHeight="1" x14ac:dyDescent="0.35">
      <c r="A41" s="47" t="s">
        <v>513</v>
      </c>
      <c r="B41" t="s">
        <v>134</v>
      </c>
    </row>
    <row r="42" spans="1:4" ht="29" customHeight="1" x14ac:dyDescent="0.35">
      <c r="A42" s="47" t="s">
        <v>514</v>
      </c>
      <c r="B42" s="3" t="s">
        <v>134</v>
      </c>
    </row>
    <row r="43" spans="1:4" ht="29" customHeight="1" x14ac:dyDescent="0.35">
      <c r="A43" s="47" t="s">
        <v>515</v>
      </c>
      <c r="B43" s="3" t="s">
        <v>134</v>
      </c>
    </row>
    <row r="45" spans="1:4" ht="70" customHeight="1" x14ac:dyDescent="0.35">
      <c r="A45" s="73" t="s">
        <v>189</v>
      </c>
      <c r="B45" s="73" t="s">
        <v>190</v>
      </c>
      <c r="C45" s="73" t="s">
        <v>5</v>
      </c>
      <c r="D45" s="73" t="s">
        <v>6</v>
      </c>
    </row>
    <row r="46" spans="1:4" ht="70" customHeight="1" x14ac:dyDescent="0.35">
      <c r="A46" s="73" t="s">
        <v>2569</v>
      </c>
      <c r="B46" s="73"/>
      <c r="C46" s="73" t="s">
        <v>105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2570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2571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54" t="s">
        <v>153</v>
      </c>
      <c r="B8" s="55"/>
      <c r="C8" s="55"/>
      <c r="D8" s="56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20"/>
      <c r="E9" s="41"/>
      <c r="F9" s="23"/>
      <c r="G9" s="16"/>
    </row>
    <row r="10" spans="1:7" x14ac:dyDescent="0.35">
      <c r="A10" s="17" t="s">
        <v>2572</v>
      </c>
      <c r="B10" s="34"/>
      <c r="C10" s="34"/>
      <c r="D10" s="20"/>
      <c r="E10" s="41"/>
      <c r="F10" s="23"/>
      <c r="G10" s="16"/>
    </row>
    <row r="11" spans="1:7" x14ac:dyDescent="0.35">
      <c r="A11" s="17" t="s">
        <v>2573</v>
      </c>
      <c r="B11" s="34"/>
      <c r="C11" s="34"/>
      <c r="D11" s="20"/>
      <c r="E11" s="41"/>
      <c r="F11" s="23"/>
      <c r="G11" s="16"/>
    </row>
    <row r="12" spans="1:7" x14ac:dyDescent="0.35">
      <c r="A12" s="53" t="s">
        <v>2574</v>
      </c>
      <c r="B12" s="59" t="s">
        <v>2575</v>
      </c>
      <c r="C12" s="34"/>
      <c r="D12" s="60">
        <v>16666.504799999999</v>
      </c>
      <c r="E12" s="41">
        <v>15662.3478858</v>
      </c>
      <c r="F12" s="23">
        <f>+E12/E22</f>
        <v>0.97335228490958381</v>
      </c>
      <c r="G12" s="16"/>
    </row>
    <row r="13" spans="1:7" x14ac:dyDescent="0.35">
      <c r="A13" s="54" t="s">
        <v>153</v>
      </c>
      <c r="B13" s="55"/>
      <c r="C13" s="55"/>
      <c r="D13" s="56"/>
      <c r="E13" s="37">
        <f>SUM(E12)</f>
        <v>15662.3478858</v>
      </c>
      <c r="F13" s="38">
        <f>SUM(F12)</f>
        <v>0.97335228490958381</v>
      </c>
      <c r="G13" s="16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154</v>
      </c>
      <c r="B15" s="33"/>
      <c r="C15" s="33"/>
      <c r="D15" s="14"/>
      <c r="E15" s="15"/>
      <c r="F15" s="16"/>
      <c r="G15" s="16"/>
    </row>
    <row r="16" spans="1:7" x14ac:dyDescent="0.35">
      <c r="A16" s="13" t="s">
        <v>155</v>
      </c>
      <c r="B16" s="33"/>
      <c r="C16" s="33"/>
      <c r="D16" s="14"/>
      <c r="E16" s="15">
        <v>1</v>
      </c>
      <c r="F16" s="16">
        <v>6.2000000000000003E-5</v>
      </c>
      <c r="G16" s="16">
        <v>5.9055999999999997E-2</v>
      </c>
    </row>
    <row r="17" spans="1:7" x14ac:dyDescent="0.35">
      <c r="A17" s="17" t="s">
        <v>137</v>
      </c>
      <c r="B17" s="34"/>
      <c r="C17" s="34"/>
      <c r="D17" s="20"/>
      <c r="E17" s="21">
        <v>1</v>
      </c>
      <c r="F17" s="22">
        <v>6.2000000000000003E-5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153</v>
      </c>
      <c r="B19" s="35"/>
      <c r="C19" s="35"/>
      <c r="D19" s="25"/>
      <c r="E19" s="21">
        <v>1</v>
      </c>
      <c r="F19" s="22">
        <v>6.2000000000000003E-5</v>
      </c>
      <c r="G19" s="23"/>
    </row>
    <row r="20" spans="1:7" x14ac:dyDescent="0.35">
      <c r="A20" s="13" t="s">
        <v>156</v>
      </c>
      <c r="B20" s="33"/>
      <c r="C20" s="33"/>
      <c r="D20" s="14"/>
      <c r="E20" s="15">
        <v>1.617E-4</v>
      </c>
      <c r="F20" s="16">
        <v>0</v>
      </c>
      <c r="G20" s="16"/>
    </row>
    <row r="21" spans="1:7" x14ac:dyDescent="0.35">
      <c r="A21" s="13" t="s">
        <v>157</v>
      </c>
      <c r="B21" s="33"/>
      <c r="C21" s="33"/>
      <c r="D21" s="14"/>
      <c r="E21" s="15">
        <v>427.78983829999999</v>
      </c>
      <c r="F21" s="16">
        <v>2.6499999999999999E-2</v>
      </c>
      <c r="G21" s="16">
        <v>5.9055999999999997E-2</v>
      </c>
    </row>
    <row r="22" spans="1:7" x14ac:dyDescent="0.35">
      <c r="A22" s="28" t="s">
        <v>158</v>
      </c>
      <c r="B22" s="36"/>
      <c r="C22" s="36"/>
      <c r="D22" s="29"/>
      <c r="E22" s="30">
        <v>16091.14</v>
      </c>
      <c r="F22" s="31">
        <v>1</v>
      </c>
      <c r="G22" s="31"/>
    </row>
    <row r="24" spans="1:7" x14ac:dyDescent="0.35">
      <c r="E24" s="57"/>
      <c r="F24" s="57"/>
    </row>
    <row r="25" spans="1:7" x14ac:dyDescent="0.35">
      <c r="E25" s="57"/>
      <c r="F25" s="57"/>
    </row>
    <row r="27" spans="1:7" x14ac:dyDescent="0.35">
      <c r="A27" s="1" t="s">
        <v>161</v>
      </c>
      <c r="E27" s="53"/>
    </row>
    <row r="28" spans="1:7" x14ac:dyDescent="0.35">
      <c r="A28" s="47" t="s">
        <v>162</v>
      </c>
      <c r="B28" s="3" t="s">
        <v>134</v>
      </c>
    </row>
    <row r="29" spans="1:7" x14ac:dyDescent="0.35">
      <c r="A29" t="s">
        <v>163</v>
      </c>
      <c r="E29" s="57"/>
    </row>
    <row r="30" spans="1:7" x14ac:dyDescent="0.35">
      <c r="A30" t="s">
        <v>164</v>
      </c>
      <c r="B30" t="s">
        <v>165</v>
      </c>
      <c r="C30" t="s">
        <v>165</v>
      </c>
      <c r="E30" s="57"/>
    </row>
    <row r="31" spans="1:7" x14ac:dyDescent="0.35">
      <c r="B31" s="48">
        <v>45747</v>
      </c>
      <c r="C31" s="48">
        <v>45777</v>
      </c>
      <c r="E31" s="57"/>
    </row>
    <row r="32" spans="1:7" x14ac:dyDescent="0.35">
      <c r="A32" t="s">
        <v>168</v>
      </c>
      <c r="B32">
        <v>101.3464</v>
      </c>
      <c r="C32">
        <v>95.399799999999999</v>
      </c>
      <c r="E32" s="57"/>
    </row>
    <row r="33" spans="1:5" x14ac:dyDescent="0.35">
      <c r="E33" s="57"/>
    </row>
    <row r="34" spans="1:5" x14ac:dyDescent="0.35">
      <c r="A34" t="s">
        <v>170</v>
      </c>
      <c r="B34" s="3" t="s">
        <v>134</v>
      </c>
    </row>
    <row r="35" spans="1:5" x14ac:dyDescent="0.35">
      <c r="A35" t="s">
        <v>171</v>
      </c>
      <c r="B35" s="3" t="s">
        <v>134</v>
      </c>
    </row>
    <row r="36" spans="1:5" ht="29" customHeight="1" x14ac:dyDescent="0.35">
      <c r="A36" s="47" t="s">
        <v>172</v>
      </c>
      <c r="B36" s="3" t="s">
        <v>134</v>
      </c>
    </row>
    <row r="37" spans="1:5" ht="29" customHeight="1" x14ac:dyDescent="0.35">
      <c r="A37" s="47" t="s">
        <v>173</v>
      </c>
      <c r="B37" s="3" t="s">
        <v>134</v>
      </c>
    </row>
    <row r="38" spans="1:5" ht="43.5" customHeight="1" x14ac:dyDescent="0.35">
      <c r="A38" s="47" t="s">
        <v>175</v>
      </c>
      <c r="B38" s="3" t="s">
        <v>134</v>
      </c>
    </row>
    <row r="39" spans="1:5" x14ac:dyDescent="0.35">
      <c r="B39" s="3"/>
    </row>
    <row r="40" spans="1:5" ht="29" customHeight="1" x14ac:dyDescent="0.35">
      <c r="A40" s="47" t="s">
        <v>176</v>
      </c>
      <c r="B40" s="3" t="s">
        <v>134</v>
      </c>
    </row>
    <row r="41" spans="1:5" ht="29" customHeight="1" x14ac:dyDescent="0.35">
      <c r="A41" s="47" t="s">
        <v>177</v>
      </c>
      <c r="B41">
        <v>15597.54</v>
      </c>
    </row>
    <row r="42" spans="1:5" ht="29" customHeight="1" x14ac:dyDescent="0.35">
      <c r="A42" s="47" t="s">
        <v>178</v>
      </c>
      <c r="B42" s="3" t="s">
        <v>134</v>
      </c>
    </row>
    <row r="43" spans="1:5" ht="29" customHeight="1" x14ac:dyDescent="0.35">
      <c r="A43" s="47" t="s">
        <v>179</v>
      </c>
      <c r="B43" s="3" t="s">
        <v>134</v>
      </c>
    </row>
    <row r="45" spans="1:5" ht="70" customHeight="1" x14ac:dyDescent="0.35">
      <c r="A45" s="73" t="s">
        <v>189</v>
      </c>
      <c r="B45" s="73" t="s">
        <v>190</v>
      </c>
      <c r="C45" s="73" t="s">
        <v>5</v>
      </c>
      <c r="D45" s="73" t="s">
        <v>6</v>
      </c>
    </row>
    <row r="46" spans="1:5" ht="70" customHeight="1" x14ac:dyDescent="0.35">
      <c r="A46" s="73" t="s">
        <v>2576</v>
      </c>
      <c r="B46" s="73"/>
      <c r="C46" s="73" t="s">
        <v>107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8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2577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2578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7" t="s">
        <v>135</v>
      </c>
      <c r="B8" s="33"/>
      <c r="C8" s="33"/>
      <c r="D8" s="14"/>
      <c r="E8" s="15"/>
      <c r="F8" s="16"/>
      <c r="G8" s="16"/>
    </row>
    <row r="9" spans="1:7" x14ac:dyDescent="0.35">
      <c r="A9" s="17" t="s">
        <v>136</v>
      </c>
      <c r="B9" s="33"/>
      <c r="C9" s="33"/>
      <c r="D9" s="14"/>
      <c r="E9" s="15"/>
      <c r="F9" s="16"/>
      <c r="G9" s="16"/>
    </row>
    <row r="10" spans="1:7" x14ac:dyDescent="0.35">
      <c r="A10" s="17" t="s">
        <v>137</v>
      </c>
      <c r="B10" s="33"/>
      <c r="C10" s="33"/>
      <c r="D10" s="14"/>
      <c r="E10" s="18" t="s">
        <v>134</v>
      </c>
      <c r="F10" s="19" t="s">
        <v>134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138</v>
      </c>
      <c r="B12" s="33"/>
      <c r="C12" s="33"/>
      <c r="D12" s="14"/>
      <c r="E12" s="15"/>
      <c r="F12" s="16"/>
      <c r="G12" s="16"/>
    </row>
    <row r="13" spans="1:7" x14ac:dyDescent="0.35">
      <c r="A13" s="13" t="s">
        <v>2579</v>
      </c>
      <c r="B13" s="33" t="s">
        <v>2580</v>
      </c>
      <c r="C13" s="33" t="s">
        <v>141</v>
      </c>
      <c r="D13" s="14">
        <v>37500000</v>
      </c>
      <c r="E13" s="15">
        <v>40414.99</v>
      </c>
      <c r="F13" s="16">
        <v>0.3795</v>
      </c>
      <c r="G13" s="16">
        <v>6.5525E-2</v>
      </c>
    </row>
    <row r="14" spans="1:7" x14ac:dyDescent="0.35">
      <c r="A14" s="13" t="s">
        <v>2581</v>
      </c>
      <c r="B14" s="33" t="s">
        <v>2582</v>
      </c>
      <c r="C14" s="33" t="s">
        <v>141</v>
      </c>
      <c r="D14" s="14">
        <v>12500000</v>
      </c>
      <c r="E14" s="15">
        <v>13567.16</v>
      </c>
      <c r="F14" s="16">
        <v>0.12740000000000001</v>
      </c>
      <c r="G14" s="16">
        <v>6.5517000000000006E-2</v>
      </c>
    </row>
    <row r="15" spans="1:7" x14ac:dyDescent="0.35">
      <c r="A15" s="17" t="s">
        <v>137</v>
      </c>
      <c r="B15" s="34"/>
      <c r="C15" s="34"/>
      <c r="D15" s="20"/>
      <c r="E15" s="21">
        <v>53982.15</v>
      </c>
      <c r="F15" s="22">
        <v>0.50690000000000002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144</v>
      </c>
      <c r="B17" s="33"/>
      <c r="C17" s="33"/>
      <c r="D17" s="14"/>
      <c r="E17" s="15"/>
      <c r="F17" s="16"/>
      <c r="G17" s="16"/>
    </row>
    <row r="18" spans="1:7" x14ac:dyDescent="0.35">
      <c r="A18" s="13" t="s">
        <v>2583</v>
      </c>
      <c r="B18" s="33" t="s">
        <v>2584</v>
      </c>
      <c r="C18" s="33" t="s">
        <v>141</v>
      </c>
      <c r="D18" s="14">
        <v>12000000</v>
      </c>
      <c r="E18" s="15">
        <v>13001.02</v>
      </c>
      <c r="F18" s="16">
        <v>0.1221</v>
      </c>
      <c r="G18" s="16">
        <v>6.8816000000000002E-2</v>
      </c>
    </row>
    <row r="19" spans="1:7" x14ac:dyDescent="0.35">
      <c r="A19" s="13" t="s">
        <v>2585</v>
      </c>
      <c r="B19" s="33" t="s">
        <v>2586</v>
      </c>
      <c r="C19" s="33" t="s">
        <v>141</v>
      </c>
      <c r="D19" s="14">
        <v>9323700</v>
      </c>
      <c r="E19" s="15">
        <v>10028.17</v>
      </c>
      <c r="F19" s="16">
        <v>9.4200000000000006E-2</v>
      </c>
      <c r="G19" s="16">
        <v>6.9163000000000002E-2</v>
      </c>
    </row>
    <row r="20" spans="1:7" x14ac:dyDescent="0.35">
      <c r="A20" s="13" t="s">
        <v>2587</v>
      </c>
      <c r="B20" s="33" t="s">
        <v>2588</v>
      </c>
      <c r="C20" s="33" t="s">
        <v>141</v>
      </c>
      <c r="D20" s="14">
        <v>5000000</v>
      </c>
      <c r="E20" s="15">
        <v>5485.77</v>
      </c>
      <c r="F20" s="16">
        <v>5.1499999999999997E-2</v>
      </c>
      <c r="G20" s="16">
        <v>6.8922999999999998E-2</v>
      </c>
    </row>
    <row r="21" spans="1:7" x14ac:dyDescent="0.35">
      <c r="A21" s="13" t="s">
        <v>2589</v>
      </c>
      <c r="B21" s="33" t="s">
        <v>2590</v>
      </c>
      <c r="C21" s="33" t="s">
        <v>141</v>
      </c>
      <c r="D21" s="14">
        <v>5000000</v>
      </c>
      <c r="E21" s="15">
        <v>5443.36</v>
      </c>
      <c r="F21" s="16">
        <v>5.11E-2</v>
      </c>
      <c r="G21" s="16">
        <v>6.8816000000000002E-2</v>
      </c>
    </row>
    <row r="22" spans="1:7" x14ac:dyDescent="0.35">
      <c r="A22" s="13" t="s">
        <v>2591</v>
      </c>
      <c r="B22" s="33" t="s">
        <v>2592</v>
      </c>
      <c r="C22" s="33" t="s">
        <v>141</v>
      </c>
      <c r="D22" s="14">
        <v>5000000</v>
      </c>
      <c r="E22" s="15">
        <v>5394.23</v>
      </c>
      <c r="F22" s="16">
        <v>5.0700000000000002E-2</v>
      </c>
      <c r="G22" s="16">
        <v>6.8679000000000004E-2</v>
      </c>
    </row>
    <row r="23" spans="1:7" x14ac:dyDescent="0.35">
      <c r="A23" s="13" t="s">
        <v>2593</v>
      </c>
      <c r="B23" s="33" t="s">
        <v>2594</v>
      </c>
      <c r="C23" s="33" t="s">
        <v>141</v>
      </c>
      <c r="D23" s="14">
        <v>3107800</v>
      </c>
      <c r="E23" s="15">
        <v>3338.89</v>
      </c>
      <c r="F23" s="16">
        <v>3.1399999999999997E-2</v>
      </c>
      <c r="G23" s="16">
        <v>6.8922999999999998E-2</v>
      </c>
    </row>
    <row r="24" spans="1:7" x14ac:dyDescent="0.35">
      <c r="A24" s="13" t="s">
        <v>2595</v>
      </c>
      <c r="B24" s="33" t="s">
        <v>2596</v>
      </c>
      <c r="C24" s="33" t="s">
        <v>141</v>
      </c>
      <c r="D24" s="14">
        <v>3000000</v>
      </c>
      <c r="E24" s="15">
        <v>3250.66</v>
      </c>
      <c r="F24" s="16">
        <v>3.0499999999999999E-2</v>
      </c>
      <c r="G24" s="16">
        <v>6.8817000000000003E-2</v>
      </c>
    </row>
    <row r="25" spans="1:7" x14ac:dyDescent="0.35">
      <c r="A25" s="13" t="s">
        <v>2597</v>
      </c>
      <c r="B25" s="33" t="s">
        <v>2598</v>
      </c>
      <c r="C25" s="33" t="s">
        <v>141</v>
      </c>
      <c r="D25" s="14">
        <v>1000000</v>
      </c>
      <c r="E25" s="15">
        <v>1054.5899999999999</v>
      </c>
      <c r="F25" s="16">
        <v>9.9000000000000008E-3</v>
      </c>
      <c r="G25" s="16">
        <v>6.9122000000000003E-2</v>
      </c>
    </row>
    <row r="26" spans="1:7" x14ac:dyDescent="0.35">
      <c r="A26" s="13" t="s">
        <v>2599</v>
      </c>
      <c r="B26" s="33" t="s">
        <v>2600</v>
      </c>
      <c r="C26" s="33" t="s">
        <v>141</v>
      </c>
      <c r="D26" s="14">
        <v>500000</v>
      </c>
      <c r="E26" s="15">
        <v>546.4</v>
      </c>
      <c r="F26" s="16">
        <v>5.1000000000000004E-3</v>
      </c>
      <c r="G26" s="16">
        <v>6.8922999999999998E-2</v>
      </c>
    </row>
    <row r="27" spans="1:7" x14ac:dyDescent="0.35">
      <c r="A27" s="13" t="s">
        <v>2601</v>
      </c>
      <c r="B27" s="33" t="s">
        <v>2602</v>
      </c>
      <c r="C27" s="33" t="s">
        <v>141</v>
      </c>
      <c r="D27" s="14">
        <v>500000</v>
      </c>
      <c r="E27" s="15">
        <v>545.36</v>
      </c>
      <c r="F27" s="16">
        <v>5.1000000000000004E-3</v>
      </c>
      <c r="G27" s="16">
        <v>6.8817000000000003E-2</v>
      </c>
    </row>
    <row r="28" spans="1:7" x14ac:dyDescent="0.35">
      <c r="A28" s="13" t="s">
        <v>2603</v>
      </c>
      <c r="B28" s="33" t="s">
        <v>2604</v>
      </c>
      <c r="C28" s="33" t="s">
        <v>141</v>
      </c>
      <c r="D28" s="14">
        <v>500000</v>
      </c>
      <c r="E28" s="15">
        <v>537.51</v>
      </c>
      <c r="F28" s="16">
        <v>5.0000000000000001E-3</v>
      </c>
      <c r="G28" s="16">
        <v>6.8936999999999998E-2</v>
      </c>
    </row>
    <row r="29" spans="1:7" x14ac:dyDescent="0.35">
      <c r="A29" s="13" t="s">
        <v>2605</v>
      </c>
      <c r="B29" s="33" t="s">
        <v>2606</v>
      </c>
      <c r="C29" s="33" t="s">
        <v>141</v>
      </c>
      <c r="D29" s="14">
        <v>500000</v>
      </c>
      <c r="E29" s="15">
        <v>527.66999999999996</v>
      </c>
      <c r="F29" s="16">
        <v>5.0000000000000001E-3</v>
      </c>
      <c r="G29" s="16">
        <v>6.8781999999999996E-2</v>
      </c>
    </row>
    <row r="30" spans="1:7" x14ac:dyDescent="0.35">
      <c r="A30" s="13" t="s">
        <v>2607</v>
      </c>
      <c r="B30" s="33" t="s">
        <v>2608</v>
      </c>
      <c r="C30" s="33" t="s">
        <v>141</v>
      </c>
      <c r="D30" s="14">
        <v>500000</v>
      </c>
      <c r="E30" s="15">
        <v>527.66999999999996</v>
      </c>
      <c r="F30" s="16">
        <v>5.0000000000000001E-3</v>
      </c>
      <c r="G30" s="16">
        <v>6.8781999999999996E-2</v>
      </c>
    </row>
    <row r="31" spans="1:7" x14ac:dyDescent="0.35">
      <c r="A31" s="17" t="s">
        <v>137</v>
      </c>
      <c r="B31" s="34"/>
      <c r="C31" s="34"/>
      <c r="D31" s="20"/>
      <c r="E31" s="21">
        <v>49681.3</v>
      </c>
      <c r="F31" s="22">
        <v>0.46660000000000001</v>
      </c>
      <c r="G31" s="23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7" t="s">
        <v>151</v>
      </c>
      <c r="B34" s="33"/>
      <c r="C34" s="33"/>
      <c r="D34" s="14"/>
      <c r="E34" s="15"/>
      <c r="F34" s="16"/>
      <c r="G34" s="16"/>
    </row>
    <row r="35" spans="1:7" x14ac:dyDescent="0.35">
      <c r="A35" s="17" t="s">
        <v>137</v>
      </c>
      <c r="B35" s="33"/>
      <c r="C35" s="33"/>
      <c r="D35" s="14"/>
      <c r="E35" s="18" t="s">
        <v>134</v>
      </c>
      <c r="F35" s="19" t="s">
        <v>134</v>
      </c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152</v>
      </c>
      <c r="B37" s="33"/>
      <c r="C37" s="33"/>
      <c r="D37" s="14"/>
      <c r="E37" s="15"/>
      <c r="F37" s="16"/>
      <c r="G37" s="16"/>
    </row>
    <row r="38" spans="1:7" x14ac:dyDescent="0.35">
      <c r="A38" s="17" t="s">
        <v>137</v>
      </c>
      <c r="B38" s="33"/>
      <c r="C38" s="33"/>
      <c r="D38" s="14"/>
      <c r="E38" s="18" t="s">
        <v>134</v>
      </c>
      <c r="F38" s="19" t="s">
        <v>134</v>
      </c>
      <c r="G38" s="16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24" t="s">
        <v>153</v>
      </c>
      <c r="B40" s="35"/>
      <c r="C40" s="35"/>
      <c r="D40" s="25"/>
      <c r="E40" s="21">
        <v>103663.45</v>
      </c>
      <c r="F40" s="22">
        <v>0.97350000000000003</v>
      </c>
      <c r="G40" s="23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7" t="s">
        <v>154</v>
      </c>
      <c r="B43" s="33"/>
      <c r="C43" s="33"/>
      <c r="D43" s="14"/>
      <c r="E43" s="15"/>
      <c r="F43" s="16"/>
      <c r="G43" s="16"/>
    </row>
    <row r="44" spans="1:7" x14ac:dyDescent="0.35">
      <c r="A44" s="13" t="s">
        <v>155</v>
      </c>
      <c r="B44" s="33"/>
      <c r="C44" s="33"/>
      <c r="D44" s="14"/>
      <c r="E44" s="15">
        <v>716.77</v>
      </c>
      <c r="F44" s="16">
        <v>6.7000000000000002E-3</v>
      </c>
      <c r="G44" s="16">
        <v>5.9055999999999997E-2</v>
      </c>
    </row>
    <row r="45" spans="1:7" x14ac:dyDescent="0.35">
      <c r="A45" s="17" t="s">
        <v>137</v>
      </c>
      <c r="B45" s="34"/>
      <c r="C45" s="34"/>
      <c r="D45" s="20"/>
      <c r="E45" s="21">
        <v>716.77</v>
      </c>
      <c r="F45" s="22">
        <v>6.7000000000000002E-3</v>
      </c>
      <c r="G45" s="23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24" t="s">
        <v>153</v>
      </c>
      <c r="B47" s="35"/>
      <c r="C47" s="35"/>
      <c r="D47" s="25"/>
      <c r="E47" s="21">
        <v>716.77</v>
      </c>
      <c r="F47" s="22">
        <v>6.7000000000000002E-3</v>
      </c>
      <c r="G47" s="23"/>
    </row>
    <row r="48" spans="1:7" x14ac:dyDescent="0.35">
      <c r="A48" s="13" t="s">
        <v>156</v>
      </c>
      <c r="B48" s="33"/>
      <c r="C48" s="33"/>
      <c r="D48" s="14"/>
      <c r="E48" s="15">
        <v>2123.5303724</v>
      </c>
      <c r="F48" s="16">
        <v>1.9942000000000001E-2</v>
      </c>
      <c r="G48" s="16"/>
    </row>
    <row r="49" spans="1:7" x14ac:dyDescent="0.35">
      <c r="A49" s="13" t="s">
        <v>157</v>
      </c>
      <c r="B49" s="33"/>
      <c r="C49" s="33"/>
      <c r="D49" s="14"/>
      <c r="E49" s="26">
        <v>-19.0003724</v>
      </c>
      <c r="F49" s="27">
        <v>-1.4200000000000001E-4</v>
      </c>
      <c r="G49" s="16">
        <v>5.9055000000000003E-2</v>
      </c>
    </row>
    <row r="50" spans="1:7" x14ac:dyDescent="0.35">
      <c r="A50" s="28" t="s">
        <v>158</v>
      </c>
      <c r="B50" s="36"/>
      <c r="C50" s="36"/>
      <c r="D50" s="29"/>
      <c r="E50" s="30">
        <v>106484.75</v>
      </c>
      <c r="F50" s="31">
        <v>1</v>
      </c>
      <c r="G50" s="31"/>
    </row>
    <row r="52" spans="1:7" x14ac:dyDescent="0.35">
      <c r="A52" s="1" t="s">
        <v>159</v>
      </c>
    </row>
    <row r="53" spans="1:7" x14ac:dyDescent="0.35">
      <c r="A53" s="1" t="s">
        <v>2609</v>
      </c>
    </row>
    <row r="55" spans="1:7" x14ac:dyDescent="0.35">
      <c r="A55" s="1" t="s">
        <v>161</v>
      </c>
    </row>
    <row r="56" spans="1:7" x14ac:dyDescent="0.35">
      <c r="A56" s="47" t="s">
        <v>162</v>
      </c>
      <c r="B56" s="3" t="s">
        <v>134</v>
      </c>
    </row>
    <row r="57" spans="1:7" x14ac:dyDescent="0.35">
      <c r="A57" t="s">
        <v>163</v>
      </c>
    </row>
    <row r="58" spans="1:7" x14ac:dyDescent="0.35">
      <c r="A58" t="s">
        <v>164</v>
      </c>
      <c r="B58" t="s">
        <v>165</v>
      </c>
      <c r="C58" t="s">
        <v>165</v>
      </c>
    </row>
    <row r="59" spans="1:7" x14ac:dyDescent="0.35">
      <c r="B59" s="48">
        <v>45747</v>
      </c>
      <c r="C59" s="48">
        <v>45777</v>
      </c>
    </row>
    <row r="60" spans="1:7" x14ac:dyDescent="0.35">
      <c r="A60" t="s">
        <v>166</v>
      </c>
      <c r="B60">
        <v>12.6843</v>
      </c>
      <c r="C60">
        <v>12.962199999999999</v>
      </c>
    </row>
    <row r="61" spans="1:7" x14ac:dyDescent="0.35">
      <c r="A61" t="s">
        <v>167</v>
      </c>
      <c r="B61">
        <v>12.6843</v>
      </c>
      <c r="C61">
        <v>12.962199999999999</v>
      </c>
    </row>
    <row r="62" spans="1:7" x14ac:dyDescent="0.35">
      <c r="A62" t="s">
        <v>168</v>
      </c>
      <c r="B62">
        <v>12.600300000000001</v>
      </c>
      <c r="C62">
        <v>12.871499999999999</v>
      </c>
    </row>
    <row r="63" spans="1:7" x14ac:dyDescent="0.35">
      <c r="A63" t="s">
        <v>169</v>
      </c>
      <c r="B63">
        <v>12.6007</v>
      </c>
      <c r="C63">
        <v>12.8718</v>
      </c>
    </row>
    <row r="65" spans="1:2" x14ac:dyDescent="0.35">
      <c r="A65" t="s">
        <v>170</v>
      </c>
      <c r="B65" s="3" t="s">
        <v>134</v>
      </c>
    </row>
    <row r="66" spans="1:2" x14ac:dyDescent="0.35">
      <c r="A66" t="s">
        <v>171</v>
      </c>
      <c r="B66" s="3" t="s">
        <v>134</v>
      </c>
    </row>
    <row r="67" spans="1:2" ht="29" customHeight="1" x14ac:dyDescent="0.35">
      <c r="A67" s="47" t="s">
        <v>172</v>
      </c>
      <c r="B67" s="3" t="s">
        <v>134</v>
      </c>
    </row>
    <row r="68" spans="1:2" ht="29" customHeight="1" x14ac:dyDescent="0.35">
      <c r="A68" s="47" t="s">
        <v>173</v>
      </c>
      <c r="B68" s="3" t="s">
        <v>134</v>
      </c>
    </row>
    <row r="69" spans="1:2" x14ac:dyDescent="0.35">
      <c r="A69" t="s">
        <v>174</v>
      </c>
      <c r="B69" s="49">
        <f>+B84</f>
        <v>11.42300055667153</v>
      </c>
    </row>
    <row r="70" spans="1:2" ht="43.5" customHeight="1" x14ac:dyDescent="0.35">
      <c r="A70" s="47" t="s">
        <v>175</v>
      </c>
      <c r="B70" s="3" t="s">
        <v>134</v>
      </c>
    </row>
    <row r="71" spans="1:2" x14ac:dyDescent="0.35">
      <c r="B71" s="3"/>
    </row>
    <row r="72" spans="1:2" ht="29" customHeight="1" x14ac:dyDescent="0.35">
      <c r="A72" s="47" t="s">
        <v>176</v>
      </c>
      <c r="B72" s="3" t="s">
        <v>134</v>
      </c>
    </row>
    <row r="73" spans="1:2" ht="29" customHeight="1" x14ac:dyDescent="0.35">
      <c r="A73" s="47" t="s">
        <v>177</v>
      </c>
      <c r="B73" t="s">
        <v>134</v>
      </c>
    </row>
    <row r="74" spans="1:2" ht="29" customHeight="1" x14ac:dyDescent="0.35">
      <c r="A74" s="47" t="s">
        <v>178</v>
      </c>
      <c r="B74" s="3" t="s">
        <v>134</v>
      </c>
    </row>
    <row r="75" spans="1:2" ht="29" customHeight="1" x14ac:dyDescent="0.35">
      <c r="A75" s="47" t="s">
        <v>179</v>
      </c>
      <c r="B75" s="3" t="s">
        <v>134</v>
      </c>
    </row>
    <row r="77" spans="1:2" x14ac:dyDescent="0.35">
      <c r="A77" t="s">
        <v>180</v>
      </c>
    </row>
    <row r="78" spans="1:2" ht="58" customHeight="1" x14ac:dyDescent="0.35">
      <c r="A78" s="63" t="s">
        <v>181</v>
      </c>
      <c r="B78" s="67" t="s">
        <v>2610</v>
      </c>
    </row>
    <row r="79" spans="1:2" ht="43.5" customHeight="1" x14ac:dyDescent="0.35">
      <c r="A79" s="63" t="s">
        <v>183</v>
      </c>
      <c r="B79" s="67" t="s">
        <v>2611</v>
      </c>
    </row>
    <row r="80" spans="1:2" x14ac:dyDescent="0.35">
      <c r="A80" s="63"/>
      <c r="B80" s="63"/>
    </row>
    <row r="81" spans="1:4" x14ac:dyDescent="0.35">
      <c r="A81" s="63" t="s">
        <v>185</v>
      </c>
      <c r="B81" s="64">
        <v>6.7076360970698294</v>
      </c>
    </row>
    <row r="82" spans="1:4" x14ac:dyDescent="0.35">
      <c r="A82" s="63"/>
      <c r="B82" s="63"/>
    </row>
    <row r="83" spans="1:4" x14ac:dyDescent="0.35">
      <c r="A83" s="63" t="s">
        <v>186</v>
      </c>
      <c r="B83" s="65">
        <v>7.7972999999999999</v>
      </c>
    </row>
    <row r="84" spans="1:4" x14ac:dyDescent="0.35">
      <c r="A84" s="63" t="s">
        <v>187</v>
      </c>
      <c r="B84" s="65">
        <v>11.42300055667153</v>
      </c>
    </row>
    <row r="85" spans="1:4" x14ac:dyDescent="0.35">
      <c r="A85" s="63"/>
      <c r="B85" s="63"/>
    </row>
    <row r="86" spans="1:4" x14ac:dyDescent="0.35">
      <c r="A86" s="63" t="s">
        <v>188</v>
      </c>
      <c r="B86" s="66">
        <v>45777</v>
      </c>
    </row>
    <row r="88" spans="1:4" ht="70" customHeight="1" x14ac:dyDescent="0.35">
      <c r="A88" s="73" t="s">
        <v>189</v>
      </c>
      <c r="B88" s="73" t="s">
        <v>190</v>
      </c>
      <c r="C88" s="73" t="s">
        <v>5</v>
      </c>
      <c r="D88" s="73" t="s">
        <v>6</v>
      </c>
    </row>
    <row r="89" spans="1:4" ht="70" customHeight="1" x14ac:dyDescent="0.35">
      <c r="A89" s="73" t="s">
        <v>2612</v>
      </c>
      <c r="B89" s="73"/>
      <c r="C89" s="73" t="s">
        <v>109</v>
      </c>
      <c r="D8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6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2613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2614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1103</v>
      </c>
      <c r="B8" s="33"/>
      <c r="C8" s="33"/>
      <c r="D8" s="14"/>
      <c r="E8" s="15"/>
      <c r="F8" s="16"/>
      <c r="G8" s="16"/>
    </row>
    <row r="9" spans="1:7" x14ac:dyDescent="0.35">
      <c r="A9" s="13" t="s">
        <v>2615</v>
      </c>
      <c r="B9" s="33" t="s">
        <v>2616</v>
      </c>
      <c r="C9" s="33"/>
      <c r="D9" s="14">
        <v>64849917.002099998</v>
      </c>
      <c r="E9" s="15">
        <v>975621.61</v>
      </c>
      <c r="F9" s="16">
        <v>0.99880000000000002</v>
      </c>
      <c r="G9" s="16"/>
    </row>
    <row r="10" spans="1:7" x14ac:dyDescent="0.35">
      <c r="A10" s="17" t="s">
        <v>137</v>
      </c>
      <c r="B10" s="34"/>
      <c r="C10" s="34"/>
      <c r="D10" s="20"/>
      <c r="E10" s="21">
        <v>975621.61</v>
      </c>
      <c r="F10" s="22">
        <v>0.99880000000000002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975621.61</v>
      </c>
      <c r="F12" s="22">
        <v>0.99880000000000002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1205.6099999999999</v>
      </c>
      <c r="F15" s="16">
        <v>1.1999999999999999E-3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1205.6099999999999</v>
      </c>
      <c r="F16" s="22">
        <v>1.1999999999999999E-3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1205.6099999999999</v>
      </c>
      <c r="F18" s="22">
        <v>1.1999999999999999E-3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0.1950644</v>
      </c>
      <c r="F19" s="16">
        <v>0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-25.575064399999999</v>
      </c>
      <c r="F20" s="16">
        <v>0</v>
      </c>
      <c r="G20" s="16">
        <v>5.9055000000000003E-2</v>
      </c>
    </row>
    <row r="21" spans="1:7" x14ac:dyDescent="0.35">
      <c r="A21" s="28" t="s">
        <v>158</v>
      </c>
      <c r="B21" s="36"/>
      <c r="C21" s="36"/>
      <c r="D21" s="29"/>
      <c r="E21" s="30">
        <v>976801.84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14.6921</v>
      </c>
      <c r="C31">
        <v>14.9848</v>
      </c>
    </row>
    <row r="32" spans="1:7" x14ac:dyDescent="0.35">
      <c r="A32" t="s">
        <v>167</v>
      </c>
      <c r="B32">
        <v>14.6921</v>
      </c>
      <c r="C32">
        <v>14.9848</v>
      </c>
    </row>
    <row r="33" spans="1:3" x14ac:dyDescent="0.35">
      <c r="A33" t="s">
        <v>404</v>
      </c>
      <c r="B33">
        <v>14.6921</v>
      </c>
      <c r="C33">
        <v>14.9848</v>
      </c>
    </row>
    <row r="34" spans="1:3" x14ac:dyDescent="0.35">
      <c r="A34" t="s">
        <v>169</v>
      </c>
      <c r="B34">
        <v>14.6921</v>
      </c>
      <c r="C34">
        <v>14.9848</v>
      </c>
    </row>
    <row r="36" spans="1:3" x14ac:dyDescent="0.35">
      <c r="A36" t="s">
        <v>170</v>
      </c>
      <c r="B36" s="3" t="s">
        <v>134</v>
      </c>
    </row>
    <row r="37" spans="1:3" x14ac:dyDescent="0.35">
      <c r="A37" t="s">
        <v>171</v>
      </c>
      <c r="B37" s="3" t="s">
        <v>134</v>
      </c>
    </row>
    <row r="38" spans="1:3" ht="29" customHeight="1" x14ac:dyDescent="0.35">
      <c r="A38" s="47" t="s">
        <v>172</v>
      </c>
      <c r="B38" s="3" t="s">
        <v>134</v>
      </c>
    </row>
    <row r="39" spans="1:3" ht="29" customHeight="1" x14ac:dyDescent="0.35">
      <c r="A39" s="47" t="s">
        <v>173</v>
      </c>
      <c r="B39" s="3" t="s">
        <v>134</v>
      </c>
    </row>
    <row r="40" spans="1:3" x14ac:dyDescent="0.35">
      <c r="A40" t="s">
        <v>174</v>
      </c>
      <c r="B40" s="49">
        <f>+B55</f>
        <v>4.5631514995890523</v>
      </c>
    </row>
    <row r="41" spans="1:3" ht="43.5" customHeight="1" x14ac:dyDescent="0.35">
      <c r="A41" s="47" t="s">
        <v>511</v>
      </c>
      <c r="B41" s="3" t="s">
        <v>134</v>
      </c>
    </row>
    <row r="42" spans="1:3" x14ac:dyDescent="0.35">
      <c r="B42" s="3"/>
    </row>
    <row r="43" spans="1:3" ht="29" customHeight="1" x14ac:dyDescent="0.35">
      <c r="A43" s="47" t="s">
        <v>512</v>
      </c>
      <c r="B43" s="3" t="s">
        <v>134</v>
      </c>
    </row>
    <row r="44" spans="1:3" ht="29" customHeight="1" x14ac:dyDescent="0.35">
      <c r="A44" s="47" t="s">
        <v>513</v>
      </c>
      <c r="B44" t="s">
        <v>134</v>
      </c>
    </row>
    <row r="45" spans="1:3" ht="29" customHeight="1" x14ac:dyDescent="0.35">
      <c r="A45" s="47" t="s">
        <v>514</v>
      </c>
      <c r="B45" s="3" t="s">
        <v>134</v>
      </c>
    </row>
    <row r="46" spans="1:3" ht="29" customHeight="1" x14ac:dyDescent="0.35">
      <c r="A46" s="47" t="s">
        <v>515</v>
      </c>
      <c r="B46" s="3" t="s">
        <v>134</v>
      </c>
    </row>
    <row r="48" spans="1:3" x14ac:dyDescent="0.35">
      <c r="A48" t="s">
        <v>180</v>
      </c>
    </row>
    <row r="49" spans="1:4" ht="29" customHeight="1" x14ac:dyDescent="0.35">
      <c r="A49" s="63" t="s">
        <v>181</v>
      </c>
      <c r="B49" s="67" t="s">
        <v>2617</v>
      </c>
    </row>
    <row r="50" spans="1:4" ht="43.5" customHeight="1" x14ac:dyDescent="0.35">
      <c r="A50" s="63" t="s">
        <v>183</v>
      </c>
      <c r="B50" s="67" t="s">
        <v>1581</v>
      </c>
    </row>
    <row r="51" spans="1:4" x14ac:dyDescent="0.35">
      <c r="A51" s="63"/>
      <c r="B51" s="63"/>
    </row>
    <row r="52" spans="1:4" x14ac:dyDescent="0.35">
      <c r="A52" s="63" t="s">
        <v>185</v>
      </c>
      <c r="B52" s="64">
        <v>6.7179203491323856</v>
      </c>
    </row>
    <row r="53" spans="1:4" x14ac:dyDescent="0.35">
      <c r="A53" s="63"/>
      <c r="B53" s="63"/>
    </row>
    <row r="54" spans="1:4" x14ac:dyDescent="0.35">
      <c r="A54" s="63" t="s">
        <v>186</v>
      </c>
      <c r="B54" s="65">
        <v>3.9291</v>
      </c>
    </row>
    <row r="55" spans="1:4" x14ac:dyDescent="0.35">
      <c r="A55" s="63" t="s">
        <v>187</v>
      </c>
      <c r="B55" s="65">
        <v>4.5631514995890523</v>
      </c>
    </row>
    <row r="56" spans="1:4" x14ac:dyDescent="0.35">
      <c r="A56" s="63"/>
      <c r="B56" s="63"/>
    </row>
    <row r="57" spans="1:4" x14ac:dyDescent="0.35">
      <c r="A57" s="63" t="s">
        <v>188</v>
      </c>
      <c r="B57" s="66">
        <v>45777</v>
      </c>
    </row>
    <row r="59" spans="1:4" ht="70" customHeight="1" x14ac:dyDescent="0.35">
      <c r="A59" s="73" t="s">
        <v>189</v>
      </c>
      <c r="B59" s="73" t="s">
        <v>190</v>
      </c>
      <c r="C59" s="73" t="s">
        <v>5</v>
      </c>
      <c r="D59" s="73" t="s">
        <v>6</v>
      </c>
    </row>
    <row r="60" spans="1:4" ht="70" customHeight="1" x14ac:dyDescent="0.35">
      <c r="A60" s="73" t="s">
        <v>2617</v>
      </c>
      <c r="B60" s="73"/>
      <c r="C60" s="73" t="s">
        <v>30</v>
      </c>
      <c r="D6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60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2618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2619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1103</v>
      </c>
      <c r="B8" s="33"/>
      <c r="C8" s="33"/>
      <c r="D8" s="14"/>
      <c r="E8" s="15"/>
      <c r="F8" s="16"/>
      <c r="G8" s="16"/>
    </row>
    <row r="9" spans="1:7" x14ac:dyDescent="0.35">
      <c r="A9" s="13" t="s">
        <v>2620</v>
      </c>
      <c r="B9" s="33" t="s">
        <v>2621</v>
      </c>
      <c r="C9" s="33"/>
      <c r="D9" s="14">
        <v>35847455</v>
      </c>
      <c r="E9" s="15">
        <v>482194.87</v>
      </c>
      <c r="F9" s="16">
        <v>0.99850000000000005</v>
      </c>
      <c r="G9" s="16"/>
    </row>
    <row r="10" spans="1:7" x14ac:dyDescent="0.35">
      <c r="A10" s="17" t="s">
        <v>137</v>
      </c>
      <c r="B10" s="34"/>
      <c r="C10" s="34"/>
      <c r="D10" s="20"/>
      <c r="E10" s="21">
        <v>482194.87</v>
      </c>
      <c r="F10" s="22">
        <v>0.99850000000000005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482194.87</v>
      </c>
      <c r="F12" s="22">
        <v>0.99850000000000005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718.77</v>
      </c>
      <c r="F15" s="16">
        <v>1.5E-3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718.77</v>
      </c>
      <c r="F16" s="22">
        <v>1.5E-3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718.77</v>
      </c>
      <c r="F18" s="22">
        <v>1.5E-3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0.1162946</v>
      </c>
      <c r="F19" s="16">
        <v>0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-15.6962946</v>
      </c>
      <c r="F20" s="16">
        <v>0</v>
      </c>
      <c r="G20" s="16">
        <v>5.9055000000000003E-2</v>
      </c>
    </row>
    <row r="21" spans="1:7" x14ac:dyDescent="0.35">
      <c r="A21" s="28" t="s">
        <v>158</v>
      </c>
      <c r="B21" s="36"/>
      <c r="C21" s="36"/>
      <c r="D21" s="29"/>
      <c r="E21" s="30">
        <v>482898.06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13.149699999999999</v>
      </c>
      <c r="C31">
        <v>13.4138</v>
      </c>
    </row>
    <row r="32" spans="1:7" x14ac:dyDescent="0.35">
      <c r="A32" t="s">
        <v>167</v>
      </c>
      <c r="B32">
        <v>13.149699999999999</v>
      </c>
      <c r="C32">
        <v>13.4138</v>
      </c>
    </row>
    <row r="33" spans="1:3" x14ac:dyDescent="0.35">
      <c r="A33" t="s">
        <v>404</v>
      </c>
      <c r="B33">
        <v>13.149699999999999</v>
      </c>
      <c r="C33">
        <v>13.4138</v>
      </c>
    </row>
    <row r="34" spans="1:3" x14ac:dyDescent="0.35">
      <c r="A34" t="s">
        <v>169</v>
      </c>
      <c r="B34">
        <v>13.149699999999999</v>
      </c>
      <c r="C34">
        <v>13.4138</v>
      </c>
    </row>
    <row r="36" spans="1:3" x14ac:dyDescent="0.35">
      <c r="A36" t="s">
        <v>170</v>
      </c>
      <c r="B36" s="3" t="s">
        <v>134</v>
      </c>
    </row>
    <row r="37" spans="1:3" x14ac:dyDescent="0.35">
      <c r="A37" t="s">
        <v>171</v>
      </c>
      <c r="B37" s="3" t="s">
        <v>134</v>
      </c>
    </row>
    <row r="38" spans="1:3" ht="29" customHeight="1" x14ac:dyDescent="0.35">
      <c r="A38" s="47" t="s">
        <v>172</v>
      </c>
      <c r="B38" s="3" t="s">
        <v>134</v>
      </c>
    </row>
    <row r="39" spans="1:3" ht="29" customHeight="1" x14ac:dyDescent="0.35">
      <c r="A39" s="47" t="s">
        <v>173</v>
      </c>
      <c r="B39" s="3" t="s">
        <v>134</v>
      </c>
    </row>
    <row r="40" spans="1:3" x14ac:dyDescent="0.35">
      <c r="A40" t="s">
        <v>174</v>
      </c>
      <c r="B40" s="49">
        <f>+B55</f>
        <v>5.7787545286413726</v>
      </c>
    </row>
    <row r="41" spans="1:3" ht="43.5" customHeight="1" x14ac:dyDescent="0.35">
      <c r="A41" s="47" t="s">
        <v>511</v>
      </c>
      <c r="B41" s="3" t="s">
        <v>134</v>
      </c>
    </row>
    <row r="42" spans="1:3" x14ac:dyDescent="0.35">
      <c r="B42" s="3"/>
    </row>
    <row r="43" spans="1:3" ht="29" customHeight="1" x14ac:dyDescent="0.35">
      <c r="A43" s="47" t="s">
        <v>512</v>
      </c>
      <c r="B43" s="3" t="s">
        <v>134</v>
      </c>
    </row>
    <row r="44" spans="1:3" ht="29" customHeight="1" x14ac:dyDescent="0.35">
      <c r="A44" s="47" t="s">
        <v>513</v>
      </c>
      <c r="B44" t="s">
        <v>134</v>
      </c>
    </row>
    <row r="45" spans="1:3" ht="29" customHeight="1" x14ac:dyDescent="0.35">
      <c r="A45" s="47" t="s">
        <v>514</v>
      </c>
      <c r="B45" s="3" t="s">
        <v>134</v>
      </c>
    </row>
    <row r="46" spans="1:3" ht="29" customHeight="1" x14ac:dyDescent="0.35">
      <c r="A46" s="47" t="s">
        <v>515</v>
      </c>
      <c r="B46" s="3" t="s">
        <v>134</v>
      </c>
    </row>
    <row r="48" spans="1:3" x14ac:dyDescent="0.35">
      <c r="A48" t="s">
        <v>180</v>
      </c>
    </row>
    <row r="49" spans="1:4" ht="29" customHeight="1" x14ac:dyDescent="0.35">
      <c r="A49" s="63" t="s">
        <v>181</v>
      </c>
      <c r="B49" s="67" t="s">
        <v>2622</v>
      </c>
    </row>
    <row r="50" spans="1:4" ht="43.5" customHeight="1" x14ac:dyDescent="0.35">
      <c r="A50" s="63" t="s">
        <v>183</v>
      </c>
      <c r="B50" s="67" t="s">
        <v>1581</v>
      </c>
    </row>
    <row r="51" spans="1:4" x14ac:dyDescent="0.35">
      <c r="A51" s="63"/>
      <c r="B51" s="63"/>
    </row>
    <row r="52" spans="1:4" x14ac:dyDescent="0.35">
      <c r="A52" s="63" t="s">
        <v>185</v>
      </c>
      <c r="B52" s="64">
        <v>6.8219672291765674</v>
      </c>
    </row>
    <row r="53" spans="1:4" x14ac:dyDescent="0.35">
      <c r="A53" s="63"/>
      <c r="B53" s="63"/>
    </row>
    <row r="54" spans="1:4" x14ac:dyDescent="0.35">
      <c r="A54" s="63" t="s">
        <v>186</v>
      </c>
      <c r="B54" s="65">
        <v>4.8007</v>
      </c>
    </row>
    <row r="55" spans="1:4" x14ac:dyDescent="0.35">
      <c r="A55" s="63" t="s">
        <v>187</v>
      </c>
      <c r="B55" s="65">
        <v>5.7787545286413726</v>
      </c>
    </row>
    <row r="56" spans="1:4" x14ac:dyDescent="0.35">
      <c r="A56" s="63"/>
      <c r="B56" s="63"/>
    </row>
    <row r="57" spans="1:4" x14ac:dyDescent="0.35">
      <c r="A57" s="63" t="s">
        <v>188</v>
      </c>
      <c r="B57" s="66">
        <v>45777</v>
      </c>
    </row>
    <row r="59" spans="1:4" ht="70" customHeight="1" x14ac:dyDescent="0.35">
      <c r="A59" s="73" t="s">
        <v>189</v>
      </c>
      <c r="B59" s="73" t="s">
        <v>190</v>
      </c>
      <c r="C59" s="73" t="s">
        <v>5</v>
      </c>
      <c r="D59" s="73" t="s">
        <v>6</v>
      </c>
    </row>
    <row r="60" spans="1:4" ht="70" customHeight="1" x14ac:dyDescent="0.35">
      <c r="A60" s="73" t="s">
        <v>2622</v>
      </c>
      <c r="B60" s="73"/>
      <c r="C60" s="73" t="s">
        <v>18</v>
      </c>
      <c r="D60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10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2623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2624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2625</v>
      </c>
      <c r="B11" s="33" t="s">
        <v>2626</v>
      </c>
      <c r="C11" s="33" t="s">
        <v>522</v>
      </c>
      <c r="D11" s="14">
        <v>21000000</v>
      </c>
      <c r="E11" s="15">
        <v>20792.88</v>
      </c>
      <c r="F11" s="16">
        <v>8.9200000000000002E-2</v>
      </c>
      <c r="G11" s="16">
        <v>6.7199999999999996E-2</v>
      </c>
    </row>
    <row r="12" spans="1:7" x14ac:dyDescent="0.35">
      <c r="A12" s="13" t="s">
        <v>2627</v>
      </c>
      <c r="B12" s="33" t="s">
        <v>2628</v>
      </c>
      <c r="C12" s="33" t="s">
        <v>522</v>
      </c>
      <c r="D12" s="14">
        <v>19500000</v>
      </c>
      <c r="E12" s="15">
        <v>19858.759999999998</v>
      </c>
      <c r="F12" s="16">
        <v>8.5199999999999998E-2</v>
      </c>
      <c r="G12" s="16">
        <v>6.7516000000000007E-2</v>
      </c>
    </row>
    <row r="13" spans="1:7" x14ac:dyDescent="0.35">
      <c r="A13" s="13" t="s">
        <v>2629</v>
      </c>
      <c r="B13" s="33" t="s">
        <v>2630</v>
      </c>
      <c r="C13" s="33" t="s">
        <v>522</v>
      </c>
      <c r="D13" s="14">
        <v>15000000</v>
      </c>
      <c r="E13" s="15">
        <v>15271.73</v>
      </c>
      <c r="F13" s="16">
        <v>6.5500000000000003E-2</v>
      </c>
      <c r="G13" s="16">
        <v>6.8189E-2</v>
      </c>
    </row>
    <row r="14" spans="1:7" x14ac:dyDescent="0.35">
      <c r="A14" s="13" t="s">
        <v>2631</v>
      </c>
      <c r="B14" s="33" t="s">
        <v>2632</v>
      </c>
      <c r="C14" s="33" t="s">
        <v>525</v>
      </c>
      <c r="D14" s="14">
        <v>15000000</v>
      </c>
      <c r="E14" s="15">
        <v>15225.3</v>
      </c>
      <c r="F14" s="16">
        <v>6.5299999999999997E-2</v>
      </c>
      <c r="G14" s="16">
        <v>6.9000000000000006E-2</v>
      </c>
    </row>
    <row r="15" spans="1:7" x14ac:dyDescent="0.35">
      <c r="A15" s="13" t="s">
        <v>2633</v>
      </c>
      <c r="B15" s="33" t="s">
        <v>2634</v>
      </c>
      <c r="C15" s="33" t="s">
        <v>522</v>
      </c>
      <c r="D15" s="14">
        <v>11000000</v>
      </c>
      <c r="E15" s="15">
        <v>11210.38</v>
      </c>
      <c r="F15" s="16">
        <v>4.8099999999999997E-2</v>
      </c>
      <c r="G15" s="16">
        <v>6.7400000000000002E-2</v>
      </c>
    </row>
    <row r="16" spans="1:7" x14ac:dyDescent="0.35">
      <c r="A16" s="13" t="s">
        <v>2492</v>
      </c>
      <c r="B16" s="33" t="s">
        <v>2493</v>
      </c>
      <c r="C16" s="33" t="s">
        <v>522</v>
      </c>
      <c r="D16" s="14">
        <v>10500000</v>
      </c>
      <c r="E16" s="15">
        <v>10665.77</v>
      </c>
      <c r="F16" s="16">
        <v>4.58E-2</v>
      </c>
      <c r="G16" s="16">
        <v>6.9000000000000006E-2</v>
      </c>
    </row>
    <row r="17" spans="1:7" x14ac:dyDescent="0.35">
      <c r="A17" s="13" t="s">
        <v>2635</v>
      </c>
      <c r="B17" s="33" t="s">
        <v>2636</v>
      </c>
      <c r="C17" s="33" t="s">
        <v>522</v>
      </c>
      <c r="D17" s="14">
        <v>9200000</v>
      </c>
      <c r="E17" s="15">
        <v>9374.2800000000007</v>
      </c>
      <c r="F17" s="16">
        <v>4.02E-2</v>
      </c>
      <c r="G17" s="16">
        <v>6.8269999999999997E-2</v>
      </c>
    </row>
    <row r="18" spans="1:7" x14ac:dyDescent="0.35">
      <c r="A18" s="13" t="s">
        <v>2637</v>
      </c>
      <c r="B18" s="33" t="s">
        <v>2638</v>
      </c>
      <c r="C18" s="33" t="s">
        <v>547</v>
      </c>
      <c r="D18" s="14">
        <v>3000000</v>
      </c>
      <c r="E18" s="15">
        <v>3022.33</v>
      </c>
      <c r="F18" s="16">
        <v>1.2999999999999999E-2</v>
      </c>
      <c r="G18" s="16">
        <v>6.6500000000000004E-2</v>
      </c>
    </row>
    <row r="19" spans="1:7" x14ac:dyDescent="0.35">
      <c r="A19" s="13" t="s">
        <v>2639</v>
      </c>
      <c r="B19" s="33" t="s">
        <v>2640</v>
      </c>
      <c r="C19" s="33" t="s">
        <v>522</v>
      </c>
      <c r="D19" s="14">
        <v>3000000</v>
      </c>
      <c r="E19" s="15">
        <v>3022.31</v>
      </c>
      <c r="F19" s="16">
        <v>1.2999999999999999E-2</v>
      </c>
      <c r="G19" s="16">
        <v>6.7596000000000003E-2</v>
      </c>
    </row>
    <row r="20" spans="1:7" x14ac:dyDescent="0.35">
      <c r="A20" s="13" t="s">
        <v>2641</v>
      </c>
      <c r="B20" s="33" t="s">
        <v>2642</v>
      </c>
      <c r="C20" s="33" t="s">
        <v>522</v>
      </c>
      <c r="D20" s="14">
        <v>2700000</v>
      </c>
      <c r="E20" s="15">
        <v>2772.74</v>
      </c>
      <c r="F20" s="16">
        <v>1.1900000000000001E-2</v>
      </c>
      <c r="G20" s="16">
        <v>6.7100000000000007E-2</v>
      </c>
    </row>
    <row r="21" spans="1:7" x14ac:dyDescent="0.35">
      <c r="A21" s="13" t="s">
        <v>2643</v>
      </c>
      <c r="B21" s="33" t="s">
        <v>2644</v>
      </c>
      <c r="C21" s="33" t="s">
        <v>522</v>
      </c>
      <c r="D21" s="14">
        <v>2500000</v>
      </c>
      <c r="E21" s="15">
        <v>2568.71</v>
      </c>
      <c r="F21" s="16">
        <v>1.0999999999999999E-2</v>
      </c>
      <c r="G21" s="16">
        <v>6.7680000000000004E-2</v>
      </c>
    </row>
    <row r="22" spans="1:7" x14ac:dyDescent="0.35">
      <c r="A22" s="13" t="s">
        <v>2645</v>
      </c>
      <c r="B22" s="33" t="s">
        <v>2646</v>
      </c>
      <c r="C22" s="33" t="s">
        <v>522</v>
      </c>
      <c r="D22" s="14">
        <v>2500000</v>
      </c>
      <c r="E22" s="15">
        <v>2521.9</v>
      </c>
      <c r="F22" s="16">
        <v>1.0800000000000001E-2</v>
      </c>
      <c r="G22" s="16">
        <v>6.8599999999999994E-2</v>
      </c>
    </row>
    <row r="23" spans="1:7" x14ac:dyDescent="0.35">
      <c r="A23" s="13" t="s">
        <v>2647</v>
      </c>
      <c r="B23" s="33" t="s">
        <v>2648</v>
      </c>
      <c r="C23" s="33" t="s">
        <v>525</v>
      </c>
      <c r="D23" s="14">
        <v>2060000</v>
      </c>
      <c r="E23" s="15">
        <v>2146.65</v>
      </c>
      <c r="F23" s="16">
        <v>9.1999999999999998E-3</v>
      </c>
      <c r="G23" s="16">
        <v>6.7400000000000002E-2</v>
      </c>
    </row>
    <row r="24" spans="1:7" x14ac:dyDescent="0.35">
      <c r="A24" s="13" t="s">
        <v>2649</v>
      </c>
      <c r="B24" s="33" t="s">
        <v>2650</v>
      </c>
      <c r="C24" s="33" t="s">
        <v>525</v>
      </c>
      <c r="D24" s="14">
        <v>2000000</v>
      </c>
      <c r="E24" s="15">
        <v>2018.47</v>
      </c>
      <c r="F24" s="16">
        <v>8.6999999999999994E-3</v>
      </c>
      <c r="G24" s="16">
        <v>6.7579E-2</v>
      </c>
    </row>
    <row r="25" spans="1:7" x14ac:dyDescent="0.35">
      <c r="A25" s="13" t="s">
        <v>2651</v>
      </c>
      <c r="B25" s="33" t="s">
        <v>2652</v>
      </c>
      <c r="C25" s="33" t="s">
        <v>522</v>
      </c>
      <c r="D25" s="14">
        <v>500000</v>
      </c>
      <c r="E25" s="15">
        <v>517.71</v>
      </c>
      <c r="F25" s="16">
        <v>2.2000000000000001E-3</v>
      </c>
      <c r="G25" s="16">
        <v>6.7362000000000005E-2</v>
      </c>
    </row>
    <row r="26" spans="1:7" x14ac:dyDescent="0.35">
      <c r="A26" s="13" t="s">
        <v>2653</v>
      </c>
      <c r="B26" s="33" t="s">
        <v>2654</v>
      </c>
      <c r="C26" s="33" t="s">
        <v>522</v>
      </c>
      <c r="D26" s="14">
        <v>500000</v>
      </c>
      <c r="E26" s="15">
        <v>494.79</v>
      </c>
      <c r="F26" s="16">
        <v>2.0999999999999999E-3</v>
      </c>
      <c r="G26" s="16">
        <v>6.7000000000000004E-2</v>
      </c>
    </row>
    <row r="27" spans="1:7" x14ac:dyDescent="0.35">
      <c r="A27" s="17" t="s">
        <v>137</v>
      </c>
      <c r="B27" s="34"/>
      <c r="C27" s="34"/>
      <c r="D27" s="20"/>
      <c r="E27" s="21">
        <v>121484.71</v>
      </c>
      <c r="F27" s="22">
        <v>0.5212</v>
      </c>
      <c r="G27" s="23"/>
    </row>
    <row r="28" spans="1:7" x14ac:dyDescent="0.35">
      <c r="A28" s="17" t="s">
        <v>144</v>
      </c>
      <c r="B28" s="33"/>
      <c r="C28" s="33"/>
      <c r="D28" s="14"/>
      <c r="E28" s="15"/>
      <c r="F28" s="16"/>
      <c r="G28" s="16"/>
    </row>
    <row r="29" spans="1:7" x14ac:dyDescent="0.35">
      <c r="A29" s="13" t="s">
        <v>2655</v>
      </c>
      <c r="B29" s="33" t="s">
        <v>2656</v>
      </c>
      <c r="C29" s="33" t="s">
        <v>141</v>
      </c>
      <c r="D29" s="14">
        <v>22000000</v>
      </c>
      <c r="E29" s="15">
        <v>22121.59</v>
      </c>
      <c r="F29" s="16">
        <v>9.4899999999999998E-2</v>
      </c>
      <c r="G29" s="16">
        <v>6.3630999999999993E-2</v>
      </c>
    </row>
    <row r="30" spans="1:7" x14ac:dyDescent="0.35">
      <c r="A30" s="13" t="s">
        <v>2657</v>
      </c>
      <c r="B30" s="33" t="s">
        <v>2658</v>
      </c>
      <c r="C30" s="33" t="s">
        <v>141</v>
      </c>
      <c r="D30" s="14">
        <v>10500000</v>
      </c>
      <c r="E30" s="15">
        <v>10767.12</v>
      </c>
      <c r="F30" s="16">
        <v>4.6199999999999998E-2</v>
      </c>
      <c r="G30" s="16">
        <v>6.3800999999999997E-2</v>
      </c>
    </row>
    <row r="31" spans="1:7" x14ac:dyDescent="0.35">
      <c r="A31" s="13" t="s">
        <v>2659</v>
      </c>
      <c r="B31" s="33" t="s">
        <v>2660</v>
      </c>
      <c r="C31" s="33" t="s">
        <v>141</v>
      </c>
      <c r="D31" s="14">
        <v>9000000</v>
      </c>
      <c r="E31" s="15">
        <v>9245.7000000000007</v>
      </c>
      <c r="F31" s="16">
        <v>3.9699999999999999E-2</v>
      </c>
      <c r="G31" s="16">
        <v>6.3838000000000006E-2</v>
      </c>
    </row>
    <row r="32" spans="1:7" x14ac:dyDescent="0.35">
      <c r="A32" s="13" t="s">
        <v>2661</v>
      </c>
      <c r="B32" s="33" t="s">
        <v>2662</v>
      </c>
      <c r="C32" s="33" t="s">
        <v>141</v>
      </c>
      <c r="D32" s="14">
        <v>7500000</v>
      </c>
      <c r="E32" s="15">
        <v>7768.88</v>
      </c>
      <c r="F32" s="16">
        <v>3.3300000000000003E-2</v>
      </c>
      <c r="G32" s="16">
        <v>6.4094999999999999E-2</v>
      </c>
    </row>
    <row r="33" spans="1:7" x14ac:dyDescent="0.35">
      <c r="A33" s="13" t="s">
        <v>2663</v>
      </c>
      <c r="B33" s="33" t="s">
        <v>2664</v>
      </c>
      <c r="C33" s="33" t="s">
        <v>141</v>
      </c>
      <c r="D33" s="14">
        <v>7500000</v>
      </c>
      <c r="E33" s="15">
        <v>7686.5</v>
      </c>
      <c r="F33" s="16">
        <v>3.3000000000000002E-2</v>
      </c>
      <c r="G33" s="16">
        <v>6.3838000000000006E-2</v>
      </c>
    </row>
    <row r="34" spans="1:7" x14ac:dyDescent="0.35">
      <c r="A34" s="13" t="s">
        <v>2665</v>
      </c>
      <c r="B34" s="33" t="s">
        <v>2666</v>
      </c>
      <c r="C34" s="33" t="s">
        <v>141</v>
      </c>
      <c r="D34" s="14">
        <v>6500000</v>
      </c>
      <c r="E34" s="15">
        <v>6680.45</v>
      </c>
      <c r="F34" s="16">
        <v>2.87E-2</v>
      </c>
      <c r="G34" s="16">
        <v>6.4175999999999997E-2</v>
      </c>
    </row>
    <row r="35" spans="1:7" x14ac:dyDescent="0.35">
      <c r="A35" s="13" t="s">
        <v>2667</v>
      </c>
      <c r="B35" s="33" t="s">
        <v>2668</v>
      </c>
      <c r="C35" s="33" t="s">
        <v>141</v>
      </c>
      <c r="D35" s="14">
        <v>6000000</v>
      </c>
      <c r="E35" s="15">
        <v>6148.85</v>
      </c>
      <c r="F35" s="16">
        <v>2.64E-2</v>
      </c>
      <c r="G35" s="16">
        <v>6.4175999999999997E-2</v>
      </c>
    </row>
    <row r="36" spans="1:7" x14ac:dyDescent="0.35">
      <c r="A36" s="13" t="s">
        <v>2669</v>
      </c>
      <c r="B36" s="33" t="s">
        <v>2670</v>
      </c>
      <c r="C36" s="33" t="s">
        <v>141</v>
      </c>
      <c r="D36" s="14">
        <v>5500000</v>
      </c>
      <c r="E36" s="15">
        <v>5620.72</v>
      </c>
      <c r="F36" s="16">
        <v>2.41E-2</v>
      </c>
      <c r="G36" s="16">
        <v>6.3838000000000006E-2</v>
      </c>
    </row>
    <row r="37" spans="1:7" x14ac:dyDescent="0.35">
      <c r="A37" s="13" t="s">
        <v>2671</v>
      </c>
      <c r="B37" s="33" t="s">
        <v>2672</v>
      </c>
      <c r="C37" s="33" t="s">
        <v>141</v>
      </c>
      <c r="D37" s="14">
        <v>5000000</v>
      </c>
      <c r="E37" s="15">
        <v>5123.49</v>
      </c>
      <c r="F37" s="16">
        <v>2.1999999999999999E-2</v>
      </c>
      <c r="G37" s="16">
        <v>6.3838000000000006E-2</v>
      </c>
    </row>
    <row r="38" spans="1:7" x14ac:dyDescent="0.35">
      <c r="A38" s="13" t="s">
        <v>2673</v>
      </c>
      <c r="B38" s="33" t="s">
        <v>2674</v>
      </c>
      <c r="C38" s="33" t="s">
        <v>141</v>
      </c>
      <c r="D38" s="14">
        <v>5000000</v>
      </c>
      <c r="E38" s="15">
        <v>5116.72</v>
      </c>
      <c r="F38" s="16">
        <v>2.1999999999999999E-2</v>
      </c>
      <c r="G38" s="16">
        <v>6.4189999999999997E-2</v>
      </c>
    </row>
    <row r="39" spans="1:7" x14ac:dyDescent="0.35">
      <c r="A39" s="13" t="s">
        <v>2675</v>
      </c>
      <c r="B39" s="33" t="s">
        <v>2676</v>
      </c>
      <c r="C39" s="33" t="s">
        <v>141</v>
      </c>
      <c r="D39" s="14">
        <v>4500000</v>
      </c>
      <c r="E39" s="15">
        <v>4597.54</v>
      </c>
      <c r="F39" s="16">
        <v>1.9699999999999999E-2</v>
      </c>
      <c r="G39" s="16">
        <v>6.3800999999999997E-2</v>
      </c>
    </row>
    <row r="40" spans="1:7" x14ac:dyDescent="0.35">
      <c r="A40" s="13" t="s">
        <v>2677</v>
      </c>
      <c r="B40" s="33" t="s">
        <v>2678</v>
      </c>
      <c r="C40" s="33" t="s">
        <v>141</v>
      </c>
      <c r="D40" s="14">
        <v>4000000</v>
      </c>
      <c r="E40" s="15">
        <v>4087.11</v>
      </c>
      <c r="F40" s="16">
        <v>1.7500000000000002E-2</v>
      </c>
      <c r="G40" s="16">
        <v>6.4044000000000004E-2</v>
      </c>
    </row>
    <row r="41" spans="1:7" x14ac:dyDescent="0.35">
      <c r="A41" s="13" t="s">
        <v>2679</v>
      </c>
      <c r="B41" s="33" t="s">
        <v>2680</v>
      </c>
      <c r="C41" s="33" t="s">
        <v>141</v>
      </c>
      <c r="D41" s="14">
        <v>2500000</v>
      </c>
      <c r="E41" s="15">
        <v>2567.8200000000002</v>
      </c>
      <c r="F41" s="16">
        <v>1.0999999999999999E-2</v>
      </c>
      <c r="G41" s="16">
        <v>6.3838000000000006E-2</v>
      </c>
    </row>
    <row r="42" spans="1:7" x14ac:dyDescent="0.35">
      <c r="A42" s="13" t="s">
        <v>2681</v>
      </c>
      <c r="B42" s="33" t="s">
        <v>2682</v>
      </c>
      <c r="C42" s="33" t="s">
        <v>141</v>
      </c>
      <c r="D42" s="14">
        <v>2500000</v>
      </c>
      <c r="E42" s="15">
        <v>2557.69</v>
      </c>
      <c r="F42" s="16">
        <v>1.0999999999999999E-2</v>
      </c>
      <c r="G42" s="16">
        <v>6.3838000000000006E-2</v>
      </c>
    </row>
    <row r="43" spans="1:7" x14ac:dyDescent="0.35">
      <c r="A43" s="13" t="s">
        <v>2683</v>
      </c>
      <c r="B43" s="33" t="s">
        <v>2684</v>
      </c>
      <c r="C43" s="33" t="s">
        <v>141</v>
      </c>
      <c r="D43" s="14">
        <v>2500000</v>
      </c>
      <c r="E43" s="15">
        <v>2534.11</v>
      </c>
      <c r="F43" s="16">
        <v>1.09E-2</v>
      </c>
      <c r="G43" s="16">
        <v>6.3991999999999993E-2</v>
      </c>
    </row>
    <row r="44" spans="1:7" x14ac:dyDescent="0.35">
      <c r="A44" s="13" t="s">
        <v>2685</v>
      </c>
      <c r="B44" s="33" t="s">
        <v>2686</v>
      </c>
      <c r="C44" s="33" t="s">
        <v>141</v>
      </c>
      <c r="D44" s="14">
        <v>2000000</v>
      </c>
      <c r="E44" s="15">
        <v>2047.39</v>
      </c>
      <c r="F44" s="16">
        <v>8.8000000000000005E-3</v>
      </c>
      <c r="G44" s="16">
        <v>6.3785999999999995E-2</v>
      </c>
    </row>
    <row r="45" spans="1:7" x14ac:dyDescent="0.35">
      <c r="A45" s="13" t="s">
        <v>2687</v>
      </c>
      <c r="B45" s="33" t="s">
        <v>2688</v>
      </c>
      <c r="C45" s="33" t="s">
        <v>141</v>
      </c>
      <c r="D45" s="14">
        <v>1000000</v>
      </c>
      <c r="E45" s="15">
        <v>1023.37</v>
      </c>
      <c r="F45" s="16">
        <v>4.4000000000000003E-3</v>
      </c>
      <c r="G45" s="16">
        <v>6.4175999999999997E-2</v>
      </c>
    </row>
    <row r="46" spans="1:7" x14ac:dyDescent="0.35">
      <c r="A46" s="13" t="s">
        <v>2689</v>
      </c>
      <c r="B46" s="33" t="s">
        <v>2690</v>
      </c>
      <c r="C46" s="33" t="s">
        <v>141</v>
      </c>
      <c r="D46" s="14">
        <v>500000</v>
      </c>
      <c r="E46" s="15">
        <v>507.19</v>
      </c>
      <c r="F46" s="16">
        <v>2.2000000000000001E-3</v>
      </c>
      <c r="G46" s="16">
        <v>6.4124E-2</v>
      </c>
    </row>
    <row r="47" spans="1:7" x14ac:dyDescent="0.35">
      <c r="A47" s="17" t="s">
        <v>137</v>
      </c>
      <c r="B47" s="34"/>
      <c r="C47" s="34"/>
      <c r="D47" s="20"/>
      <c r="E47" s="21">
        <v>106202.24000000001</v>
      </c>
      <c r="F47" s="22">
        <v>0.45579999999999998</v>
      </c>
      <c r="G47" s="23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3"/>
      <c r="B49" s="33"/>
      <c r="C49" s="33"/>
      <c r="D49" s="14"/>
      <c r="E49" s="15"/>
      <c r="F49" s="16"/>
      <c r="G49" s="16"/>
    </row>
    <row r="50" spans="1:7" x14ac:dyDescent="0.35">
      <c r="A50" s="17" t="s">
        <v>151</v>
      </c>
      <c r="B50" s="33"/>
      <c r="C50" s="33"/>
      <c r="D50" s="14"/>
      <c r="E50" s="15"/>
      <c r="F50" s="16"/>
      <c r="G50" s="16"/>
    </row>
    <row r="51" spans="1:7" x14ac:dyDescent="0.35">
      <c r="A51" s="17" t="s">
        <v>137</v>
      </c>
      <c r="B51" s="33"/>
      <c r="C51" s="33"/>
      <c r="D51" s="14"/>
      <c r="E51" s="18" t="s">
        <v>134</v>
      </c>
      <c r="F51" s="19" t="s">
        <v>134</v>
      </c>
      <c r="G51" s="16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17" t="s">
        <v>152</v>
      </c>
      <c r="B53" s="33"/>
      <c r="C53" s="33"/>
      <c r="D53" s="14"/>
      <c r="E53" s="15"/>
      <c r="F53" s="16"/>
      <c r="G53" s="16"/>
    </row>
    <row r="54" spans="1:7" x14ac:dyDescent="0.35">
      <c r="A54" s="17" t="s">
        <v>137</v>
      </c>
      <c r="B54" s="33"/>
      <c r="C54" s="33"/>
      <c r="D54" s="14"/>
      <c r="E54" s="18" t="s">
        <v>134</v>
      </c>
      <c r="F54" s="19" t="s">
        <v>134</v>
      </c>
      <c r="G54" s="16"/>
    </row>
    <row r="55" spans="1:7" x14ac:dyDescent="0.35">
      <c r="A55" s="13"/>
      <c r="B55" s="33"/>
      <c r="C55" s="33"/>
      <c r="D55" s="14"/>
      <c r="E55" s="15"/>
      <c r="F55" s="16"/>
      <c r="G55" s="16"/>
    </row>
    <row r="56" spans="1:7" x14ac:dyDescent="0.35">
      <c r="A56" s="24" t="s">
        <v>153</v>
      </c>
      <c r="B56" s="35"/>
      <c r="C56" s="35"/>
      <c r="D56" s="25"/>
      <c r="E56" s="21">
        <v>227686.95</v>
      </c>
      <c r="F56" s="22">
        <v>0.97699999999999998</v>
      </c>
      <c r="G56" s="23"/>
    </row>
    <row r="57" spans="1:7" x14ac:dyDescent="0.35">
      <c r="A57" s="13"/>
      <c r="B57" s="33"/>
      <c r="C57" s="33"/>
      <c r="D57" s="14"/>
      <c r="E57" s="15"/>
      <c r="F57" s="16"/>
      <c r="G57" s="16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17" t="s">
        <v>154</v>
      </c>
      <c r="B59" s="33"/>
      <c r="C59" s="33"/>
      <c r="D59" s="14"/>
      <c r="E59" s="15"/>
      <c r="F59" s="16"/>
      <c r="G59" s="16"/>
    </row>
    <row r="60" spans="1:7" x14ac:dyDescent="0.35">
      <c r="A60" s="13" t="s">
        <v>155</v>
      </c>
      <c r="B60" s="33"/>
      <c r="C60" s="33"/>
      <c r="D60" s="14"/>
      <c r="E60" s="15">
        <v>1900.39</v>
      </c>
      <c r="F60" s="16">
        <v>8.2000000000000007E-3</v>
      </c>
      <c r="G60" s="16">
        <v>5.9055999999999997E-2</v>
      </c>
    </row>
    <row r="61" spans="1:7" x14ac:dyDescent="0.35">
      <c r="A61" s="17" t="s">
        <v>137</v>
      </c>
      <c r="B61" s="34"/>
      <c r="C61" s="34"/>
      <c r="D61" s="20"/>
      <c r="E61" s="21">
        <v>1900.39</v>
      </c>
      <c r="F61" s="22">
        <v>8.2000000000000007E-3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24" t="s">
        <v>153</v>
      </c>
      <c r="B63" s="35"/>
      <c r="C63" s="35"/>
      <c r="D63" s="25"/>
      <c r="E63" s="21">
        <v>1900.39</v>
      </c>
      <c r="F63" s="22">
        <v>8.2000000000000007E-3</v>
      </c>
      <c r="G63" s="23"/>
    </row>
    <row r="64" spans="1:7" x14ac:dyDescent="0.35">
      <c r="A64" s="13" t="s">
        <v>156</v>
      </c>
      <c r="B64" s="33"/>
      <c r="C64" s="33"/>
      <c r="D64" s="14"/>
      <c r="E64" s="15">
        <v>3514.2205316</v>
      </c>
      <c r="F64" s="16">
        <v>1.5077E-2</v>
      </c>
      <c r="G64" s="16"/>
    </row>
    <row r="65" spans="1:7" x14ac:dyDescent="0.35">
      <c r="A65" s="13" t="s">
        <v>157</v>
      </c>
      <c r="B65" s="33"/>
      <c r="C65" s="33"/>
      <c r="D65" s="14"/>
      <c r="E65" s="26">
        <v>-29.320531599999999</v>
      </c>
      <c r="F65" s="27">
        <v>-2.7700000000000001E-4</v>
      </c>
      <c r="G65" s="16">
        <v>5.9055999999999997E-2</v>
      </c>
    </row>
    <row r="66" spans="1:7" x14ac:dyDescent="0.35">
      <c r="A66" s="28" t="s">
        <v>158</v>
      </c>
      <c r="B66" s="36"/>
      <c r="C66" s="36"/>
      <c r="D66" s="29"/>
      <c r="E66" s="30">
        <v>233072.24</v>
      </c>
      <c r="F66" s="31">
        <v>1</v>
      </c>
      <c r="G66" s="31"/>
    </row>
    <row r="68" spans="1:7" x14ac:dyDescent="0.35">
      <c r="A68" s="1" t="s">
        <v>159</v>
      </c>
    </row>
    <row r="69" spans="1:7" x14ac:dyDescent="0.35">
      <c r="A69" s="1" t="s">
        <v>2691</v>
      </c>
    </row>
    <row r="71" spans="1:7" x14ac:dyDescent="0.35">
      <c r="A71" s="1" t="s">
        <v>161</v>
      </c>
    </row>
    <row r="72" spans="1:7" x14ac:dyDescent="0.35">
      <c r="A72" s="47" t="s">
        <v>162</v>
      </c>
      <c r="B72" s="3" t="s">
        <v>134</v>
      </c>
    </row>
    <row r="73" spans="1:7" x14ac:dyDescent="0.35">
      <c r="A73" t="s">
        <v>163</v>
      </c>
    </row>
    <row r="74" spans="1:7" x14ac:dyDescent="0.35">
      <c r="A74" t="s">
        <v>164</v>
      </c>
      <c r="B74" t="s">
        <v>165</v>
      </c>
      <c r="C74" t="s">
        <v>165</v>
      </c>
    </row>
    <row r="75" spans="1:7" x14ac:dyDescent="0.35">
      <c r="B75" s="48">
        <v>45747</v>
      </c>
      <c r="C75" s="48">
        <v>45777</v>
      </c>
    </row>
    <row r="76" spans="1:7" x14ac:dyDescent="0.35">
      <c r="A76" t="s">
        <v>403</v>
      </c>
      <c r="B76">
        <v>12.1884</v>
      </c>
      <c r="C76">
        <v>12.337899999999999</v>
      </c>
    </row>
    <row r="77" spans="1:7" x14ac:dyDescent="0.35">
      <c r="A77" t="s">
        <v>167</v>
      </c>
      <c r="B77">
        <v>12.1868</v>
      </c>
      <c r="C77">
        <v>12.3363</v>
      </c>
    </row>
    <row r="78" spans="1:7" x14ac:dyDescent="0.35">
      <c r="A78" t="s">
        <v>404</v>
      </c>
      <c r="B78">
        <v>12.108000000000001</v>
      </c>
      <c r="C78">
        <v>12.2546</v>
      </c>
    </row>
    <row r="79" spans="1:7" x14ac:dyDescent="0.35">
      <c r="A79" t="s">
        <v>169</v>
      </c>
      <c r="B79">
        <v>12.108599999999999</v>
      </c>
      <c r="C79">
        <v>12.255100000000001</v>
      </c>
    </row>
    <row r="81" spans="1:2" x14ac:dyDescent="0.35">
      <c r="A81" t="s">
        <v>170</v>
      </c>
      <c r="B81" s="3" t="s">
        <v>134</v>
      </c>
    </row>
    <row r="82" spans="1:2" x14ac:dyDescent="0.35">
      <c r="A82" t="s">
        <v>171</v>
      </c>
      <c r="B82" s="3" t="s">
        <v>134</v>
      </c>
    </row>
    <row r="83" spans="1:2" ht="29" customHeight="1" x14ac:dyDescent="0.35">
      <c r="A83" s="47" t="s">
        <v>172</v>
      </c>
      <c r="B83" s="3" t="s">
        <v>134</v>
      </c>
    </row>
    <row r="84" spans="1:2" ht="29" customHeight="1" x14ac:dyDescent="0.35">
      <c r="A84" s="47" t="s">
        <v>173</v>
      </c>
      <c r="B84" s="3" t="s">
        <v>134</v>
      </c>
    </row>
    <row r="85" spans="1:2" x14ac:dyDescent="0.35">
      <c r="A85" t="s">
        <v>174</v>
      </c>
      <c r="B85" s="49">
        <f>+B100</f>
        <v>1.8365478281934819</v>
      </c>
    </row>
    <row r="86" spans="1:2" ht="43.5" customHeight="1" x14ac:dyDescent="0.35">
      <c r="A86" s="47" t="s">
        <v>175</v>
      </c>
      <c r="B86" s="3" t="s">
        <v>134</v>
      </c>
    </row>
    <row r="87" spans="1:2" x14ac:dyDescent="0.35">
      <c r="B87" s="3"/>
    </row>
    <row r="88" spans="1:2" ht="29" customHeight="1" x14ac:dyDescent="0.35">
      <c r="A88" s="47" t="s">
        <v>176</v>
      </c>
      <c r="B88" s="3" t="s">
        <v>134</v>
      </c>
    </row>
    <row r="89" spans="1:2" ht="29" customHeight="1" x14ac:dyDescent="0.35">
      <c r="A89" s="47" t="s">
        <v>177</v>
      </c>
      <c r="B89" t="s">
        <v>134</v>
      </c>
    </row>
    <row r="90" spans="1:2" ht="29" customHeight="1" x14ac:dyDescent="0.35">
      <c r="A90" s="47" t="s">
        <v>178</v>
      </c>
      <c r="B90" s="3" t="s">
        <v>134</v>
      </c>
    </row>
    <row r="91" spans="1:2" ht="29" customHeight="1" x14ac:dyDescent="0.35">
      <c r="A91" s="47" t="s">
        <v>179</v>
      </c>
      <c r="B91" s="3" t="s">
        <v>134</v>
      </c>
    </row>
    <row r="93" spans="1:2" x14ac:dyDescent="0.35">
      <c r="A93" t="s">
        <v>180</v>
      </c>
    </row>
    <row r="94" spans="1:2" ht="58" customHeight="1" x14ac:dyDescent="0.35">
      <c r="A94" s="63" t="s">
        <v>181</v>
      </c>
      <c r="B94" s="67" t="s">
        <v>2692</v>
      </c>
    </row>
    <row r="95" spans="1:2" ht="29" customHeight="1" x14ac:dyDescent="0.35">
      <c r="A95" s="63" t="s">
        <v>183</v>
      </c>
      <c r="B95" s="67" t="s">
        <v>2693</v>
      </c>
    </row>
    <row r="96" spans="1:2" x14ac:dyDescent="0.35">
      <c r="A96" s="63"/>
      <c r="B96" s="63"/>
    </row>
    <row r="97" spans="1:4" x14ac:dyDescent="0.35">
      <c r="A97" s="63" t="s">
        <v>185</v>
      </c>
      <c r="B97" s="64">
        <v>6.5979382139046594</v>
      </c>
    </row>
    <row r="98" spans="1:4" x14ac:dyDescent="0.35">
      <c r="A98" s="63"/>
      <c r="B98" s="63"/>
    </row>
    <row r="99" spans="1:4" x14ac:dyDescent="0.35">
      <c r="A99" s="63" t="s">
        <v>186</v>
      </c>
      <c r="B99" s="65">
        <v>1.7398</v>
      </c>
    </row>
    <row r="100" spans="1:4" x14ac:dyDescent="0.35">
      <c r="A100" s="63" t="s">
        <v>187</v>
      </c>
      <c r="B100" s="65">
        <v>1.8365478281934819</v>
      </c>
    </row>
    <row r="101" spans="1:4" x14ac:dyDescent="0.35">
      <c r="A101" s="63"/>
      <c r="B101" s="63"/>
    </row>
    <row r="102" spans="1:4" x14ac:dyDescent="0.35">
      <c r="A102" s="63" t="s">
        <v>188</v>
      </c>
      <c r="B102" s="66">
        <v>45777</v>
      </c>
    </row>
    <row r="104" spans="1:4" ht="70" customHeight="1" x14ac:dyDescent="0.35">
      <c r="A104" s="73" t="s">
        <v>189</v>
      </c>
      <c r="B104" s="73" t="s">
        <v>190</v>
      </c>
      <c r="C104" s="73" t="s">
        <v>5</v>
      </c>
      <c r="D104" s="73" t="s">
        <v>6</v>
      </c>
    </row>
    <row r="105" spans="1:4" ht="70" customHeight="1" x14ac:dyDescent="0.35">
      <c r="A105" s="73" t="s">
        <v>2694</v>
      </c>
      <c r="B105" s="73"/>
      <c r="C105" s="73" t="s">
        <v>113</v>
      </c>
      <c r="D10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25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2695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2696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219</v>
      </c>
      <c r="B8" s="33" t="s">
        <v>220</v>
      </c>
      <c r="C8" s="33" t="s">
        <v>197</v>
      </c>
      <c r="D8" s="14">
        <v>471250</v>
      </c>
      <c r="E8" s="15">
        <v>5584.31</v>
      </c>
      <c r="F8" s="16">
        <v>3.4659000000000002E-2</v>
      </c>
      <c r="G8" s="16"/>
    </row>
    <row r="9" spans="1:7" x14ac:dyDescent="0.35">
      <c r="A9" s="13" t="s">
        <v>200</v>
      </c>
      <c r="B9" s="33" t="s">
        <v>201</v>
      </c>
      <c r="C9" s="33" t="s">
        <v>202</v>
      </c>
      <c r="D9" s="14">
        <v>364500</v>
      </c>
      <c r="E9" s="15">
        <v>5121.2299999999996</v>
      </c>
      <c r="F9" s="16">
        <v>3.1784E-2</v>
      </c>
      <c r="G9" s="16"/>
    </row>
    <row r="10" spans="1:7" x14ac:dyDescent="0.35">
      <c r="A10" s="13" t="s">
        <v>1733</v>
      </c>
      <c r="B10" s="33" t="s">
        <v>1734</v>
      </c>
      <c r="C10" s="33" t="s">
        <v>205</v>
      </c>
      <c r="D10" s="14">
        <v>48560000</v>
      </c>
      <c r="E10" s="15">
        <v>3457.47</v>
      </c>
      <c r="F10" s="16">
        <v>2.1458999999999999E-2</v>
      </c>
      <c r="G10" s="16"/>
    </row>
    <row r="11" spans="1:7" x14ac:dyDescent="0.35">
      <c r="A11" s="13" t="s">
        <v>203</v>
      </c>
      <c r="B11" s="33" t="s">
        <v>204</v>
      </c>
      <c r="C11" s="33" t="s">
        <v>205</v>
      </c>
      <c r="D11" s="14">
        <v>135375</v>
      </c>
      <c r="E11" s="15">
        <v>2524.0700000000002</v>
      </c>
      <c r="F11" s="16">
        <v>1.5664999999999998E-2</v>
      </c>
      <c r="G11" s="16"/>
    </row>
    <row r="12" spans="1:7" x14ac:dyDescent="0.35">
      <c r="A12" s="13" t="s">
        <v>418</v>
      </c>
      <c r="B12" s="33" t="s">
        <v>419</v>
      </c>
      <c r="C12" s="33" t="s">
        <v>232</v>
      </c>
      <c r="D12" s="14">
        <v>53400</v>
      </c>
      <c r="E12" s="15">
        <v>2396.54</v>
      </c>
      <c r="F12" s="16">
        <v>1.4874E-2</v>
      </c>
      <c r="G12" s="16"/>
    </row>
    <row r="13" spans="1:7" x14ac:dyDescent="0.35">
      <c r="A13" s="13" t="s">
        <v>1710</v>
      </c>
      <c r="B13" s="33" t="s">
        <v>1711</v>
      </c>
      <c r="C13" s="33" t="s">
        <v>226</v>
      </c>
      <c r="D13" s="14">
        <v>69750</v>
      </c>
      <c r="E13" s="15">
        <v>1909.41</v>
      </c>
      <c r="F13" s="16">
        <v>1.1851E-2</v>
      </c>
      <c r="G13" s="16"/>
    </row>
    <row r="14" spans="1:7" x14ac:dyDescent="0.35">
      <c r="A14" s="13" t="s">
        <v>1766</v>
      </c>
      <c r="B14" s="33" t="s">
        <v>1767</v>
      </c>
      <c r="C14" s="33" t="s">
        <v>197</v>
      </c>
      <c r="D14" s="14">
        <v>205000</v>
      </c>
      <c r="E14" s="15">
        <v>1718.72</v>
      </c>
      <c r="F14" s="16">
        <v>1.0666999999999999E-2</v>
      </c>
      <c r="G14" s="16"/>
    </row>
    <row r="15" spans="1:7" x14ac:dyDescent="0.35">
      <c r="A15" s="13" t="s">
        <v>1755</v>
      </c>
      <c r="B15" s="33" t="s">
        <v>1756</v>
      </c>
      <c r="C15" s="33" t="s">
        <v>1757</v>
      </c>
      <c r="D15" s="14">
        <v>73500</v>
      </c>
      <c r="E15" s="15">
        <v>1691.46</v>
      </c>
      <c r="F15" s="16">
        <v>1.0498E-2</v>
      </c>
      <c r="G15" s="16"/>
    </row>
    <row r="16" spans="1:7" x14ac:dyDescent="0.35">
      <c r="A16" s="13" t="s">
        <v>198</v>
      </c>
      <c r="B16" s="33" t="s">
        <v>199</v>
      </c>
      <c r="C16" s="33" t="s">
        <v>197</v>
      </c>
      <c r="D16" s="14">
        <v>107100</v>
      </c>
      <c r="E16" s="15">
        <v>1528.32</v>
      </c>
      <c r="F16" s="16">
        <v>9.4850000000000004E-3</v>
      </c>
      <c r="G16" s="16"/>
    </row>
    <row r="17" spans="1:7" x14ac:dyDescent="0.35">
      <c r="A17" s="13" t="s">
        <v>819</v>
      </c>
      <c r="B17" s="33" t="s">
        <v>820</v>
      </c>
      <c r="C17" s="33" t="s">
        <v>821</v>
      </c>
      <c r="D17" s="14">
        <v>392700</v>
      </c>
      <c r="E17" s="15">
        <v>1513.07</v>
      </c>
      <c r="F17" s="16">
        <v>9.391E-3</v>
      </c>
      <c r="G17" s="16"/>
    </row>
    <row r="18" spans="1:7" x14ac:dyDescent="0.35">
      <c r="A18" s="13" t="s">
        <v>380</v>
      </c>
      <c r="B18" s="33" t="s">
        <v>381</v>
      </c>
      <c r="C18" s="33" t="s">
        <v>238</v>
      </c>
      <c r="D18" s="14">
        <v>463650</v>
      </c>
      <c r="E18" s="15">
        <v>1207.44</v>
      </c>
      <c r="F18" s="16">
        <v>7.4939999999999998E-3</v>
      </c>
      <c r="G18" s="16"/>
    </row>
    <row r="19" spans="1:7" x14ac:dyDescent="0.35">
      <c r="A19" s="13" t="s">
        <v>224</v>
      </c>
      <c r="B19" s="33" t="s">
        <v>225</v>
      </c>
      <c r="C19" s="33" t="s">
        <v>226</v>
      </c>
      <c r="D19" s="14">
        <v>9100</v>
      </c>
      <c r="E19" s="15">
        <v>1059.33</v>
      </c>
      <c r="F19" s="16">
        <v>6.5750000000000001E-3</v>
      </c>
      <c r="G19" s="16"/>
    </row>
    <row r="20" spans="1:7" x14ac:dyDescent="0.35">
      <c r="A20" s="13" t="s">
        <v>409</v>
      </c>
      <c r="B20" s="33" t="s">
        <v>410</v>
      </c>
      <c r="C20" s="33" t="s">
        <v>301</v>
      </c>
      <c r="D20" s="14">
        <v>130800</v>
      </c>
      <c r="E20" s="15">
        <v>929.27</v>
      </c>
      <c r="F20" s="16">
        <v>5.7670000000000004E-3</v>
      </c>
      <c r="G20" s="16"/>
    </row>
    <row r="21" spans="1:7" x14ac:dyDescent="0.35">
      <c r="A21" s="13" t="s">
        <v>246</v>
      </c>
      <c r="B21" s="33" t="s">
        <v>247</v>
      </c>
      <c r="C21" s="33" t="s">
        <v>248</v>
      </c>
      <c r="D21" s="14">
        <v>30625</v>
      </c>
      <c r="E21" s="15">
        <v>896.95</v>
      </c>
      <c r="F21" s="16">
        <v>5.5669999999999999E-3</v>
      </c>
      <c r="G21" s="16"/>
    </row>
    <row r="22" spans="1:7" x14ac:dyDescent="0.35">
      <c r="A22" s="13" t="s">
        <v>371</v>
      </c>
      <c r="B22" s="33" t="s">
        <v>372</v>
      </c>
      <c r="C22" s="33" t="s">
        <v>373</v>
      </c>
      <c r="D22" s="14">
        <v>141400</v>
      </c>
      <c r="E22" s="15">
        <v>883.26</v>
      </c>
      <c r="F22" s="16">
        <v>5.4819999999999999E-3</v>
      </c>
      <c r="G22" s="16"/>
    </row>
    <row r="23" spans="1:7" x14ac:dyDescent="0.35">
      <c r="A23" s="13" t="s">
        <v>206</v>
      </c>
      <c r="B23" s="33" t="s">
        <v>207</v>
      </c>
      <c r="C23" s="33" t="s">
        <v>197</v>
      </c>
      <c r="D23" s="14">
        <v>110250</v>
      </c>
      <c r="E23" s="15">
        <v>869.49</v>
      </c>
      <c r="F23" s="16">
        <v>5.3959999999999998E-3</v>
      </c>
      <c r="G23" s="16"/>
    </row>
    <row r="24" spans="1:7" x14ac:dyDescent="0.35">
      <c r="A24" s="13" t="s">
        <v>1820</v>
      </c>
      <c r="B24" s="33" t="s">
        <v>1821</v>
      </c>
      <c r="C24" s="33" t="s">
        <v>197</v>
      </c>
      <c r="D24" s="14">
        <v>864000</v>
      </c>
      <c r="E24" s="15">
        <v>865.81</v>
      </c>
      <c r="F24" s="16">
        <v>5.3740000000000003E-3</v>
      </c>
      <c r="G24" s="16"/>
    </row>
    <row r="25" spans="1:7" x14ac:dyDescent="0.35">
      <c r="A25" s="13" t="s">
        <v>195</v>
      </c>
      <c r="B25" s="33" t="s">
        <v>196</v>
      </c>
      <c r="C25" s="33" t="s">
        <v>197</v>
      </c>
      <c r="D25" s="14">
        <v>39600</v>
      </c>
      <c r="E25" s="15">
        <v>762.3</v>
      </c>
      <c r="F25" s="16">
        <v>4.731E-3</v>
      </c>
      <c r="G25" s="16"/>
    </row>
    <row r="26" spans="1:7" x14ac:dyDescent="0.35">
      <c r="A26" s="13" t="s">
        <v>420</v>
      </c>
      <c r="B26" s="33" t="s">
        <v>421</v>
      </c>
      <c r="C26" s="33" t="s">
        <v>248</v>
      </c>
      <c r="D26" s="14">
        <v>7950</v>
      </c>
      <c r="E26" s="15">
        <v>638.39</v>
      </c>
      <c r="F26" s="16">
        <v>3.9620000000000002E-3</v>
      </c>
      <c r="G26" s="16"/>
    </row>
    <row r="27" spans="1:7" x14ac:dyDescent="0.35">
      <c r="A27" s="13" t="s">
        <v>268</v>
      </c>
      <c r="B27" s="33" t="s">
        <v>269</v>
      </c>
      <c r="C27" s="33" t="s">
        <v>238</v>
      </c>
      <c r="D27" s="14">
        <v>94500</v>
      </c>
      <c r="E27" s="15">
        <v>578.05999999999995</v>
      </c>
      <c r="F27" s="16">
        <v>3.588E-3</v>
      </c>
      <c r="G27" s="16"/>
    </row>
    <row r="28" spans="1:7" x14ac:dyDescent="0.35">
      <c r="A28" s="13" t="s">
        <v>296</v>
      </c>
      <c r="B28" s="33" t="s">
        <v>297</v>
      </c>
      <c r="C28" s="33" t="s">
        <v>298</v>
      </c>
      <c r="D28" s="14">
        <v>14525</v>
      </c>
      <c r="E28" s="15">
        <v>490.9</v>
      </c>
      <c r="F28" s="16">
        <v>3.0469999999999998E-3</v>
      </c>
      <c r="G28" s="16"/>
    </row>
    <row r="29" spans="1:7" x14ac:dyDescent="0.35">
      <c r="A29" s="13" t="s">
        <v>309</v>
      </c>
      <c r="B29" s="33" t="s">
        <v>310</v>
      </c>
      <c r="C29" s="33" t="s">
        <v>202</v>
      </c>
      <c r="D29" s="14">
        <v>129600</v>
      </c>
      <c r="E29" s="15">
        <v>490.8</v>
      </c>
      <c r="F29" s="16">
        <v>3.0460000000000001E-3</v>
      </c>
      <c r="G29" s="16"/>
    </row>
    <row r="30" spans="1:7" x14ac:dyDescent="0.35">
      <c r="A30" s="13" t="s">
        <v>801</v>
      </c>
      <c r="B30" s="33" t="s">
        <v>802</v>
      </c>
      <c r="C30" s="33" t="s">
        <v>264</v>
      </c>
      <c r="D30" s="14">
        <v>55000</v>
      </c>
      <c r="E30" s="15">
        <v>409.04</v>
      </c>
      <c r="F30" s="16">
        <v>2.539E-3</v>
      </c>
      <c r="G30" s="16"/>
    </row>
    <row r="31" spans="1:7" x14ac:dyDescent="0.35">
      <c r="A31" s="13" t="s">
        <v>1513</v>
      </c>
      <c r="B31" s="33" t="s">
        <v>1514</v>
      </c>
      <c r="C31" s="33" t="s">
        <v>229</v>
      </c>
      <c r="D31" s="14">
        <v>31350</v>
      </c>
      <c r="E31" s="15">
        <v>385.32</v>
      </c>
      <c r="F31" s="16">
        <v>2.3909999999999999E-3</v>
      </c>
      <c r="G31" s="16"/>
    </row>
    <row r="32" spans="1:7" x14ac:dyDescent="0.35">
      <c r="A32" s="13" t="s">
        <v>282</v>
      </c>
      <c r="B32" s="33" t="s">
        <v>283</v>
      </c>
      <c r="C32" s="33" t="s">
        <v>229</v>
      </c>
      <c r="D32" s="14">
        <v>17425</v>
      </c>
      <c r="E32" s="15">
        <v>365.16</v>
      </c>
      <c r="F32" s="16">
        <v>2.2659999999999998E-3</v>
      </c>
      <c r="G32" s="16"/>
    </row>
    <row r="33" spans="1:7" x14ac:dyDescent="0.35">
      <c r="A33" s="13" t="s">
        <v>211</v>
      </c>
      <c r="B33" s="33" t="s">
        <v>212</v>
      </c>
      <c r="C33" s="33" t="s">
        <v>213</v>
      </c>
      <c r="D33" s="14">
        <v>23200</v>
      </c>
      <c r="E33" s="15">
        <v>348.02</v>
      </c>
      <c r="F33" s="16">
        <v>2.16E-3</v>
      </c>
      <c r="G33" s="16"/>
    </row>
    <row r="34" spans="1:7" x14ac:dyDescent="0.35">
      <c r="A34" s="13" t="s">
        <v>221</v>
      </c>
      <c r="B34" s="33" t="s">
        <v>222</v>
      </c>
      <c r="C34" s="33" t="s">
        <v>223</v>
      </c>
      <c r="D34" s="14">
        <v>6700</v>
      </c>
      <c r="E34" s="15">
        <v>346.56</v>
      </c>
      <c r="F34" s="16">
        <v>2.1510000000000001E-3</v>
      </c>
      <c r="G34" s="16"/>
    </row>
    <row r="35" spans="1:7" x14ac:dyDescent="0.35">
      <c r="A35" s="13" t="s">
        <v>1792</v>
      </c>
      <c r="B35" s="33" t="s">
        <v>1793</v>
      </c>
      <c r="C35" s="33" t="s">
        <v>223</v>
      </c>
      <c r="D35" s="14">
        <v>130000</v>
      </c>
      <c r="E35" s="15">
        <v>342.62</v>
      </c>
      <c r="F35" s="16">
        <v>2.1259999999999999E-3</v>
      </c>
      <c r="G35" s="16"/>
    </row>
    <row r="36" spans="1:7" x14ac:dyDescent="0.35">
      <c r="A36" s="13" t="s">
        <v>274</v>
      </c>
      <c r="B36" s="33" t="s">
        <v>275</v>
      </c>
      <c r="C36" s="33" t="s">
        <v>276</v>
      </c>
      <c r="D36" s="14">
        <v>20475</v>
      </c>
      <c r="E36" s="15">
        <v>332.78</v>
      </c>
      <c r="F36" s="16">
        <v>2.065E-3</v>
      </c>
      <c r="G36" s="16"/>
    </row>
    <row r="37" spans="1:7" x14ac:dyDescent="0.35">
      <c r="A37" s="13" t="s">
        <v>249</v>
      </c>
      <c r="B37" s="33" t="s">
        <v>250</v>
      </c>
      <c r="C37" s="33" t="s">
        <v>213</v>
      </c>
      <c r="D37" s="14">
        <v>9625</v>
      </c>
      <c r="E37" s="15">
        <v>332.42</v>
      </c>
      <c r="F37" s="16">
        <v>2.0630000000000002E-3</v>
      </c>
      <c r="G37" s="16"/>
    </row>
    <row r="38" spans="1:7" x14ac:dyDescent="0.35">
      <c r="A38" s="13" t="s">
        <v>805</v>
      </c>
      <c r="B38" s="33" t="s">
        <v>806</v>
      </c>
      <c r="C38" s="33" t="s">
        <v>248</v>
      </c>
      <c r="D38" s="14">
        <v>50050</v>
      </c>
      <c r="E38" s="15">
        <v>322.45</v>
      </c>
      <c r="F38" s="16">
        <v>2.0010000000000002E-3</v>
      </c>
      <c r="G38" s="16"/>
    </row>
    <row r="39" spans="1:7" x14ac:dyDescent="0.35">
      <c r="A39" s="13" t="s">
        <v>811</v>
      </c>
      <c r="B39" s="33" t="s">
        <v>812</v>
      </c>
      <c r="C39" s="33" t="s">
        <v>334</v>
      </c>
      <c r="D39" s="14">
        <v>192500</v>
      </c>
      <c r="E39" s="15">
        <v>269.64999999999998</v>
      </c>
      <c r="F39" s="16">
        <v>1.6739999999999999E-3</v>
      </c>
      <c r="G39" s="16"/>
    </row>
    <row r="40" spans="1:7" x14ac:dyDescent="0.35">
      <c r="A40" s="13" t="s">
        <v>260</v>
      </c>
      <c r="B40" s="33" t="s">
        <v>261</v>
      </c>
      <c r="C40" s="33" t="s">
        <v>238</v>
      </c>
      <c r="D40" s="14">
        <v>62400</v>
      </c>
      <c r="E40" s="15">
        <v>254.22</v>
      </c>
      <c r="F40" s="16">
        <v>1.578E-3</v>
      </c>
      <c r="G40" s="16"/>
    </row>
    <row r="41" spans="1:7" x14ac:dyDescent="0.35">
      <c r="A41" s="13" t="s">
        <v>272</v>
      </c>
      <c r="B41" s="33" t="s">
        <v>273</v>
      </c>
      <c r="C41" s="33" t="s">
        <v>213</v>
      </c>
      <c r="D41" s="14">
        <v>4600</v>
      </c>
      <c r="E41" s="15">
        <v>244.79</v>
      </c>
      <c r="F41" s="16">
        <v>1.519E-3</v>
      </c>
      <c r="G41" s="16"/>
    </row>
    <row r="42" spans="1:7" x14ac:dyDescent="0.35">
      <c r="A42" s="13" t="s">
        <v>1416</v>
      </c>
      <c r="B42" s="33" t="s">
        <v>1417</v>
      </c>
      <c r="C42" s="33" t="s">
        <v>397</v>
      </c>
      <c r="D42" s="14">
        <v>32375</v>
      </c>
      <c r="E42" s="15">
        <v>243.3</v>
      </c>
      <c r="F42" s="16">
        <v>1.5100000000000001E-3</v>
      </c>
      <c r="G42" s="16"/>
    </row>
    <row r="43" spans="1:7" x14ac:dyDescent="0.35">
      <c r="A43" s="13" t="s">
        <v>1802</v>
      </c>
      <c r="B43" s="33" t="s">
        <v>1803</v>
      </c>
      <c r="C43" s="33" t="s">
        <v>327</v>
      </c>
      <c r="D43" s="14">
        <v>35475</v>
      </c>
      <c r="E43" s="15">
        <v>239.21</v>
      </c>
      <c r="F43" s="16">
        <v>1.485E-3</v>
      </c>
      <c r="G43" s="16"/>
    </row>
    <row r="44" spans="1:7" x14ac:dyDescent="0.35">
      <c r="A44" s="13" t="s">
        <v>728</v>
      </c>
      <c r="B44" s="33" t="s">
        <v>729</v>
      </c>
      <c r="C44" s="33" t="s">
        <v>229</v>
      </c>
      <c r="D44" s="14">
        <v>3800</v>
      </c>
      <c r="E44" s="15">
        <v>231.31</v>
      </c>
      <c r="F44" s="16">
        <v>1.436E-3</v>
      </c>
      <c r="G44" s="16"/>
    </row>
    <row r="45" spans="1:7" x14ac:dyDescent="0.35">
      <c r="A45" s="13" t="s">
        <v>438</v>
      </c>
      <c r="B45" s="33" t="s">
        <v>439</v>
      </c>
      <c r="C45" s="33" t="s">
        <v>341</v>
      </c>
      <c r="D45" s="14">
        <v>7950</v>
      </c>
      <c r="E45" s="15">
        <v>230.18</v>
      </c>
      <c r="F45" s="16">
        <v>1.4289999999999999E-3</v>
      </c>
      <c r="G45" s="16"/>
    </row>
    <row r="46" spans="1:7" x14ac:dyDescent="0.35">
      <c r="A46" s="13" t="s">
        <v>335</v>
      </c>
      <c r="B46" s="33" t="s">
        <v>336</v>
      </c>
      <c r="C46" s="33" t="s">
        <v>334</v>
      </c>
      <c r="D46" s="14">
        <v>21600</v>
      </c>
      <c r="E46" s="15">
        <v>222.44</v>
      </c>
      <c r="F46" s="16">
        <v>1.3810000000000001E-3</v>
      </c>
      <c r="G46" s="16"/>
    </row>
    <row r="47" spans="1:7" x14ac:dyDescent="0.35">
      <c r="A47" s="13" t="s">
        <v>313</v>
      </c>
      <c r="B47" s="33" t="s">
        <v>314</v>
      </c>
      <c r="C47" s="33" t="s">
        <v>248</v>
      </c>
      <c r="D47" s="14">
        <v>8050</v>
      </c>
      <c r="E47" s="15">
        <v>215.1</v>
      </c>
      <c r="F47" s="16">
        <v>1.335E-3</v>
      </c>
      <c r="G47" s="16"/>
    </row>
    <row r="48" spans="1:7" x14ac:dyDescent="0.35">
      <c r="A48" s="13" t="s">
        <v>302</v>
      </c>
      <c r="B48" s="33" t="s">
        <v>303</v>
      </c>
      <c r="C48" s="33" t="s">
        <v>213</v>
      </c>
      <c r="D48" s="14">
        <v>8525</v>
      </c>
      <c r="E48" s="15">
        <v>210.48</v>
      </c>
      <c r="F48" s="16">
        <v>1.3060000000000001E-3</v>
      </c>
      <c r="G48" s="16"/>
    </row>
    <row r="49" spans="1:7" x14ac:dyDescent="0.35">
      <c r="A49" s="13" t="s">
        <v>1047</v>
      </c>
      <c r="B49" s="33" t="s">
        <v>1048</v>
      </c>
      <c r="C49" s="33" t="s">
        <v>389</v>
      </c>
      <c r="D49" s="14">
        <v>82775</v>
      </c>
      <c r="E49" s="15">
        <v>202.34</v>
      </c>
      <c r="F49" s="16">
        <v>1.256E-3</v>
      </c>
      <c r="G49" s="16"/>
    </row>
    <row r="50" spans="1:7" x14ac:dyDescent="0.35">
      <c r="A50" s="13" t="s">
        <v>1519</v>
      </c>
      <c r="B50" s="33" t="s">
        <v>1520</v>
      </c>
      <c r="C50" s="33" t="s">
        <v>229</v>
      </c>
      <c r="D50" s="14">
        <v>57500</v>
      </c>
      <c r="E50" s="15">
        <v>185.04</v>
      </c>
      <c r="F50" s="16">
        <v>1.1479999999999999E-3</v>
      </c>
      <c r="G50" s="16"/>
    </row>
    <row r="51" spans="1:7" x14ac:dyDescent="0.35">
      <c r="A51" s="13" t="s">
        <v>1743</v>
      </c>
      <c r="B51" s="33" t="s">
        <v>1744</v>
      </c>
      <c r="C51" s="33" t="s">
        <v>334</v>
      </c>
      <c r="D51" s="14">
        <v>140000</v>
      </c>
      <c r="E51" s="15">
        <v>159.19</v>
      </c>
      <c r="F51" s="16">
        <v>9.8799999999999995E-4</v>
      </c>
      <c r="G51" s="16"/>
    </row>
    <row r="52" spans="1:7" x14ac:dyDescent="0.35">
      <c r="A52" s="13" t="s">
        <v>365</v>
      </c>
      <c r="B52" s="33" t="s">
        <v>366</v>
      </c>
      <c r="C52" s="33" t="s">
        <v>308</v>
      </c>
      <c r="D52" s="14">
        <v>23925</v>
      </c>
      <c r="E52" s="15">
        <v>149.96</v>
      </c>
      <c r="F52" s="16">
        <v>9.3099999999999997E-4</v>
      </c>
      <c r="G52" s="16"/>
    </row>
    <row r="53" spans="1:7" x14ac:dyDescent="0.35">
      <c r="A53" s="13" t="s">
        <v>1825</v>
      </c>
      <c r="B53" s="33" t="s">
        <v>1826</v>
      </c>
      <c r="C53" s="33" t="s">
        <v>197</v>
      </c>
      <c r="D53" s="14">
        <v>135000</v>
      </c>
      <c r="E53" s="15">
        <v>131.56</v>
      </c>
      <c r="F53" s="16">
        <v>8.1700000000000002E-4</v>
      </c>
      <c r="G53" s="16"/>
    </row>
    <row r="54" spans="1:7" x14ac:dyDescent="0.35">
      <c r="A54" s="13" t="s">
        <v>824</v>
      </c>
      <c r="B54" s="33" t="s">
        <v>825</v>
      </c>
      <c r="C54" s="33" t="s">
        <v>248</v>
      </c>
      <c r="D54" s="14">
        <v>3150</v>
      </c>
      <c r="E54" s="15">
        <v>120.56</v>
      </c>
      <c r="F54" s="16">
        <v>7.4799999999999997E-4</v>
      </c>
      <c r="G54" s="16"/>
    </row>
    <row r="55" spans="1:7" x14ac:dyDescent="0.35">
      <c r="A55" s="13" t="s">
        <v>1723</v>
      </c>
      <c r="B55" s="33" t="s">
        <v>1724</v>
      </c>
      <c r="C55" s="33" t="s">
        <v>1458</v>
      </c>
      <c r="D55" s="14">
        <v>7600</v>
      </c>
      <c r="E55" s="15">
        <v>92.45</v>
      </c>
      <c r="F55" s="16">
        <v>5.7399999999999997E-4</v>
      </c>
      <c r="G55" s="16"/>
    </row>
    <row r="56" spans="1:7" x14ac:dyDescent="0.35">
      <c r="A56" s="13" t="s">
        <v>288</v>
      </c>
      <c r="B56" s="33" t="s">
        <v>289</v>
      </c>
      <c r="C56" s="33" t="s">
        <v>213</v>
      </c>
      <c r="D56" s="14">
        <v>1200</v>
      </c>
      <c r="E56" s="15">
        <v>87.66</v>
      </c>
      <c r="F56" s="16">
        <v>5.44E-4</v>
      </c>
      <c r="G56" s="16"/>
    </row>
    <row r="57" spans="1:7" x14ac:dyDescent="0.35">
      <c r="A57" s="13" t="s">
        <v>306</v>
      </c>
      <c r="B57" s="33" t="s">
        <v>307</v>
      </c>
      <c r="C57" s="33" t="s">
        <v>308</v>
      </c>
      <c r="D57" s="14">
        <v>36750</v>
      </c>
      <c r="E57" s="15">
        <v>83.36</v>
      </c>
      <c r="F57" s="16">
        <v>5.1699999999999999E-4</v>
      </c>
      <c r="G57" s="16"/>
    </row>
    <row r="58" spans="1:7" x14ac:dyDescent="0.35">
      <c r="A58" s="13" t="s">
        <v>1846</v>
      </c>
      <c r="B58" s="33" t="s">
        <v>1847</v>
      </c>
      <c r="C58" s="33" t="s">
        <v>264</v>
      </c>
      <c r="D58" s="14">
        <v>13500</v>
      </c>
      <c r="E58" s="15">
        <v>82.94</v>
      </c>
      <c r="F58" s="16">
        <v>5.1500000000000005E-4</v>
      </c>
      <c r="G58" s="16"/>
    </row>
    <row r="59" spans="1:7" x14ac:dyDescent="0.35">
      <c r="A59" s="13" t="s">
        <v>270</v>
      </c>
      <c r="B59" s="33" t="s">
        <v>271</v>
      </c>
      <c r="C59" s="33" t="s">
        <v>238</v>
      </c>
      <c r="D59" s="14">
        <v>5000</v>
      </c>
      <c r="E59" s="15">
        <v>74.61</v>
      </c>
      <c r="F59" s="16">
        <v>4.6299999999999998E-4</v>
      </c>
      <c r="G59" s="16"/>
    </row>
    <row r="60" spans="1:7" x14ac:dyDescent="0.35">
      <c r="A60" s="13" t="s">
        <v>233</v>
      </c>
      <c r="B60" s="33" t="s">
        <v>234</v>
      </c>
      <c r="C60" s="33" t="s">
        <v>235</v>
      </c>
      <c r="D60" s="14">
        <v>19500</v>
      </c>
      <c r="E60" s="15">
        <v>69.14</v>
      </c>
      <c r="F60" s="16">
        <v>4.2900000000000002E-4</v>
      </c>
      <c r="G60" s="16"/>
    </row>
    <row r="61" spans="1:7" x14ac:dyDescent="0.35">
      <c r="A61" s="13" t="s">
        <v>1751</v>
      </c>
      <c r="B61" s="33" t="s">
        <v>1752</v>
      </c>
      <c r="C61" s="33" t="s">
        <v>279</v>
      </c>
      <c r="D61" s="14">
        <v>13600</v>
      </c>
      <c r="E61" s="15">
        <v>64.180000000000007</v>
      </c>
      <c r="F61" s="16">
        <v>3.9800000000000002E-4</v>
      </c>
      <c r="G61" s="16"/>
    </row>
    <row r="62" spans="1:7" x14ac:dyDescent="0.35">
      <c r="A62" s="13" t="s">
        <v>738</v>
      </c>
      <c r="B62" s="33" t="s">
        <v>739</v>
      </c>
      <c r="C62" s="33" t="s">
        <v>740</v>
      </c>
      <c r="D62" s="14">
        <v>1200</v>
      </c>
      <c r="E62" s="15">
        <v>62.99</v>
      </c>
      <c r="F62" s="16">
        <v>3.9100000000000002E-4</v>
      </c>
      <c r="G62" s="16"/>
    </row>
    <row r="63" spans="1:7" x14ac:dyDescent="0.35">
      <c r="A63" s="13" t="s">
        <v>239</v>
      </c>
      <c r="B63" s="33" t="s">
        <v>240</v>
      </c>
      <c r="C63" s="33" t="s">
        <v>241</v>
      </c>
      <c r="D63" s="14">
        <v>2400</v>
      </c>
      <c r="E63" s="15">
        <v>56.21</v>
      </c>
      <c r="F63" s="16">
        <v>3.4900000000000003E-4</v>
      </c>
      <c r="G63" s="16"/>
    </row>
    <row r="64" spans="1:7" x14ac:dyDescent="0.35">
      <c r="A64" s="13" t="s">
        <v>1782</v>
      </c>
      <c r="B64" s="33" t="s">
        <v>1783</v>
      </c>
      <c r="C64" s="33" t="s">
        <v>226</v>
      </c>
      <c r="D64" s="14">
        <v>2100</v>
      </c>
      <c r="E64" s="15">
        <v>39.65</v>
      </c>
      <c r="F64" s="16">
        <v>2.4600000000000002E-4</v>
      </c>
      <c r="G64" s="16"/>
    </row>
    <row r="65" spans="1:7" x14ac:dyDescent="0.35">
      <c r="A65" s="13" t="s">
        <v>1000</v>
      </c>
      <c r="B65" s="33" t="s">
        <v>1001</v>
      </c>
      <c r="C65" s="33" t="s">
        <v>197</v>
      </c>
      <c r="D65" s="14">
        <v>20000</v>
      </c>
      <c r="E65" s="15">
        <v>39.340000000000003</v>
      </c>
      <c r="F65" s="16">
        <v>2.4399999999999999E-4</v>
      </c>
      <c r="G65" s="16"/>
    </row>
    <row r="66" spans="1:7" x14ac:dyDescent="0.35">
      <c r="A66" s="13" t="s">
        <v>2223</v>
      </c>
      <c r="B66" s="33" t="s">
        <v>2224</v>
      </c>
      <c r="C66" s="33" t="s">
        <v>238</v>
      </c>
      <c r="D66" s="14">
        <v>3750</v>
      </c>
      <c r="E66" s="15">
        <v>36.299999999999997</v>
      </c>
      <c r="F66" s="16">
        <v>2.2499999999999999E-4</v>
      </c>
      <c r="G66" s="16"/>
    </row>
    <row r="67" spans="1:7" x14ac:dyDescent="0.35">
      <c r="A67" s="13" t="s">
        <v>741</v>
      </c>
      <c r="B67" s="33" t="s">
        <v>742</v>
      </c>
      <c r="C67" s="33" t="s">
        <v>397</v>
      </c>
      <c r="D67" s="14">
        <v>5000</v>
      </c>
      <c r="E67" s="15">
        <v>35.770000000000003</v>
      </c>
      <c r="F67" s="16">
        <v>2.22E-4</v>
      </c>
      <c r="G67" s="16"/>
    </row>
    <row r="68" spans="1:7" x14ac:dyDescent="0.35">
      <c r="A68" s="13" t="s">
        <v>328</v>
      </c>
      <c r="B68" s="33" t="s">
        <v>329</v>
      </c>
      <c r="C68" s="33" t="s">
        <v>229</v>
      </c>
      <c r="D68" s="14">
        <v>2275</v>
      </c>
      <c r="E68" s="15">
        <v>35.26</v>
      </c>
      <c r="F68" s="16">
        <v>2.1900000000000001E-4</v>
      </c>
      <c r="G68" s="16"/>
    </row>
    <row r="69" spans="1:7" x14ac:dyDescent="0.35">
      <c r="A69" s="13" t="s">
        <v>1814</v>
      </c>
      <c r="B69" s="33" t="s">
        <v>1815</v>
      </c>
      <c r="C69" s="33" t="s">
        <v>226</v>
      </c>
      <c r="D69" s="14">
        <v>5400</v>
      </c>
      <c r="E69" s="15">
        <v>29.14</v>
      </c>
      <c r="F69" s="16">
        <v>1.8100000000000001E-4</v>
      </c>
      <c r="G69" s="16"/>
    </row>
    <row r="70" spans="1:7" x14ac:dyDescent="0.35">
      <c r="A70" s="13" t="s">
        <v>732</v>
      </c>
      <c r="B70" s="33" t="s">
        <v>733</v>
      </c>
      <c r="C70" s="33" t="s">
        <v>205</v>
      </c>
      <c r="D70" s="14">
        <v>6800</v>
      </c>
      <c r="E70" s="15">
        <v>27.76</v>
      </c>
      <c r="F70" s="16">
        <v>1.7200000000000001E-4</v>
      </c>
      <c r="G70" s="16"/>
    </row>
    <row r="71" spans="1:7" x14ac:dyDescent="0.35">
      <c r="A71" s="13" t="s">
        <v>277</v>
      </c>
      <c r="B71" s="33" t="s">
        <v>278</v>
      </c>
      <c r="C71" s="33" t="s">
        <v>279</v>
      </c>
      <c r="D71" s="14">
        <v>17750</v>
      </c>
      <c r="E71" s="15">
        <v>23.66</v>
      </c>
      <c r="F71" s="16">
        <v>1.47E-4</v>
      </c>
      <c r="G71" s="16"/>
    </row>
    <row r="72" spans="1:7" x14ac:dyDescent="0.35">
      <c r="A72" s="13" t="s">
        <v>1418</v>
      </c>
      <c r="B72" s="33" t="s">
        <v>1419</v>
      </c>
      <c r="C72" s="33" t="s">
        <v>426</v>
      </c>
      <c r="D72" s="14">
        <v>1000</v>
      </c>
      <c r="E72" s="15">
        <v>12.61</v>
      </c>
      <c r="F72" s="16">
        <v>7.7999999999999999E-5</v>
      </c>
      <c r="G72" s="16"/>
    </row>
    <row r="73" spans="1:7" x14ac:dyDescent="0.35">
      <c r="A73" s="13" t="s">
        <v>749</v>
      </c>
      <c r="B73" s="33" t="s">
        <v>750</v>
      </c>
      <c r="C73" s="33" t="s">
        <v>751</v>
      </c>
      <c r="D73" s="14">
        <v>2300</v>
      </c>
      <c r="E73" s="15">
        <v>9.64</v>
      </c>
      <c r="F73" s="16">
        <v>6.0000000000000002E-5</v>
      </c>
      <c r="G73" s="16"/>
    </row>
    <row r="74" spans="1:7" x14ac:dyDescent="0.35">
      <c r="A74" s="17" t="s">
        <v>137</v>
      </c>
      <c r="B74" s="34"/>
      <c r="C74" s="34"/>
      <c r="D74" s="20"/>
      <c r="E74" s="37">
        <v>44572.97</v>
      </c>
      <c r="F74" s="38">
        <v>0.27660499999999999</v>
      </c>
      <c r="G74" s="23"/>
    </row>
    <row r="75" spans="1:7" x14ac:dyDescent="0.35">
      <c r="A75" s="17" t="s">
        <v>400</v>
      </c>
      <c r="B75" s="33"/>
      <c r="C75" s="33"/>
      <c r="D75" s="14"/>
      <c r="E75" s="15"/>
      <c r="F75" s="16"/>
      <c r="G75" s="16"/>
    </row>
    <row r="76" spans="1:7" x14ac:dyDescent="0.35">
      <c r="A76" s="17" t="s">
        <v>137</v>
      </c>
      <c r="B76" s="33"/>
      <c r="C76" s="33"/>
      <c r="D76" s="14"/>
      <c r="E76" s="39" t="s">
        <v>134</v>
      </c>
      <c r="F76" s="40" t="s">
        <v>134</v>
      </c>
      <c r="G76" s="16"/>
    </row>
    <row r="77" spans="1:7" x14ac:dyDescent="0.35">
      <c r="A77" s="24" t="s">
        <v>153</v>
      </c>
      <c r="B77" s="35"/>
      <c r="C77" s="35"/>
      <c r="D77" s="25"/>
      <c r="E77" s="30">
        <v>44572.97</v>
      </c>
      <c r="F77" s="31">
        <v>0.276638</v>
      </c>
      <c r="G77" s="23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7" t="s">
        <v>777</v>
      </c>
      <c r="B79" s="33"/>
      <c r="C79" s="33"/>
      <c r="D79" s="14"/>
      <c r="E79" s="15"/>
      <c r="F79" s="16"/>
      <c r="G79" s="16"/>
    </row>
    <row r="80" spans="1:7" x14ac:dyDescent="0.35">
      <c r="A80" s="17" t="s">
        <v>778</v>
      </c>
      <c r="B80" s="33"/>
      <c r="C80" s="33"/>
      <c r="D80" s="14"/>
      <c r="E80" s="15"/>
      <c r="F80" s="16"/>
      <c r="G80" s="16"/>
    </row>
    <row r="81" spans="1:7" x14ac:dyDescent="0.35">
      <c r="A81" s="13" t="s">
        <v>2413</v>
      </c>
      <c r="B81" s="33"/>
      <c r="C81" s="33" t="s">
        <v>751</v>
      </c>
      <c r="D81" s="42">
        <v>-2300</v>
      </c>
      <c r="E81" s="26">
        <v>-9.64</v>
      </c>
      <c r="F81" s="27">
        <v>-5.8999999999999998E-5</v>
      </c>
      <c r="G81" s="16"/>
    </row>
    <row r="82" spans="1:7" x14ac:dyDescent="0.35">
      <c r="A82" s="13" t="s">
        <v>2367</v>
      </c>
      <c r="B82" s="33"/>
      <c r="C82" s="33" t="s">
        <v>426</v>
      </c>
      <c r="D82" s="42">
        <v>-1000</v>
      </c>
      <c r="E82" s="26">
        <v>-12.63</v>
      </c>
      <c r="F82" s="27">
        <v>-7.7999999999999999E-5</v>
      </c>
      <c r="G82" s="16"/>
    </row>
    <row r="83" spans="1:7" x14ac:dyDescent="0.35">
      <c r="A83" s="13" t="s">
        <v>2361</v>
      </c>
      <c r="B83" s="33"/>
      <c r="C83" s="33" t="s">
        <v>279</v>
      </c>
      <c r="D83" s="42">
        <v>-17750</v>
      </c>
      <c r="E83" s="26">
        <v>-23.71</v>
      </c>
      <c r="F83" s="27">
        <v>-1.47E-4</v>
      </c>
      <c r="G83" s="16"/>
    </row>
    <row r="84" spans="1:7" x14ac:dyDescent="0.35">
      <c r="A84" s="13" t="s">
        <v>2402</v>
      </c>
      <c r="B84" s="33"/>
      <c r="C84" s="33" t="s">
        <v>205</v>
      </c>
      <c r="D84" s="42">
        <v>-6800</v>
      </c>
      <c r="E84" s="26">
        <v>-27.74</v>
      </c>
      <c r="F84" s="27">
        <v>-1.7200000000000001E-4</v>
      </c>
      <c r="G84" s="16"/>
    </row>
    <row r="85" spans="1:7" x14ac:dyDescent="0.35">
      <c r="A85" s="13" t="s">
        <v>2312</v>
      </c>
      <c r="B85" s="33"/>
      <c r="C85" s="33" t="s">
        <v>226</v>
      </c>
      <c r="D85" s="42">
        <v>-5400</v>
      </c>
      <c r="E85" s="26">
        <v>-29.28</v>
      </c>
      <c r="F85" s="27">
        <v>-1.8100000000000001E-4</v>
      </c>
      <c r="G85" s="16"/>
    </row>
    <row r="86" spans="1:7" x14ac:dyDescent="0.35">
      <c r="A86" s="13" t="s">
        <v>2306</v>
      </c>
      <c r="B86" s="33"/>
      <c r="C86" s="33" t="s">
        <v>229</v>
      </c>
      <c r="D86" s="42">
        <v>-2275</v>
      </c>
      <c r="E86" s="26">
        <v>-35.44</v>
      </c>
      <c r="F86" s="27">
        <v>-2.1900000000000001E-4</v>
      </c>
      <c r="G86" s="16"/>
    </row>
    <row r="87" spans="1:7" x14ac:dyDescent="0.35">
      <c r="A87" s="13" t="s">
        <v>2341</v>
      </c>
      <c r="B87" s="33"/>
      <c r="C87" s="33" t="s">
        <v>397</v>
      </c>
      <c r="D87" s="42">
        <v>-5000</v>
      </c>
      <c r="E87" s="26">
        <v>-35.89</v>
      </c>
      <c r="F87" s="27">
        <v>-2.22E-4</v>
      </c>
      <c r="G87" s="16"/>
    </row>
    <row r="88" spans="1:7" x14ac:dyDescent="0.35">
      <c r="A88" s="13" t="s">
        <v>2285</v>
      </c>
      <c r="B88" s="33"/>
      <c r="C88" s="33" t="s">
        <v>238</v>
      </c>
      <c r="D88" s="42">
        <v>-3750</v>
      </c>
      <c r="E88" s="26">
        <v>-36.43</v>
      </c>
      <c r="F88" s="27">
        <v>-2.2599999999999999E-4</v>
      </c>
      <c r="G88" s="16"/>
    </row>
    <row r="89" spans="1:7" x14ac:dyDescent="0.35">
      <c r="A89" s="13" t="s">
        <v>2296</v>
      </c>
      <c r="B89" s="33"/>
      <c r="C89" s="33" t="s">
        <v>197</v>
      </c>
      <c r="D89" s="42">
        <v>-20000</v>
      </c>
      <c r="E89" s="26">
        <v>-39.479999999999997</v>
      </c>
      <c r="F89" s="27">
        <v>-2.4499999999999999E-4</v>
      </c>
      <c r="G89" s="16"/>
    </row>
    <row r="90" spans="1:7" x14ac:dyDescent="0.35">
      <c r="A90" s="13" t="s">
        <v>2262</v>
      </c>
      <c r="B90" s="33"/>
      <c r="C90" s="33" t="s">
        <v>226</v>
      </c>
      <c r="D90" s="42">
        <v>-2100</v>
      </c>
      <c r="E90" s="26">
        <v>-39.72</v>
      </c>
      <c r="F90" s="27">
        <v>-2.4600000000000002E-4</v>
      </c>
      <c r="G90" s="16"/>
    </row>
    <row r="91" spans="1:7" x14ac:dyDescent="0.35">
      <c r="A91" s="13" t="s">
        <v>2322</v>
      </c>
      <c r="B91" s="33"/>
      <c r="C91" s="33" t="s">
        <v>241</v>
      </c>
      <c r="D91" s="42">
        <v>-2400</v>
      </c>
      <c r="E91" s="26">
        <v>-56.42</v>
      </c>
      <c r="F91" s="27">
        <v>-3.5E-4</v>
      </c>
      <c r="G91" s="16"/>
    </row>
    <row r="92" spans="1:7" x14ac:dyDescent="0.35">
      <c r="A92" s="13" t="s">
        <v>2316</v>
      </c>
      <c r="B92" s="33"/>
      <c r="C92" s="33" t="s">
        <v>740</v>
      </c>
      <c r="D92" s="42">
        <v>-1200</v>
      </c>
      <c r="E92" s="26">
        <v>-63.29</v>
      </c>
      <c r="F92" s="27">
        <v>-3.9199999999999999E-4</v>
      </c>
      <c r="G92" s="16"/>
    </row>
    <row r="93" spans="1:7" x14ac:dyDescent="0.35">
      <c r="A93" s="13" t="s">
        <v>2335</v>
      </c>
      <c r="B93" s="33"/>
      <c r="C93" s="33" t="s">
        <v>279</v>
      </c>
      <c r="D93" s="42">
        <v>-13600</v>
      </c>
      <c r="E93" s="26">
        <v>-64.08</v>
      </c>
      <c r="F93" s="27">
        <v>-3.97E-4</v>
      </c>
      <c r="G93" s="16"/>
    </row>
    <row r="94" spans="1:7" x14ac:dyDescent="0.35">
      <c r="A94" s="13" t="s">
        <v>2359</v>
      </c>
      <c r="B94" s="33"/>
      <c r="C94" s="33" t="s">
        <v>235</v>
      </c>
      <c r="D94" s="42">
        <v>-19500</v>
      </c>
      <c r="E94" s="26">
        <v>-69.48</v>
      </c>
      <c r="F94" s="27">
        <v>-4.3100000000000001E-4</v>
      </c>
      <c r="G94" s="16"/>
    </row>
    <row r="95" spans="1:7" x14ac:dyDescent="0.35">
      <c r="A95" s="13" t="s">
        <v>784</v>
      </c>
      <c r="B95" s="33"/>
      <c r="C95" s="33" t="s">
        <v>238</v>
      </c>
      <c r="D95" s="42">
        <v>-5000</v>
      </c>
      <c r="E95" s="26">
        <v>-74.83</v>
      </c>
      <c r="F95" s="27">
        <v>-4.64E-4</v>
      </c>
      <c r="G95" s="16"/>
    </row>
    <row r="96" spans="1:7" x14ac:dyDescent="0.35">
      <c r="A96" s="13" t="s">
        <v>2307</v>
      </c>
      <c r="B96" s="33"/>
      <c r="C96" s="33" t="s">
        <v>264</v>
      </c>
      <c r="D96" s="42">
        <v>-13500</v>
      </c>
      <c r="E96" s="26">
        <v>-83.25</v>
      </c>
      <c r="F96" s="27">
        <v>-5.1599999999999997E-4</v>
      </c>
      <c r="G96" s="16"/>
    </row>
    <row r="97" spans="1:7" x14ac:dyDescent="0.35">
      <c r="A97" s="13" t="s">
        <v>2389</v>
      </c>
      <c r="B97" s="33"/>
      <c r="C97" s="33" t="s">
        <v>308</v>
      </c>
      <c r="D97" s="42">
        <v>-36750</v>
      </c>
      <c r="E97" s="26">
        <v>-83.72</v>
      </c>
      <c r="F97" s="27">
        <v>-5.1900000000000004E-4</v>
      </c>
      <c r="G97" s="16"/>
    </row>
    <row r="98" spans="1:7" x14ac:dyDescent="0.35">
      <c r="A98" s="13" t="s">
        <v>2404</v>
      </c>
      <c r="B98" s="33"/>
      <c r="C98" s="33" t="s">
        <v>213</v>
      </c>
      <c r="D98" s="42">
        <v>-1200</v>
      </c>
      <c r="E98" s="26">
        <v>-87.83</v>
      </c>
      <c r="F98" s="27">
        <v>-5.4500000000000002E-4</v>
      </c>
      <c r="G98" s="16"/>
    </row>
    <row r="99" spans="1:7" x14ac:dyDescent="0.35">
      <c r="A99" s="13" t="s">
        <v>2236</v>
      </c>
      <c r="B99" s="33"/>
      <c r="C99" s="33" t="s">
        <v>1458</v>
      </c>
      <c r="D99" s="42">
        <v>-7600</v>
      </c>
      <c r="E99" s="26">
        <v>-92.8</v>
      </c>
      <c r="F99" s="27">
        <v>-5.7499999999999999E-4</v>
      </c>
      <c r="G99" s="16"/>
    </row>
    <row r="100" spans="1:7" x14ac:dyDescent="0.35">
      <c r="A100" s="13" t="s">
        <v>2328</v>
      </c>
      <c r="B100" s="33"/>
      <c r="C100" s="33" t="s">
        <v>248</v>
      </c>
      <c r="D100" s="42">
        <v>-3150</v>
      </c>
      <c r="E100" s="26">
        <v>-120.84</v>
      </c>
      <c r="F100" s="27">
        <v>-7.4899999999999999E-4</v>
      </c>
      <c r="G100" s="16"/>
    </row>
    <row r="101" spans="1:7" x14ac:dyDescent="0.35">
      <c r="A101" s="13" t="s">
        <v>2372</v>
      </c>
      <c r="B101" s="33"/>
      <c r="C101" s="33" t="s">
        <v>197</v>
      </c>
      <c r="D101" s="42">
        <v>-135000</v>
      </c>
      <c r="E101" s="26">
        <v>-131.81</v>
      </c>
      <c r="F101" s="27">
        <v>-8.1800000000000004E-4</v>
      </c>
      <c r="G101" s="16"/>
    </row>
    <row r="102" spans="1:7" x14ac:dyDescent="0.35">
      <c r="A102" s="13" t="s">
        <v>2269</v>
      </c>
      <c r="B102" s="33"/>
      <c r="C102" s="33" t="s">
        <v>308</v>
      </c>
      <c r="D102" s="42">
        <v>-23925</v>
      </c>
      <c r="E102" s="26">
        <v>-150.43</v>
      </c>
      <c r="F102" s="27">
        <v>-9.3300000000000002E-4</v>
      </c>
      <c r="G102" s="16"/>
    </row>
    <row r="103" spans="1:7" x14ac:dyDescent="0.35">
      <c r="A103" s="13" t="s">
        <v>2403</v>
      </c>
      <c r="B103" s="33"/>
      <c r="C103" s="33" t="s">
        <v>334</v>
      </c>
      <c r="D103" s="42">
        <v>-140000</v>
      </c>
      <c r="E103" s="26">
        <v>-159.68</v>
      </c>
      <c r="F103" s="27">
        <v>-9.9099999999999991E-4</v>
      </c>
      <c r="G103" s="16"/>
    </row>
    <row r="104" spans="1:7" x14ac:dyDescent="0.35">
      <c r="A104" s="13" t="s">
        <v>2241</v>
      </c>
      <c r="B104" s="33"/>
      <c r="C104" s="33" t="s">
        <v>229</v>
      </c>
      <c r="D104" s="42">
        <v>-57500</v>
      </c>
      <c r="E104" s="26">
        <v>-185.5</v>
      </c>
      <c r="F104" s="27">
        <v>-1.1509999999999999E-3</v>
      </c>
      <c r="G104" s="16"/>
    </row>
    <row r="105" spans="1:7" x14ac:dyDescent="0.35">
      <c r="A105" s="13" t="s">
        <v>2397</v>
      </c>
      <c r="B105" s="33"/>
      <c r="C105" s="33" t="s">
        <v>389</v>
      </c>
      <c r="D105" s="42">
        <v>-82775</v>
      </c>
      <c r="E105" s="26">
        <v>-202.96</v>
      </c>
      <c r="F105" s="27">
        <v>-1.2589999999999999E-3</v>
      </c>
      <c r="G105" s="16"/>
    </row>
    <row r="106" spans="1:7" x14ac:dyDescent="0.35">
      <c r="A106" s="13" t="s">
        <v>2297</v>
      </c>
      <c r="B106" s="33"/>
      <c r="C106" s="33" t="s">
        <v>213</v>
      </c>
      <c r="D106" s="42">
        <v>-8525</v>
      </c>
      <c r="E106" s="26">
        <v>-211.51</v>
      </c>
      <c r="F106" s="27">
        <v>-1.312E-3</v>
      </c>
      <c r="G106" s="16"/>
    </row>
    <row r="107" spans="1:7" x14ac:dyDescent="0.35">
      <c r="A107" s="13" t="s">
        <v>2393</v>
      </c>
      <c r="B107" s="33"/>
      <c r="C107" s="33" t="s">
        <v>248</v>
      </c>
      <c r="D107" s="42">
        <v>-8050</v>
      </c>
      <c r="E107" s="26">
        <v>-215.88</v>
      </c>
      <c r="F107" s="27">
        <v>-1.3389999999999999E-3</v>
      </c>
      <c r="G107" s="16"/>
    </row>
    <row r="108" spans="1:7" x14ac:dyDescent="0.35">
      <c r="A108" s="13" t="s">
        <v>2412</v>
      </c>
      <c r="B108" s="33"/>
      <c r="C108" s="33" t="s">
        <v>334</v>
      </c>
      <c r="D108" s="42">
        <v>-21600</v>
      </c>
      <c r="E108" s="26">
        <v>-223.6</v>
      </c>
      <c r="F108" s="27">
        <v>-1.387E-3</v>
      </c>
      <c r="G108" s="16"/>
    </row>
    <row r="109" spans="1:7" x14ac:dyDescent="0.35">
      <c r="A109" s="13" t="s">
        <v>2344</v>
      </c>
      <c r="B109" s="33"/>
      <c r="C109" s="33" t="s">
        <v>341</v>
      </c>
      <c r="D109" s="42">
        <v>-7950</v>
      </c>
      <c r="E109" s="26">
        <v>-230.74</v>
      </c>
      <c r="F109" s="27">
        <v>-1.4319999999999999E-3</v>
      </c>
      <c r="G109" s="16"/>
    </row>
    <row r="110" spans="1:7" x14ac:dyDescent="0.35">
      <c r="A110" s="13" t="s">
        <v>2343</v>
      </c>
      <c r="B110" s="33"/>
      <c r="C110" s="33" t="s">
        <v>229</v>
      </c>
      <c r="D110" s="42">
        <v>-3800</v>
      </c>
      <c r="E110" s="26">
        <v>-232.29</v>
      </c>
      <c r="F110" s="27">
        <v>-1.441E-3</v>
      </c>
      <c r="G110" s="16"/>
    </row>
    <row r="111" spans="1:7" x14ac:dyDescent="0.35">
      <c r="A111" s="13" t="s">
        <v>2279</v>
      </c>
      <c r="B111" s="33"/>
      <c r="C111" s="33" t="s">
        <v>327</v>
      </c>
      <c r="D111" s="42">
        <v>-35475</v>
      </c>
      <c r="E111" s="26">
        <v>-240.08</v>
      </c>
      <c r="F111" s="27">
        <v>-1.49E-3</v>
      </c>
      <c r="G111" s="16"/>
    </row>
    <row r="112" spans="1:7" x14ac:dyDescent="0.35">
      <c r="A112" s="13" t="s">
        <v>2373</v>
      </c>
      <c r="B112" s="33"/>
      <c r="C112" s="33" t="s">
        <v>397</v>
      </c>
      <c r="D112" s="42">
        <v>-32375</v>
      </c>
      <c r="E112" s="26">
        <v>-243.99</v>
      </c>
      <c r="F112" s="27">
        <v>-1.5139999999999999E-3</v>
      </c>
      <c r="G112" s="16"/>
    </row>
    <row r="113" spans="1:7" x14ac:dyDescent="0.35">
      <c r="A113" s="13" t="s">
        <v>2362</v>
      </c>
      <c r="B113" s="33"/>
      <c r="C113" s="33" t="s">
        <v>213</v>
      </c>
      <c r="D113" s="42">
        <v>-4600</v>
      </c>
      <c r="E113" s="26">
        <v>-245.13</v>
      </c>
      <c r="F113" s="27">
        <v>-1.521E-3</v>
      </c>
      <c r="G113" s="16"/>
    </row>
    <row r="114" spans="1:7" x14ac:dyDescent="0.35">
      <c r="A114" s="13" t="s">
        <v>2400</v>
      </c>
      <c r="B114" s="33"/>
      <c r="C114" s="33" t="s">
        <v>238</v>
      </c>
      <c r="D114" s="42">
        <v>-62400</v>
      </c>
      <c r="E114" s="26">
        <v>-255.12</v>
      </c>
      <c r="F114" s="27">
        <v>-1.583E-3</v>
      </c>
      <c r="G114" s="16"/>
    </row>
    <row r="115" spans="1:7" x14ac:dyDescent="0.35">
      <c r="A115" s="13" t="s">
        <v>2313</v>
      </c>
      <c r="B115" s="33"/>
      <c r="C115" s="33" t="s">
        <v>334</v>
      </c>
      <c r="D115" s="42">
        <v>-192500</v>
      </c>
      <c r="E115" s="26">
        <v>-270.39</v>
      </c>
      <c r="F115" s="27">
        <v>-1.678E-3</v>
      </c>
      <c r="G115" s="16"/>
    </row>
    <row r="116" spans="1:7" x14ac:dyDescent="0.35">
      <c r="A116" s="13" t="s">
        <v>2368</v>
      </c>
      <c r="B116" s="33"/>
      <c r="C116" s="33" t="s">
        <v>248</v>
      </c>
      <c r="D116" s="42">
        <v>-50050</v>
      </c>
      <c r="E116" s="26">
        <v>-323.37</v>
      </c>
      <c r="F116" s="27">
        <v>-2.006E-3</v>
      </c>
      <c r="G116" s="16"/>
    </row>
    <row r="117" spans="1:7" x14ac:dyDescent="0.35">
      <c r="A117" s="13" t="s">
        <v>2385</v>
      </c>
      <c r="B117" s="33"/>
      <c r="C117" s="33" t="s">
        <v>213</v>
      </c>
      <c r="D117" s="42">
        <v>-9625</v>
      </c>
      <c r="E117" s="26">
        <v>-332.62</v>
      </c>
      <c r="F117" s="27">
        <v>-2.0639999999999999E-3</v>
      </c>
      <c r="G117" s="16"/>
    </row>
    <row r="118" spans="1:7" x14ac:dyDescent="0.35">
      <c r="A118" s="13" t="s">
        <v>2346</v>
      </c>
      <c r="B118" s="33"/>
      <c r="C118" s="33" t="s">
        <v>276</v>
      </c>
      <c r="D118" s="42">
        <v>-20475</v>
      </c>
      <c r="E118" s="26">
        <v>-334.01</v>
      </c>
      <c r="F118" s="27">
        <v>-2.0720000000000001E-3</v>
      </c>
      <c r="G118" s="16"/>
    </row>
    <row r="119" spans="1:7" x14ac:dyDescent="0.35">
      <c r="A119" s="13" t="s">
        <v>2366</v>
      </c>
      <c r="B119" s="33"/>
      <c r="C119" s="33" t="s">
        <v>223</v>
      </c>
      <c r="D119" s="42">
        <v>-130000</v>
      </c>
      <c r="E119" s="26">
        <v>-343.72</v>
      </c>
      <c r="F119" s="27">
        <v>-2.1329999999999999E-3</v>
      </c>
      <c r="G119" s="16"/>
    </row>
    <row r="120" spans="1:7" x14ac:dyDescent="0.35">
      <c r="A120" s="13" t="s">
        <v>2286</v>
      </c>
      <c r="B120" s="33"/>
      <c r="C120" s="33" t="s">
        <v>223</v>
      </c>
      <c r="D120" s="42">
        <v>-6700</v>
      </c>
      <c r="E120" s="26">
        <v>-346.76</v>
      </c>
      <c r="F120" s="27">
        <v>-2.1519999999999998E-3</v>
      </c>
      <c r="G120" s="16"/>
    </row>
    <row r="121" spans="1:7" x14ac:dyDescent="0.35">
      <c r="A121" s="13" t="s">
        <v>2395</v>
      </c>
      <c r="B121" s="33"/>
      <c r="C121" s="33" t="s">
        <v>213</v>
      </c>
      <c r="D121" s="42">
        <v>-23200</v>
      </c>
      <c r="E121" s="26">
        <v>-349.07</v>
      </c>
      <c r="F121" s="27">
        <v>-2.166E-3</v>
      </c>
      <c r="G121" s="16"/>
    </row>
    <row r="122" spans="1:7" x14ac:dyDescent="0.35">
      <c r="A122" s="13" t="s">
        <v>2304</v>
      </c>
      <c r="B122" s="33"/>
      <c r="C122" s="33" t="s">
        <v>229</v>
      </c>
      <c r="D122" s="42">
        <v>-17425</v>
      </c>
      <c r="E122" s="26">
        <v>-366.62</v>
      </c>
      <c r="F122" s="27">
        <v>-2.2750000000000001E-3</v>
      </c>
      <c r="G122" s="16"/>
    </row>
    <row r="123" spans="1:7" x14ac:dyDescent="0.35">
      <c r="A123" s="13" t="s">
        <v>2342</v>
      </c>
      <c r="B123" s="33"/>
      <c r="C123" s="33" t="s">
        <v>229</v>
      </c>
      <c r="D123" s="42">
        <v>-31350</v>
      </c>
      <c r="E123" s="26">
        <v>-386.64</v>
      </c>
      <c r="F123" s="27">
        <v>-2.3990000000000001E-3</v>
      </c>
      <c r="G123" s="16"/>
    </row>
    <row r="124" spans="1:7" x14ac:dyDescent="0.35">
      <c r="A124" s="13" t="s">
        <v>2249</v>
      </c>
      <c r="B124" s="33"/>
      <c r="C124" s="33" t="s">
        <v>264</v>
      </c>
      <c r="D124" s="42">
        <v>-55000</v>
      </c>
      <c r="E124" s="26">
        <v>-409.83</v>
      </c>
      <c r="F124" s="27">
        <v>-2.5430000000000001E-3</v>
      </c>
      <c r="G124" s="16"/>
    </row>
    <row r="125" spans="1:7" x14ac:dyDescent="0.35">
      <c r="A125" s="13" t="s">
        <v>2401</v>
      </c>
      <c r="B125" s="33"/>
      <c r="C125" s="33" t="s">
        <v>202</v>
      </c>
      <c r="D125" s="42">
        <v>-129600</v>
      </c>
      <c r="E125" s="26">
        <v>-491.83</v>
      </c>
      <c r="F125" s="27">
        <v>-3.052E-3</v>
      </c>
      <c r="G125" s="16"/>
    </row>
    <row r="126" spans="1:7" x14ac:dyDescent="0.35">
      <c r="A126" s="13" t="s">
        <v>2374</v>
      </c>
      <c r="B126" s="33"/>
      <c r="C126" s="33" t="s">
        <v>298</v>
      </c>
      <c r="D126" s="42">
        <v>-14525</v>
      </c>
      <c r="E126" s="26">
        <v>-493.33</v>
      </c>
      <c r="F126" s="27">
        <v>-3.0609999999999999E-3</v>
      </c>
      <c r="G126" s="16"/>
    </row>
    <row r="127" spans="1:7" x14ac:dyDescent="0.35">
      <c r="A127" s="13" t="s">
        <v>2345</v>
      </c>
      <c r="B127" s="33"/>
      <c r="C127" s="33" t="s">
        <v>238</v>
      </c>
      <c r="D127" s="42">
        <v>-94500</v>
      </c>
      <c r="E127" s="26">
        <v>-580.51</v>
      </c>
      <c r="F127" s="27">
        <v>-3.6020000000000002E-3</v>
      </c>
      <c r="G127" s="16"/>
    </row>
    <row r="128" spans="1:7" x14ac:dyDescent="0.35">
      <c r="A128" s="13" t="s">
        <v>2330</v>
      </c>
      <c r="B128" s="33"/>
      <c r="C128" s="33" t="s">
        <v>248</v>
      </c>
      <c r="D128" s="42">
        <v>-7950</v>
      </c>
      <c r="E128" s="26">
        <v>-641.25</v>
      </c>
      <c r="F128" s="27">
        <v>-3.9789999999999999E-3</v>
      </c>
      <c r="G128" s="16"/>
    </row>
    <row r="129" spans="1:7" x14ac:dyDescent="0.35">
      <c r="A129" s="13" t="s">
        <v>2415</v>
      </c>
      <c r="B129" s="33"/>
      <c r="C129" s="33" t="s">
        <v>197</v>
      </c>
      <c r="D129" s="42">
        <v>-39600</v>
      </c>
      <c r="E129" s="26">
        <v>-765.86</v>
      </c>
      <c r="F129" s="27">
        <v>-4.7530000000000003E-3</v>
      </c>
      <c r="G129" s="16"/>
    </row>
    <row r="130" spans="1:7" x14ac:dyDescent="0.35">
      <c r="A130" s="13" t="s">
        <v>2392</v>
      </c>
      <c r="B130" s="33"/>
      <c r="C130" s="33" t="s">
        <v>197</v>
      </c>
      <c r="D130" s="42">
        <v>-110250</v>
      </c>
      <c r="E130" s="26">
        <v>-865.19</v>
      </c>
      <c r="F130" s="27">
        <v>-5.3689999999999996E-3</v>
      </c>
      <c r="G130" s="16"/>
    </row>
    <row r="131" spans="1:7" x14ac:dyDescent="0.35">
      <c r="A131" s="13" t="s">
        <v>2308</v>
      </c>
      <c r="B131" s="33"/>
      <c r="C131" s="33" t="s">
        <v>197</v>
      </c>
      <c r="D131" s="42">
        <v>-864000</v>
      </c>
      <c r="E131" s="26">
        <v>-867.97</v>
      </c>
      <c r="F131" s="27">
        <v>-5.3870000000000003E-3</v>
      </c>
      <c r="G131" s="16"/>
    </row>
    <row r="132" spans="1:7" x14ac:dyDescent="0.35">
      <c r="A132" s="13" t="s">
        <v>2303</v>
      </c>
      <c r="B132" s="33"/>
      <c r="C132" s="33" t="s">
        <v>373</v>
      </c>
      <c r="D132" s="42">
        <v>-141400</v>
      </c>
      <c r="E132" s="26">
        <v>-885.52</v>
      </c>
      <c r="F132" s="27">
        <v>-5.4949999999999999E-3</v>
      </c>
      <c r="G132" s="16"/>
    </row>
    <row r="133" spans="1:7" x14ac:dyDescent="0.35">
      <c r="A133" s="13" t="s">
        <v>2351</v>
      </c>
      <c r="B133" s="33"/>
      <c r="C133" s="33" t="s">
        <v>248</v>
      </c>
      <c r="D133" s="42">
        <v>-30625</v>
      </c>
      <c r="E133" s="26">
        <v>-900.31</v>
      </c>
      <c r="F133" s="27">
        <v>-5.587E-3</v>
      </c>
      <c r="G133" s="16"/>
    </row>
    <row r="134" spans="1:7" x14ac:dyDescent="0.35">
      <c r="A134" s="13" t="s">
        <v>2398</v>
      </c>
      <c r="B134" s="33"/>
      <c r="C134" s="33" t="s">
        <v>301</v>
      </c>
      <c r="D134" s="42">
        <v>-130800</v>
      </c>
      <c r="E134" s="26">
        <v>-932.93</v>
      </c>
      <c r="F134" s="27">
        <v>-5.79E-3</v>
      </c>
      <c r="G134" s="16"/>
    </row>
    <row r="135" spans="1:7" x14ac:dyDescent="0.35">
      <c r="A135" s="13" t="s">
        <v>2378</v>
      </c>
      <c r="B135" s="33"/>
      <c r="C135" s="33" t="s">
        <v>226</v>
      </c>
      <c r="D135" s="42">
        <v>-9100</v>
      </c>
      <c r="E135" s="26">
        <v>-1064.52</v>
      </c>
      <c r="F135" s="27">
        <v>-6.6059999999999999E-3</v>
      </c>
      <c r="G135" s="16"/>
    </row>
    <row r="136" spans="1:7" x14ac:dyDescent="0.35">
      <c r="A136" s="13" t="s">
        <v>2410</v>
      </c>
      <c r="B136" s="33"/>
      <c r="C136" s="33" t="s">
        <v>238</v>
      </c>
      <c r="D136" s="42">
        <v>-463650</v>
      </c>
      <c r="E136" s="26">
        <v>-1209.8</v>
      </c>
      <c r="F136" s="27">
        <v>-7.5079999999999999E-3</v>
      </c>
      <c r="G136" s="16"/>
    </row>
    <row r="137" spans="1:7" x14ac:dyDescent="0.35">
      <c r="A137" s="13" t="s">
        <v>2363</v>
      </c>
      <c r="B137" s="33"/>
      <c r="C137" s="33" t="s">
        <v>821</v>
      </c>
      <c r="D137" s="42">
        <v>-392700</v>
      </c>
      <c r="E137" s="26">
        <v>-1520.14</v>
      </c>
      <c r="F137" s="27">
        <v>-9.4339999999999997E-3</v>
      </c>
      <c r="G137" s="16"/>
    </row>
    <row r="138" spans="1:7" x14ac:dyDescent="0.35">
      <c r="A138" s="13" t="s">
        <v>2414</v>
      </c>
      <c r="B138" s="33"/>
      <c r="C138" s="33" t="s">
        <v>197</v>
      </c>
      <c r="D138" s="42">
        <v>-107100</v>
      </c>
      <c r="E138" s="26">
        <v>-1535.17</v>
      </c>
      <c r="F138" s="27">
        <v>-9.5270000000000007E-3</v>
      </c>
      <c r="G138" s="16"/>
    </row>
    <row r="139" spans="1:7" x14ac:dyDescent="0.35">
      <c r="A139" s="13" t="s">
        <v>2354</v>
      </c>
      <c r="B139" s="33"/>
      <c r="C139" s="33" t="s">
        <v>1757</v>
      </c>
      <c r="D139" s="42">
        <v>-73500</v>
      </c>
      <c r="E139" s="26">
        <v>-1696.53</v>
      </c>
      <c r="F139" s="27">
        <v>-1.0529E-2</v>
      </c>
      <c r="G139" s="16"/>
    </row>
    <row r="140" spans="1:7" x14ac:dyDescent="0.35">
      <c r="A140" s="13" t="s">
        <v>2276</v>
      </c>
      <c r="B140" s="33"/>
      <c r="C140" s="33" t="s">
        <v>197</v>
      </c>
      <c r="D140" s="42">
        <v>-205000</v>
      </c>
      <c r="E140" s="26">
        <v>-1718.52</v>
      </c>
      <c r="F140" s="27">
        <v>-1.0664999999999999E-2</v>
      </c>
      <c r="G140" s="16"/>
    </row>
    <row r="141" spans="1:7" x14ac:dyDescent="0.35">
      <c r="A141" s="13" t="s">
        <v>2384</v>
      </c>
      <c r="B141" s="33"/>
      <c r="C141" s="33" t="s">
        <v>226</v>
      </c>
      <c r="D141" s="42">
        <v>-69750</v>
      </c>
      <c r="E141" s="26">
        <v>-1917.92</v>
      </c>
      <c r="F141" s="27">
        <v>-1.1903E-2</v>
      </c>
      <c r="G141" s="16"/>
    </row>
    <row r="142" spans="1:7" x14ac:dyDescent="0.35">
      <c r="A142" s="13" t="s">
        <v>2407</v>
      </c>
      <c r="B142" s="33"/>
      <c r="C142" s="33" t="s">
        <v>232</v>
      </c>
      <c r="D142" s="42">
        <v>-53400</v>
      </c>
      <c r="E142" s="26">
        <v>-2405.3000000000002</v>
      </c>
      <c r="F142" s="27">
        <v>-1.4928E-2</v>
      </c>
      <c r="G142" s="16"/>
    </row>
    <row r="143" spans="1:7" x14ac:dyDescent="0.35">
      <c r="A143" s="13" t="s">
        <v>2411</v>
      </c>
      <c r="B143" s="33"/>
      <c r="C143" s="33" t="s">
        <v>205</v>
      </c>
      <c r="D143" s="42">
        <v>-135375</v>
      </c>
      <c r="E143" s="26">
        <v>-2529.89</v>
      </c>
      <c r="F143" s="27">
        <v>-1.5701E-2</v>
      </c>
      <c r="G143" s="16"/>
    </row>
    <row r="144" spans="1:7" x14ac:dyDescent="0.35">
      <c r="A144" s="13" t="s">
        <v>2409</v>
      </c>
      <c r="B144" s="33"/>
      <c r="C144" s="33" t="s">
        <v>205</v>
      </c>
      <c r="D144" s="42">
        <v>-48560000</v>
      </c>
      <c r="E144" s="26">
        <v>-3457.47</v>
      </c>
      <c r="F144" s="27">
        <v>-2.1458000000000001E-2</v>
      </c>
      <c r="G144" s="16"/>
    </row>
    <row r="145" spans="1:7" x14ac:dyDescent="0.35">
      <c r="A145" s="13" t="s">
        <v>2416</v>
      </c>
      <c r="B145" s="33"/>
      <c r="C145" s="33" t="s">
        <v>202</v>
      </c>
      <c r="D145" s="42">
        <v>-364500</v>
      </c>
      <c r="E145" s="26">
        <v>-5136.8999999999996</v>
      </c>
      <c r="F145" s="27">
        <v>-3.1881E-2</v>
      </c>
      <c r="G145" s="16"/>
    </row>
    <row r="146" spans="1:7" x14ac:dyDescent="0.35">
      <c r="A146" s="13" t="s">
        <v>2394</v>
      </c>
      <c r="B146" s="33"/>
      <c r="C146" s="33" t="s">
        <v>197</v>
      </c>
      <c r="D146" s="42">
        <v>-471250</v>
      </c>
      <c r="E146" s="26">
        <v>-5611.17</v>
      </c>
      <c r="F146" s="27">
        <v>-3.4825000000000002E-2</v>
      </c>
      <c r="G146" s="16"/>
    </row>
    <row r="147" spans="1:7" x14ac:dyDescent="0.35">
      <c r="A147" s="17" t="s">
        <v>137</v>
      </c>
      <c r="B147" s="34"/>
      <c r="C147" s="34"/>
      <c r="D147" s="20"/>
      <c r="E147" s="43">
        <v>-44706.28</v>
      </c>
      <c r="F147" s="44">
        <v>-0.27743200000000001</v>
      </c>
      <c r="G147" s="23"/>
    </row>
    <row r="148" spans="1:7" x14ac:dyDescent="0.35">
      <c r="A148" s="17"/>
      <c r="B148" s="34"/>
      <c r="C148" s="34"/>
      <c r="D148" s="20"/>
      <c r="E148" s="51"/>
      <c r="F148" s="52"/>
      <c r="G148" s="23"/>
    </row>
    <row r="149" spans="1:7" x14ac:dyDescent="0.35">
      <c r="A149" s="17" t="s">
        <v>2697</v>
      </c>
      <c r="B149" s="34"/>
      <c r="C149" s="34"/>
      <c r="D149" s="20"/>
      <c r="E149" s="51"/>
      <c r="F149" s="52"/>
      <c r="G149" s="23"/>
    </row>
    <row r="150" spans="1:7" x14ac:dyDescent="0.35">
      <c r="A150" s="13" t="s">
        <v>2698</v>
      </c>
      <c r="B150" s="33">
        <v>6000041</v>
      </c>
      <c r="C150" s="33"/>
      <c r="D150" s="42">
        <v>-9300</v>
      </c>
      <c r="E150" s="26">
        <v>-8807.1</v>
      </c>
      <c r="F150" s="27">
        <v>-5.4661000000000001E-2</v>
      </c>
      <c r="G150" s="16"/>
    </row>
    <row r="151" spans="1:7" x14ac:dyDescent="0.35">
      <c r="A151" s="13" t="s">
        <v>2699</v>
      </c>
      <c r="B151" s="33">
        <v>6000044</v>
      </c>
      <c r="C151" s="33"/>
      <c r="D151" s="42">
        <v>-5990</v>
      </c>
      <c r="E151" s="26">
        <v>-5677.32</v>
      </c>
      <c r="F151" s="27">
        <v>-3.5236000000000003E-2</v>
      </c>
      <c r="G151" s="16"/>
    </row>
    <row r="152" spans="1:7" x14ac:dyDescent="0.35">
      <c r="A152" s="13" t="s">
        <v>2700</v>
      </c>
      <c r="B152" s="33">
        <v>6000040</v>
      </c>
      <c r="C152" s="33"/>
      <c r="D152" s="42">
        <v>-2000</v>
      </c>
      <c r="E152" s="26">
        <v>-1876.04</v>
      </c>
      <c r="F152" s="27">
        <v>-1.1643000000000001E-2</v>
      </c>
      <c r="G152" s="16"/>
    </row>
    <row r="153" spans="1:7" x14ac:dyDescent="0.35">
      <c r="A153" s="17" t="s">
        <v>137</v>
      </c>
      <c r="B153" s="34"/>
      <c r="C153" s="34"/>
      <c r="D153" s="20"/>
      <c r="E153" s="43">
        <f>SUM(E150:E152)</f>
        <v>-16360.46</v>
      </c>
      <c r="F153" s="44">
        <f>SUM(F150:F152)</f>
        <v>-0.10154000000000001</v>
      </c>
      <c r="G153" s="23"/>
    </row>
    <row r="154" spans="1:7" x14ac:dyDescent="0.35">
      <c r="A154" s="13"/>
      <c r="B154" s="33"/>
      <c r="C154" s="33"/>
      <c r="D154" s="14"/>
      <c r="E154" s="15"/>
      <c r="F154" s="16"/>
      <c r="G154" s="16"/>
    </row>
    <row r="155" spans="1:7" x14ac:dyDescent="0.35">
      <c r="A155" s="24" t="s">
        <v>153</v>
      </c>
      <c r="B155" s="35"/>
      <c r="C155" s="35"/>
      <c r="D155" s="25"/>
      <c r="E155" s="45">
        <f>+E147+E153</f>
        <v>-61066.74</v>
      </c>
      <c r="F155" s="46">
        <f>+F147+F153</f>
        <v>-0.37897200000000003</v>
      </c>
      <c r="G155" s="23"/>
    </row>
    <row r="156" spans="1:7" x14ac:dyDescent="0.35">
      <c r="A156" s="13"/>
      <c r="B156" s="33"/>
      <c r="C156" s="33"/>
      <c r="D156" s="14"/>
      <c r="E156" s="15"/>
      <c r="F156" s="16"/>
      <c r="G156" s="16"/>
    </row>
    <row r="157" spans="1:7" x14ac:dyDescent="0.35">
      <c r="A157" s="17" t="s">
        <v>135</v>
      </c>
      <c r="B157" s="33"/>
      <c r="C157" s="33"/>
      <c r="D157" s="14"/>
      <c r="E157" s="15"/>
      <c r="F157" s="16"/>
      <c r="G157" s="16"/>
    </row>
    <row r="158" spans="1:7" x14ac:dyDescent="0.35">
      <c r="A158" s="17" t="s">
        <v>519</v>
      </c>
      <c r="B158" s="33"/>
      <c r="C158" s="33"/>
      <c r="D158" s="14"/>
      <c r="E158" s="15"/>
      <c r="F158" s="16"/>
      <c r="G158" s="16"/>
    </row>
    <row r="159" spans="1:7" x14ac:dyDescent="0.35">
      <c r="A159" s="13" t="s">
        <v>2701</v>
      </c>
      <c r="B159" s="33" t="s">
        <v>2702</v>
      </c>
      <c r="C159" s="33" t="s">
        <v>522</v>
      </c>
      <c r="D159" s="14">
        <v>7500000</v>
      </c>
      <c r="E159" s="15">
        <v>7673.45</v>
      </c>
      <c r="F159" s="16">
        <v>4.7625000000000001E-2</v>
      </c>
      <c r="G159" s="16">
        <v>6.9400000000000003E-2</v>
      </c>
    </row>
    <row r="160" spans="1:7" x14ac:dyDescent="0.35">
      <c r="A160" s="13" t="s">
        <v>2703</v>
      </c>
      <c r="B160" s="33" t="s">
        <v>2704</v>
      </c>
      <c r="C160" s="33" t="s">
        <v>522</v>
      </c>
      <c r="D160" s="14">
        <v>7500000</v>
      </c>
      <c r="E160" s="15">
        <v>7621.51</v>
      </c>
      <c r="F160" s="16">
        <v>4.7301999999999997E-2</v>
      </c>
      <c r="G160" s="16">
        <v>7.4999999999999997E-2</v>
      </c>
    </row>
    <row r="161" spans="1:7" x14ac:dyDescent="0.35">
      <c r="A161" s="13" t="s">
        <v>2705</v>
      </c>
      <c r="B161" s="33" t="s">
        <v>2706</v>
      </c>
      <c r="C161" s="33" t="s">
        <v>525</v>
      </c>
      <c r="D161" s="14">
        <v>5000000</v>
      </c>
      <c r="E161" s="15">
        <v>5075.21</v>
      </c>
      <c r="F161" s="16">
        <v>3.1498999999999999E-2</v>
      </c>
      <c r="G161" s="16">
        <v>7.3849999999999999E-2</v>
      </c>
    </row>
    <row r="162" spans="1:7" x14ac:dyDescent="0.35">
      <c r="A162" s="13" t="s">
        <v>1315</v>
      </c>
      <c r="B162" s="33" t="s">
        <v>1316</v>
      </c>
      <c r="C162" s="33" t="s">
        <v>522</v>
      </c>
      <c r="D162" s="14">
        <v>5000000</v>
      </c>
      <c r="E162" s="15">
        <v>5046.29</v>
      </c>
      <c r="F162" s="16">
        <v>3.1319E-2</v>
      </c>
      <c r="G162" s="16">
        <v>7.2405999999999998E-2</v>
      </c>
    </row>
    <row r="163" spans="1:7" x14ac:dyDescent="0.35">
      <c r="A163" s="13" t="s">
        <v>2707</v>
      </c>
      <c r="B163" s="33" t="s">
        <v>2708</v>
      </c>
      <c r="C163" s="33" t="s">
        <v>522</v>
      </c>
      <c r="D163" s="14">
        <v>4500000</v>
      </c>
      <c r="E163" s="15">
        <v>4464.8</v>
      </c>
      <c r="F163" s="16">
        <v>2.7709999999999999E-2</v>
      </c>
      <c r="G163" s="16">
        <v>7.3099999999999998E-2</v>
      </c>
    </row>
    <row r="164" spans="1:7" x14ac:dyDescent="0.35">
      <c r="A164" s="13" t="s">
        <v>2709</v>
      </c>
      <c r="B164" s="33" t="s">
        <v>2710</v>
      </c>
      <c r="C164" s="33" t="s">
        <v>522</v>
      </c>
      <c r="D164" s="14">
        <v>3500000</v>
      </c>
      <c r="E164" s="15">
        <v>3533.57</v>
      </c>
      <c r="F164" s="16">
        <v>2.1930999999999999E-2</v>
      </c>
      <c r="G164" s="16">
        <v>7.2599999999999998E-2</v>
      </c>
    </row>
    <row r="165" spans="1:7" x14ac:dyDescent="0.35">
      <c r="A165" s="13" t="s">
        <v>2711</v>
      </c>
      <c r="B165" s="33" t="s">
        <v>2712</v>
      </c>
      <c r="C165" s="33" t="s">
        <v>522</v>
      </c>
      <c r="D165" s="14">
        <v>3000000</v>
      </c>
      <c r="E165" s="15">
        <v>3014.34</v>
      </c>
      <c r="F165" s="16">
        <v>1.8707999999999999E-2</v>
      </c>
      <c r="G165" s="16">
        <v>6.8900000000000003E-2</v>
      </c>
    </row>
    <row r="166" spans="1:7" x14ac:dyDescent="0.35">
      <c r="A166" s="13" t="s">
        <v>1097</v>
      </c>
      <c r="B166" s="33" t="s">
        <v>1098</v>
      </c>
      <c r="C166" s="33" t="s">
        <v>525</v>
      </c>
      <c r="D166" s="14">
        <v>2500000</v>
      </c>
      <c r="E166" s="15">
        <v>2540.73</v>
      </c>
      <c r="F166" s="16">
        <v>1.5768999999999998E-2</v>
      </c>
      <c r="G166" s="16">
        <v>7.3700000000000002E-2</v>
      </c>
    </row>
    <row r="167" spans="1:7" x14ac:dyDescent="0.35">
      <c r="A167" s="13" t="s">
        <v>1291</v>
      </c>
      <c r="B167" s="33" t="s">
        <v>1292</v>
      </c>
      <c r="C167" s="33" t="s">
        <v>525</v>
      </c>
      <c r="D167" s="14">
        <v>1500000</v>
      </c>
      <c r="E167" s="15">
        <v>1524.37</v>
      </c>
      <c r="F167" s="16">
        <v>9.4610000000000007E-3</v>
      </c>
      <c r="G167" s="16">
        <v>7.4486999999999998E-2</v>
      </c>
    </row>
    <row r="168" spans="1:7" x14ac:dyDescent="0.35">
      <c r="A168" s="13" t="s">
        <v>2713</v>
      </c>
      <c r="B168" s="33" t="s">
        <v>2714</v>
      </c>
      <c r="C168" s="33" t="s">
        <v>522</v>
      </c>
      <c r="D168" s="14">
        <v>1500000</v>
      </c>
      <c r="E168" s="15">
        <v>1510.74</v>
      </c>
      <c r="F168" s="16">
        <v>9.3760000000000007E-3</v>
      </c>
      <c r="G168" s="16">
        <v>6.8750000000000006E-2</v>
      </c>
    </row>
    <row r="169" spans="1:7" x14ac:dyDescent="0.35">
      <c r="A169" s="13" t="s">
        <v>2715</v>
      </c>
      <c r="B169" s="33" t="s">
        <v>2716</v>
      </c>
      <c r="C169" s="33" t="s">
        <v>522</v>
      </c>
      <c r="D169" s="14">
        <v>500000</v>
      </c>
      <c r="E169" s="15">
        <v>504.56</v>
      </c>
      <c r="F169" s="16">
        <v>3.1319999999999998E-3</v>
      </c>
      <c r="G169" s="16">
        <v>7.1249999999999994E-2</v>
      </c>
    </row>
    <row r="170" spans="1:7" x14ac:dyDescent="0.35">
      <c r="A170" s="13" t="s">
        <v>2717</v>
      </c>
      <c r="B170" s="33" t="s">
        <v>2718</v>
      </c>
      <c r="C170" s="33" t="s">
        <v>522</v>
      </c>
      <c r="D170" s="14">
        <v>500000</v>
      </c>
      <c r="E170" s="15">
        <v>504.29</v>
      </c>
      <c r="F170" s="16">
        <v>3.13E-3</v>
      </c>
      <c r="G170" s="16">
        <v>7.1050000000000002E-2</v>
      </c>
    </row>
    <row r="171" spans="1:7" x14ac:dyDescent="0.35">
      <c r="A171" s="13" t="s">
        <v>2719</v>
      </c>
      <c r="B171" s="33" t="s">
        <v>2720</v>
      </c>
      <c r="C171" s="33" t="s">
        <v>525</v>
      </c>
      <c r="D171" s="14">
        <v>500000</v>
      </c>
      <c r="E171" s="15">
        <v>504.24</v>
      </c>
      <c r="F171" s="16">
        <v>3.13E-3</v>
      </c>
      <c r="G171" s="16">
        <v>7.3062000000000002E-2</v>
      </c>
    </row>
    <row r="172" spans="1:7" x14ac:dyDescent="0.35">
      <c r="A172" s="13" t="s">
        <v>2721</v>
      </c>
      <c r="B172" s="33" t="s">
        <v>2722</v>
      </c>
      <c r="C172" s="33" t="s">
        <v>522</v>
      </c>
      <c r="D172" s="14">
        <v>500000</v>
      </c>
      <c r="E172" s="15">
        <v>501.41</v>
      </c>
      <c r="F172" s="16">
        <v>3.1120000000000002E-3</v>
      </c>
      <c r="G172" s="16">
        <v>7.1099999999999997E-2</v>
      </c>
    </row>
    <row r="173" spans="1:7" x14ac:dyDescent="0.35">
      <c r="A173" s="13" t="s">
        <v>690</v>
      </c>
      <c r="B173" s="33" t="s">
        <v>691</v>
      </c>
      <c r="C173" s="33" t="s">
        <v>522</v>
      </c>
      <c r="D173" s="14">
        <v>500000</v>
      </c>
      <c r="E173" s="15">
        <v>501.37</v>
      </c>
      <c r="F173" s="16">
        <v>3.1120000000000002E-3</v>
      </c>
      <c r="G173" s="16">
        <v>6.8900000000000003E-2</v>
      </c>
    </row>
    <row r="174" spans="1:7" x14ac:dyDescent="0.35">
      <c r="A174" s="13" t="s">
        <v>2723</v>
      </c>
      <c r="B174" s="33" t="s">
        <v>2724</v>
      </c>
      <c r="C174" s="33" t="s">
        <v>522</v>
      </c>
      <c r="D174" s="14">
        <v>500000</v>
      </c>
      <c r="E174" s="15">
        <v>492.53</v>
      </c>
      <c r="F174" s="16">
        <v>3.0569999999999998E-3</v>
      </c>
      <c r="G174" s="16">
        <v>7.4999999999999997E-2</v>
      </c>
    </row>
    <row r="175" spans="1:7" x14ac:dyDescent="0.35">
      <c r="A175" s="13" t="s">
        <v>2176</v>
      </c>
      <c r="B175" s="33" t="s">
        <v>2177</v>
      </c>
      <c r="C175" s="33" t="s">
        <v>522</v>
      </c>
      <c r="D175" s="14">
        <v>200000</v>
      </c>
      <c r="E175" s="15">
        <v>202.65</v>
      </c>
      <c r="F175" s="16">
        <v>1.258E-3</v>
      </c>
      <c r="G175" s="16">
        <v>7.1199999999999999E-2</v>
      </c>
    </row>
    <row r="176" spans="1:7" x14ac:dyDescent="0.35">
      <c r="A176" s="13" t="s">
        <v>1293</v>
      </c>
      <c r="B176" s="33" t="s">
        <v>1294</v>
      </c>
      <c r="C176" s="33" t="s">
        <v>522</v>
      </c>
      <c r="D176" s="14">
        <v>200000</v>
      </c>
      <c r="E176" s="15">
        <v>201.96</v>
      </c>
      <c r="F176" s="16">
        <v>1.253E-3</v>
      </c>
      <c r="G176" s="16">
        <v>7.3849999999999999E-2</v>
      </c>
    </row>
    <row r="177" spans="1:7" x14ac:dyDescent="0.35">
      <c r="A177" s="17" t="s">
        <v>137</v>
      </c>
      <c r="B177" s="34"/>
      <c r="C177" s="34"/>
      <c r="D177" s="20"/>
      <c r="E177" s="37">
        <v>45418.02</v>
      </c>
      <c r="F177" s="38">
        <v>0.28187200000000001</v>
      </c>
      <c r="G177" s="23"/>
    </row>
    <row r="178" spans="1:7" x14ac:dyDescent="0.35">
      <c r="A178" s="13"/>
      <c r="B178" s="33"/>
      <c r="C178" s="33"/>
      <c r="D178" s="14"/>
      <c r="E178" s="15"/>
      <c r="F178" s="16"/>
      <c r="G178" s="16"/>
    </row>
    <row r="179" spans="1:7" x14ac:dyDescent="0.35">
      <c r="A179" s="17" t="s">
        <v>138</v>
      </c>
      <c r="B179" s="33"/>
      <c r="C179" s="33"/>
      <c r="D179" s="14"/>
      <c r="E179" s="15"/>
      <c r="F179" s="16"/>
      <c r="G179" s="16"/>
    </row>
    <row r="180" spans="1:7" x14ac:dyDescent="0.35">
      <c r="A180" s="13" t="s">
        <v>2005</v>
      </c>
      <c r="B180" s="33" t="s">
        <v>2006</v>
      </c>
      <c r="C180" s="33" t="s">
        <v>141</v>
      </c>
      <c r="D180" s="14">
        <v>22500000</v>
      </c>
      <c r="E180" s="15">
        <v>23754.85</v>
      </c>
      <c r="F180" s="16">
        <v>0.14743200000000001</v>
      </c>
      <c r="G180" s="16">
        <v>6.4375000000000002E-2</v>
      </c>
    </row>
    <row r="181" spans="1:7" x14ac:dyDescent="0.35">
      <c r="A181" s="13" t="s">
        <v>680</v>
      </c>
      <c r="B181" s="33" t="s">
        <v>681</v>
      </c>
      <c r="C181" s="33" t="s">
        <v>141</v>
      </c>
      <c r="D181" s="14">
        <v>8000000</v>
      </c>
      <c r="E181" s="15">
        <v>8126.63</v>
      </c>
      <c r="F181" s="16">
        <v>5.0437000000000003E-2</v>
      </c>
      <c r="G181" s="16">
        <v>6.3428999999999999E-2</v>
      </c>
    </row>
    <row r="182" spans="1:7" x14ac:dyDescent="0.35">
      <c r="A182" s="13" t="s">
        <v>1394</v>
      </c>
      <c r="B182" s="33" t="s">
        <v>1395</v>
      </c>
      <c r="C182" s="33" t="s">
        <v>141</v>
      </c>
      <c r="D182" s="14">
        <v>6500000</v>
      </c>
      <c r="E182" s="15">
        <v>6674.2</v>
      </c>
      <c r="F182" s="16">
        <v>4.1423000000000001E-2</v>
      </c>
      <c r="G182" s="16">
        <v>6.1094000000000002E-2</v>
      </c>
    </row>
    <row r="183" spans="1:7" x14ac:dyDescent="0.35">
      <c r="A183" s="13" t="s">
        <v>139</v>
      </c>
      <c r="B183" s="33" t="s">
        <v>140</v>
      </c>
      <c r="C183" s="33" t="s">
        <v>141</v>
      </c>
      <c r="D183" s="14">
        <v>4000000</v>
      </c>
      <c r="E183" s="15">
        <v>4107.7</v>
      </c>
      <c r="F183" s="16">
        <v>2.5493999999999999E-2</v>
      </c>
      <c r="G183" s="16">
        <v>6.1365000000000003E-2</v>
      </c>
    </row>
    <row r="184" spans="1:7" x14ac:dyDescent="0.35">
      <c r="A184" s="17" t="s">
        <v>137</v>
      </c>
      <c r="B184" s="34"/>
      <c r="C184" s="34"/>
      <c r="D184" s="20"/>
      <c r="E184" s="37">
        <v>42663.38</v>
      </c>
      <c r="F184" s="38">
        <v>0.26478600000000002</v>
      </c>
      <c r="G184" s="23"/>
    </row>
    <row r="185" spans="1:7" x14ac:dyDescent="0.35">
      <c r="A185" s="13"/>
      <c r="B185" s="33"/>
      <c r="C185" s="33"/>
      <c r="D185" s="14"/>
      <c r="E185" s="15"/>
      <c r="F185" s="16"/>
      <c r="G185" s="16"/>
    </row>
    <row r="186" spans="1:7" x14ac:dyDescent="0.35">
      <c r="A186" s="17" t="s">
        <v>151</v>
      </c>
      <c r="B186" s="33"/>
      <c r="C186" s="33"/>
      <c r="D186" s="14"/>
      <c r="E186" s="15"/>
      <c r="F186" s="16"/>
      <c r="G186" s="16"/>
    </row>
    <row r="187" spans="1:7" x14ac:dyDescent="0.35">
      <c r="A187" s="17" t="s">
        <v>137</v>
      </c>
      <c r="B187" s="33"/>
      <c r="C187" s="33"/>
      <c r="D187" s="14"/>
      <c r="E187" s="39" t="s">
        <v>134</v>
      </c>
      <c r="F187" s="40" t="s">
        <v>134</v>
      </c>
      <c r="G187" s="16"/>
    </row>
    <row r="188" spans="1:7" x14ac:dyDescent="0.35">
      <c r="A188" s="13"/>
      <c r="B188" s="33"/>
      <c r="C188" s="33"/>
      <c r="D188" s="14"/>
      <c r="E188" s="15"/>
      <c r="F188" s="16"/>
      <c r="G188" s="16"/>
    </row>
    <row r="189" spans="1:7" x14ac:dyDescent="0.35">
      <c r="A189" s="17" t="s">
        <v>152</v>
      </c>
      <c r="B189" s="33"/>
      <c r="C189" s="33"/>
      <c r="D189" s="14"/>
      <c r="E189" s="15"/>
      <c r="F189" s="16"/>
      <c r="G189" s="16"/>
    </row>
    <row r="190" spans="1:7" x14ac:dyDescent="0.35">
      <c r="A190" s="17" t="s">
        <v>137</v>
      </c>
      <c r="B190" s="33"/>
      <c r="C190" s="33"/>
      <c r="D190" s="14"/>
      <c r="E190" s="39" t="s">
        <v>134</v>
      </c>
      <c r="F190" s="40" t="s">
        <v>134</v>
      </c>
      <c r="G190" s="16"/>
    </row>
    <row r="191" spans="1:7" x14ac:dyDescent="0.35">
      <c r="A191" s="13"/>
      <c r="B191" s="33"/>
      <c r="C191" s="33"/>
      <c r="D191" s="14"/>
      <c r="E191" s="15"/>
      <c r="F191" s="16"/>
      <c r="G191" s="16"/>
    </row>
    <row r="192" spans="1:7" x14ac:dyDescent="0.35">
      <c r="A192" s="24" t="s">
        <v>153</v>
      </c>
      <c r="B192" s="35"/>
      <c r="C192" s="35"/>
      <c r="D192" s="25"/>
      <c r="E192" s="21">
        <v>88081.4</v>
      </c>
      <c r="F192" s="22">
        <v>0.54666899999999996</v>
      </c>
      <c r="G192" s="23"/>
    </row>
    <row r="193" spans="1:7" x14ac:dyDescent="0.35">
      <c r="A193" s="17"/>
      <c r="B193" s="34"/>
      <c r="C193" s="34"/>
      <c r="D193" s="20"/>
      <c r="E193" s="41"/>
      <c r="F193" s="23"/>
      <c r="G193" s="23"/>
    </row>
    <row r="194" spans="1:7" x14ac:dyDescent="0.35">
      <c r="A194" s="17" t="s">
        <v>2572</v>
      </c>
      <c r="B194" s="34"/>
      <c r="C194" s="34"/>
      <c r="D194" s="20"/>
      <c r="E194" s="41"/>
      <c r="F194" s="23"/>
      <c r="G194" s="16"/>
    </row>
    <row r="195" spans="1:7" x14ac:dyDescent="0.35">
      <c r="A195" s="17" t="s">
        <v>2725</v>
      </c>
      <c r="B195" s="34"/>
      <c r="C195" s="34"/>
      <c r="D195" s="20"/>
      <c r="E195" s="41"/>
      <c r="F195" s="23"/>
      <c r="G195" s="16"/>
    </row>
    <row r="196" spans="1:7" x14ac:dyDescent="0.35">
      <c r="A196" s="13" t="s">
        <v>2726</v>
      </c>
      <c r="B196" s="33" t="s">
        <v>2727</v>
      </c>
      <c r="C196" s="34"/>
      <c r="D196" s="14">
        <v>2000</v>
      </c>
      <c r="E196" s="15">
        <v>1878.56</v>
      </c>
      <c r="F196" s="16">
        <f>+E196/$E$216</f>
        <v>1.1659125973934167E-2</v>
      </c>
      <c r="G196" s="16"/>
    </row>
    <row r="197" spans="1:7" x14ac:dyDescent="0.35">
      <c r="A197" s="17" t="s">
        <v>2728</v>
      </c>
      <c r="B197" s="34"/>
      <c r="C197" s="34"/>
      <c r="D197" s="20"/>
      <c r="E197" s="41"/>
      <c r="F197" s="23"/>
      <c r="G197" s="16"/>
    </row>
    <row r="198" spans="1:7" x14ac:dyDescent="0.35">
      <c r="A198" s="53" t="s">
        <v>2574</v>
      </c>
      <c r="B198" s="33" t="s">
        <v>2575</v>
      </c>
      <c r="C198" s="33"/>
      <c r="D198" s="14">
        <v>15290</v>
      </c>
      <c r="E198" s="15">
        <v>14368.7775</v>
      </c>
      <c r="F198" s="16">
        <f>+E198/$E$216</f>
        <v>8.9178619242361618E-2</v>
      </c>
      <c r="G198" s="16"/>
    </row>
    <row r="199" spans="1:7" x14ac:dyDescent="0.35">
      <c r="A199" s="17" t="s">
        <v>137</v>
      </c>
      <c r="B199" s="34"/>
      <c r="C199" s="34"/>
      <c r="D199" s="20"/>
      <c r="E199" s="37">
        <f>SUM(E196:E198)</f>
        <v>16247.3375</v>
      </c>
      <c r="F199" s="38">
        <f>SUM(F196:F198)</f>
        <v>0.10083774521629578</v>
      </c>
      <c r="G199" s="16"/>
    </row>
    <row r="200" spans="1:7" x14ac:dyDescent="0.35">
      <c r="A200" s="17"/>
      <c r="B200" s="34"/>
      <c r="C200" s="34"/>
      <c r="D200" s="20"/>
      <c r="E200" s="41"/>
      <c r="F200" s="23"/>
      <c r="G200" s="16"/>
    </row>
    <row r="201" spans="1:7" x14ac:dyDescent="0.35">
      <c r="A201" s="54" t="s">
        <v>153</v>
      </c>
      <c r="B201" s="55"/>
      <c r="C201" s="55"/>
      <c r="D201" s="56"/>
      <c r="E201" s="37">
        <f>+E199</f>
        <v>16247.3375</v>
      </c>
      <c r="F201" s="38">
        <f>+F199</f>
        <v>0.10083774521629578</v>
      </c>
      <c r="G201" s="16"/>
    </row>
    <row r="202" spans="1:7" x14ac:dyDescent="0.35">
      <c r="A202" s="13"/>
      <c r="B202" s="33"/>
      <c r="C202" s="33"/>
      <c r="D202" s="14"/>
      <c r="E202" s="15"/>
      <c r="F202" s="16"/>
      <c r="G202" s="16"/>
    </row>
    <row r="203" spans="1:7" x14ac:dyDescent="0.35">
      <c r="A203" s="17" t="s">
        <v>1103</v>
      </c>
      <c r="B203" s="33"/>
      <c r="C203" s="33"/>
      <c r="D203" s="14"/>
      <c r="E203" s="15"/>
      <c r="F203" s="16"/>
      <c r="G203" s="16"/>
    </row>
    <row r="204" spans="1:7" x14ac:dyDescent="0.35">
      <c r="A204" s="13" t="s">
        <v>1108</v>
      </c>
      <c r="B204" s="33" t="s">
        <v>1109</v>
      </c>
      <c r="C204" s="33"/>
      <c r="D204" s="14">
        <v>19999000.050000001</v>
      </c>
      <c r="E204" s="15">
        <v>2085.9</v>
      </c>
      <c r="F204" s="16">
        <v>1.2945999999999999E-2</v>
      </c>
      <c r="G204" s="16"/>
    </row>
    <row r="205" spans="1:7" x14ac:dyDescent="0.35">
      <c r="A205" s="13" t="s">
        <v>1106</v>
      </c>
      <c r="B205" s="33" t="s">
        <v>1107</v>
      </c>
      <c r="C205" s="33"/>
      <c r="D205" s="14">
        <v>19999000</v>
      </c>
      <c r="E205" s="15">
        <v>2047.72</v>
      </c>
      <c r="F205" s="16">
        <v>1.2709E-2</v>
      </c>
      <c r="G205" s="16"/>
    </row>
    <row r="206" spans="1:7" x14ac:dyDescent="0.35">
      <c r="A206" s="13"/>
      <c r="B206" s="33"/>
      <c r="C206" s="33"/>
      <c r="D206" s="14"/>
      <c r="E206" s="15"/>
      <c r="F206" s="16"/>
      <c r="G206" s="16"/>
    </row>
    <row r="207" spans="1:7" x14ac:dyDescent="0.35">
      <c r="A207" s="24" t="s">
        <v>153</v>
      </c>
      <c r="B207" s="35"/>
      <c r="C207" s="35"/>
      <c r="D207" s="25"/>
      <c r="E207" s="21">
        <v>4133.62</v>
      </c>
      <c r="F207" s="22">
        <v>2.5655000000000001E-2</v>
      </c>
      <c r="G207" s="23"/>
    </row>
    <row r="208" spans="1:7" x14ac:dyDescent="0.35">
      <c r="A208" s="13"/>
      <c r="B208" s="33"/>
      <c r="C208" s="33"/>
      <c r="D208" s="14"/>
      <c r="E208" s="15"/>
      <c r="F208" s="16"/>
      <c r="G208" s="16"/>
    </row>
    <row r="209" spans="1:7" x14ac:dyDescent="0.35">
      <c r="A209" s="17" t="s">
        <v>154</v>
      </c>
      <c r="B209" s="33"/>
      <c r="C209" s="33"/>
      <c r="D209" s="14"/>
      <c r="E209" s="15"/>
      <c r="F209" s="16"/>
      <c r="G209" s="16"/>
    </row>
    <row r="210" spans="1:7" x14ac:dyDescent="0.35">
      <c r="A210" s="13" t="s">
        <v>155</v>
      </c>
      <c r="B210" s="33"/>
      <c r="C210" s="33"/>
      <c r="D210" s="14"/>
      <c r="E210" s="15">
        <v>4996.38</v>
      </c>
      <c r="F210" s="16">
        <v>3.1009999999999999E-2</v>
      </c>
      <c r="G210" s="16">
        <v>5.9055999999999997E-2</v>
      </c>
    </row>
    <row r="211" spans="1:7" x14ac:dyDescent="0.35">
      <c r="A211" s="17" t="s">
        <v>137</v>
      </c>
      <c r="B211" s="34"/>
      <c r="C211" s="34"/>
      <c r="D211" s="20"/>
      <c r="E211" s="37">
        <v>4996.38</v>
      </c>
      <c r="F211" s="38">
        <v>3.1008999999999998E-2</v>
      </c>
      <c r="G211" s="23"/>
    </row>
    <row r="212" spans="1:7" x14ac:dyDescent="0.35">
      <c r="A212" s="13"/>
      <c r="B212" s="33"/>
      <c r="C212" s="33"/>
      <c r="D212" s="14"/>
      <c r="E212" s="15"/>
      <c r="F212" s="16"/>
      <c r="G212" s="16"/>
    </row>
    <row r="213" spans="1:7" x14ac:dyDescent="0.35">
      <c r="A213" s="24" t="s">
        <v>153</v>
      </c>
      <c r="B213" s="35"/>
      <c r="C213" s="35"/>
      <c r="D213" s="25"/>
      <c r="E213" s="21">
        <v>4996.38</v>
      </c>
      <c r="F213" s="22">
        <v>3.1009999999999999E-2</v>
      </c>
      <c r="G213" s="23"/>
    </row>
    <row r="214" spans="1:7" x14ac:dyDescent="0.35">
      <c r="A214" s="13" t="s">
        <v>156</v>
      </c>
      <c r="B214" s="33"/>
      <c r="C214" s="33"/>
      <c r="D214" s="14"/>
      <c r="E214" s="15">
        <v>2922.1412648</v>
      </c>
      <c r="F214" s="16">
        <v>1.8135999999999999E-2</v>
      </c>
      <c r="G214" s="16"/>
    </row>
    <row r="215" spans="1:7" x14ac:dyDescent="0.35">
      <c r="A215" s="13" t="s">
        <v>157</v>
      </c>
      <c r="B215" s="33"/>
      <c r="C215" s="33"/>
      <c r="D215" s="14"/>
      <c r="E215" s="15">
        <v>169.72123520000599</v>
      </c>
      <c r="F215" s="16">
        <f>+E215/$E$216</f>
        <v>1.0533606920452791E-3</v>
      </c>
      <c r="G215" s="16">
        <v>5.9055000000000003E-2</v>
      </c>
    </row>
    <row r="216" spans="1:7" x14ac:dyDescent="0.35">
      <c r="A216" s="28" t="s">
        <v>158</v>
      </c>
      <c r="B216" s="36"/>
      <c r="C216" s="36"/>
      <c r="D216" s="29"/>
      <c r="E216" s="30">
        <v>161123.57</v>
      </c>
      <c r="F216" s="31">
        <v>1</v>
      </c>
      <c r="G216" s="31"/>
    </row>
    <row r="218" spans="1:7" x14ac:dyDescent="0.35">
      <c r="A218" s="1" t="s">
        <v>793</v>
      </c>
      <c r="E218" s="57"/>
      <c r="F218" s="57"/>
    </row>
    <row r="219" spans="1:7" x14ac:dyDescent="0.35">
      <c r="A219" s="1" t="s">
        <v>159</v>
      </c>
      <c r="E219" s="57"/>
      <c r="F219" s="57"/>
    </row>
    <row r="220" spans="1:7" x14ac:dyDescent="0.35">
      <c r="E220" s="57"/>
    </row>
    <row r="221" spans="1:7" x14ac:dyDescent="0.35">
      <c r="A221" s="1" t="s">
        <v>161</v>
      </c>
    </row>
    <row r="222" spans="1:7" x14ac:dyDescent="0.35">
      <c r="A222" s="47" t="s">
        <v>162</v>
      </c>
      <c r="B222" s="3" t="s">
        <v>134</v>
      </c>
    </row>
    <row r="223" spans="1:7" x14ac:dyDescent="0.35">
      <c r="A223" t="s">
        <v>163</v>
      </c>
    </row>
    <row r="224" spans="1:7" x14ac:dyDescent="0.35">
      <c r="A224" t="s">
        <v>164</v>
      </c>
      <c r="B224" t="s">
        <v>165</v>
      </c>
      <c r="C224" t="s">
        <v>165</v>
      </c>
    </row>
    <row r="225" spans="1:3" x14ac:dyDescent="0.35">
      <c r="B225" s="48">
        <v>45747</v>
      </c>
      <c r="C225" s="48">
        <v>45777</v>
      </c>
    </row>
    <row r="226" spans="1:3" x14ac:dyDescent="0.35">
      <c r="A226" t="s">
        <v>166</v>
      </c>
      <c r="B226">
        <v>11.4863</v>
      </c>
      <c r="C226">
        <v>11.627700000000001</v>
      </c>
    </row>
    <row r="227" spans="1:3" x14ac:dyDescent="0.35">
      <c r="A227" t="s">
        <v>167</v>
      </c>
      <c r="B227">
        <v>11.4863</v>
      </c>
      <c r="C227">
        <v>11.627700000000001</v>
      </c>
    </row>
    <row r="228" spans="1:3" x14ac:dyDescent="0.35">
      <c r="A228" t="s">
        <v>168</v>
      </c>
      <c r="B228">
        <v>11.4223</v>
      </c>
      <c r="C228">
        <v>11.559900000000001</v>
      </c>
    </row>
    <row r="229" spans="1:3" x14ac:dyDescent="0.35">
      <c r="A229" t="s">
        <v>169</v>
      </c>
      <c r="B229">
        <v>11.4223</v>
      </c>
      <c r="C229">
        <v>11.559900000000001</v>
      </c>
    </row>
    <row r="231" spans="1:3" x14ac:dyDescent="0.35">
      <c r="A231" t="s">
        <v>170</v>
      </c>
      <c r="B231" s="3" t="s">
        <v>134</v>
      </c>
    </row>
    <row r="232" spans="1:3" x14ac:dyDescent="0.35">
      <c r="A232" t="s">
        <v>171</v>
      </c>
      <c r="B232" s="3" t="s">
        <v>134</v>
      </c>
    </row>
    <row r="233" spans="1:3" ht="29" customHeight="1" x14ac:dyDescent="0.35">
      <c r="A233" s="47" t="s">
        <v>172</v>
      </c>
      <c r="B233" s="3" t="s">
        <v>134</v>
      </c>
    </row>
    <row r="234" spans="1:3" ht="29" customHeight="1" x14ac:dyDescent="0.35">
      <c r="A234" s="47" t="s">
        <v>173</v>
      </c>
      <c r="B234" s="3" t="s">
        <v>134</v>
      </c>
    </row>
    <row r="235" spans="1:3" x14ac:dyDescent="0.35">
      <c r="A235" t="s">
        <v>174</v>
      </c>
      <c r="B235" s="49">
        <f>+B251</f>
        <v>3.829587654811494</v>
      </c>
    </row>
    <row r="236" spans="1:3" x14ac:dyDescent="0.35">
      <c r="A236" t="s">
        <v>405</v>
      </c>
      <c r="B236" s="49">
        <v>5.9351000000000003</v>
      </c>
    </row>
    <row r="237" spans="1:3" ht="43.5" customHeight="1" x14ac:dyDescent="0.35">
      <c r="A237" s="47" t="s">
        <v>175</v>
      </c>
      <c r="B237" s="3">
        <v>0</v>
      </c>
    </row>
    <row r="238" spans="1:3" x14ac:dyDescent="0.35">
      <c r="B238" s="3"/>
    </row>
    <row r="239" spans="1:3" ht="29" customHeight="1" x14ac:dyDescent="0.35">
      <c r="A239" s="47" t="s">
        <v>176</v>
      </c>
      <c r="B239" s="3" t="s">
        <v>134</v>
      </c>
    </row>
    <row r="240" spans="1:3" ht="29" customHeight="1" x14ac:dyDescent="0.35">
      <c r="A240" s="47" t="s">
        <v>177</v>
      </c>
      <c r="B240" t="s">
        <v>134</v>
      </c>
    </row>
    <row r="241" spans="1:4" ht="29" customHeight="1" x14ac:dyDescent="0.35">
      <c r="A241" s="47" t="s">
        <v>178</v>
      </c>
      <c r="B241" s="3" t="s">
        <v>134</v>
      </c>
    </row>
    <row r="242" spans="1:4" ht="29" customHeight="1" x14ac:dyDescent="0.35">
      <c r="A242" s="47" t="s">
        <v>179</v>
      </c>
      <c r="B242" s="3" t="s">
        <v>134</v>
      </c>
    </row>
    <row r="244" spans="1:4" x14ac:dyDescent="0.35">
      <c r="A244" t="s">
        <v>180</v>
      </c>
    </row>
    <row r="245" spans="1:4" x14ac:dyDescent="0.35">
      <c r="A245" s="63" t="s">
        <v>181</v>
      </c>
      <c r="B245" s="63" t="s">
        <v>2729</v>
      </c>
    </row>
    <row r="246" spans="1:4" x14ac:dyDescent="0.35">
      <c r="A246" s="63" t="s">
        <v>183</v>
      </c>
      <c r="B246" s="63" t="s">
        <v>2730</v>
      </c>
    </row>
    <row r="247" spans="1:4" x14ac:dyDescent="0.35">
      <c r="A247" s="63"/>
      <c r="B247" s="63"/>
    </row>
    <row r="248" spans="1:4" x14ac:dyDescent="0.35">
      <c r="A248" s="63" t="s">
        <v>185</v>
      </c>
      <c r="B248" s="64">
        <v>6.7818224117437111</v>
      </c>
    </row>
    <row r="249" spans="1:4" x14ac:dyDescent="0.35">
      <c r="A249" s="63"/>
      <c r="B249" s="63"/>
    </row>
    <row r="250" spans="1:4" x14ac:dyDescent="0.35">
      <c r="A250" s="63" t="s">
        <v>186</v>
      </c>
      <c r="B250" s="65">
        <v>3.1686999999999999</v>
      </c>
    </row>
    <row r="251" spans="1:4" x14ac:dyDescent="0.35">
      <c r="A251" s="63" t="s">
        <v>187</v>
      </c>
      <c r="B251" s="65">
        <v>3.829587654811494</v>
      </c>
    </row>
    <row r="252" spans="1:4" x14ac:dyDescent="0.35">
      <c r="A252" s="63"/>
      <c r="B252" s="63"/>
    </row>
    <row r="253" spans="1:4" x14ac:dyDescent="0.35">
      <c r="A253" s="63" t="s">
        <v>188</v>
      </c>
      <c r="B253" s="66">
        <v>45777</v>
      </c>
    </row>
    <row r="255" spans="1:4" ht="70" customHeight="1" x14ac:dyDescent="0.35">
      <c r="A255" s="73" t="s">
        <v>189</v>
      </c>
      <c r="B255" s="73" t="s">
        <v>190</v>
      </c>
      <c r="C255" s="73" t="s">
        <v>5</v>
      </c>
      <c r="D255" s="73" t="s">
        <v>6</v>
      </c>
    </row>
    <row r="256" spans="1:4" ht="70" customHeight="1" x14ac:dyDescent="0.35">
      <c r="A256" s="73" t="s">
        <v>2729</v>
      </c>
      <c r="B256" s="73"/>
      <c r="C256" s="73" t="s">
        <v>115</v>
      </c>
      <c r="D25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101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2731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2732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738</v>
      </c>
      <c r="B8" s="33" t="s">
        <v>739</v>
      </c>
      <c r="C8" s="33" t="s">
        <v>740</v>
      </c>
      <c r="D8" s="14">
        <v>11022</v>
      </c>
      <c r="E8" s="15">
        <v>578.6</v>
      </c>
      <c r="F8" s="16">
        <v>4.5600000000000002E-2</v>
      </c>
      <c r="G8" s="16"/>
    </row>
    <row r="9" spans="1:7" x14ac:dyDescent="0.35">
      <c r="A9" s="13" t="s">
        <v>418</v>
      </c>
      <c r="B9" s="33" t="s">
        <v>419</v>
      </c>
      <c r="C9" s="33" t="s">
        <v>232</v>
      </c>
      <c r="D9" s="14">
        <v>10674</v>
      </c>
      <c r="E9" s="15">
        <v>479.04</v>
      </c>
      <c r="F9" s="16">
        <v>3.78E-2</v>
      </c>
      <c r="G9" s="16"/>
    </row>
    <row r="10" spans="1:7" x14ac:dyDescent="0.35">
      <c r="A10" s="13" t="s">
        <v>728</v>
      </c>
      <c r="B10" s="33" t="s">
        <v>729</v>
      </c>
      <c r="C10" s="33" t="s">
        <v>229</v>
      </c>
      <c r="D10" s="14">
        <v>7132</v>
      </c>
      <c r="E10" s="15">
        <v>434.12</v>
      </c>
      <c r="F10" s="16">
        <v>3.4200000000000001E-2</v>
      </c>
      <c r="G10" s="16"/>
    </row>
    <row r="11" spans="1:7" x14ac:dyDescent="0.35">
      <c r="A11" s="13" t="s">
        <v>749</v>
      </c>
      <c r="B11" s="33" t="s">
        <v>750</v>
      </c>
      <c r="C11" s="33" t="s">
        <v>751</v>
      </c>
      <c r="D11" s="14">
        <v>95328</v>
      </c>
      <c r="E11" s="15">
        <v>399.61</v>
      </c>
      <c r="F11" s="16">
        <v>3.15E-2</v>
      </c>
      <c r="G11" s="16"/>
    </row>
    <row r="12" spans="1:7" x14ac:dyDescent="0.35">
      <c r="A12" s="13" t="s">
        <v>422</v>
      </c>
      <c r="B12" s="33" t="s">
        <v>423</v>
      </c>
      <c r="C12" s="33" t="s">
        <v>362</v>
      </c>
      <c r="D12" s="14">
        <v>75364</v>
      </c>
      <c r="E12" s="15">
        <v>393.66</v>
      </c>
      <c r="F12" s="16">
        <v>3.1E-2</v>
      </c>
      <c r="G12" s="16"/>
    </row>
    <row r="13" spans="1:7" x14ac:dyDescent="0.35">
      <c r="A13" s="13" t="s">
        <v>754</v>
      </c>
      <c r="B13" s="33" t="s">
        <v>755</v>
      </c>
      <c r="C13" s="33" t="s">
        <v>397</v>
      </c>
      <c r="D13" s="14">
        <v>49335</v>
      </c>
      <c r="E13" s="15">
        <v>388.61</v>
      </c>
      <c r="F13" s="16">
        <v>3.0599999999999999E-2</v>
      </c>
      <c r="G13" s="16"/>
    </row>
    <row r="14" spans="1:7" x14ac:dyDescent="0.35">
      <c r="A14" s="13" t="s">
        <v>1620</v>
      </c>
      <c r="B14" s="33" t="s">
        <v>1621</v>
      </c>
      <c r="C14" s="33" t="s">
        <v>235</v>
      </c>
      <c r="D14" s="14">
        <v>94330</v>
      </c>
      <c r="E14" s="15">
        <v>362.6</v>
      </c>
      <c r="F14" s="16">
        <v>2.86E-2</v>
      </c>
      <c r="G14" s="16"/>
    </row>
    <row r="15" spans="1:7" x14ac:dyDescent="0.35">
      <c r="A15" s="13" t="s">
        <v>807</v>
      </c>
      <c r="B15" s="33" t="s">
        <v>808</v>
      </c>
      <c r="C15" s="33" t="s">
        <v>253</v>
      </c>
      <c r="D15" s="14">
        <v>6626</v>
      </c>
      <c r="E15" s="15">
        <v>360.38</v>
      </c>
      <c r="F15" s="16">
        <v>2.8400000000000002E-2</v>
      </c>
      <c r="G15" s="16"/>
    </row>
    <row r="16" spans="1:7" x14ac:dyDescent="0.35">
      <c r="A16" s="13" t="s">
        <v>270</v>
      </c>
      <c r="B16" s="33" t="s">
        <v>271</v>
      </c>
      <c r="C16" s="33" t="s">
        <v>238</v>
      </c>
      <c r="D16" s="14">
        <v>23650</v>
      </c>
      <c r="E16" s="15">
        <v>352.91</v>
      </c>
      <c r="F16" s="16">
        <v>2.7799999999999998E-2</v>
      </c>
      <c r="G16" s="16"/>
    </row>
    <row r="17" spans="1:7" x14ac:dyDescent="0.35">
      <c r="A17" s="13" t="s">
        <v>313</v>
      </c>
      <c r="B17" s="33" t="s">
        <v>314</v>
      </c>
      <c r="C17" s="33" t="s">
        <v>248</v>
      </c>
      <c r="D17" s="14">
        <v>13195</v>
      </c>
      <c r="E17" s="15">
        <v>352.57</v>
      </c>
      <c r="F17" s="16">
        <v>2.7799999999999998E-2</v>
      </c>
      <c r="G17" s="16"/>
    </row>
    <row r="18" spans="1:7" x14ac:dyDescent="0.35">
      <c r="A18" s="13" t="s">
        <v>773</v>
      </c>
      <c r="B18" s="33" t="s">
        <v>774</v>
      </c>
      <c r="C18" s="33" t="s">
        <v>223</v>
      </c>
      <c r="D18" s="14">
        <v>8264</v>
      </c>
      <c r="E18" s="15">
        <v>347.08</v>
      </c>
      <c r="F18" s="16">
        <v>2.7400000000000001E-2</v>
      </c>
      <c r="G18" s="16"/>
    </row>
    <row r="19" spans="1:7" x14ac:dyDescent="0.35">
      <c r="A19" s="13" t="s">
        <v>1418</v>
      </c>
      <c r="B19" s="33" t="s">
        <v>1419</v>
      </c>
      <c r="C19" s="33" t="s">
        <v>426</v>
      </c>
      <c r="D19" s="14">
        <v>26905</v>
      </c>
      <c r="E19" s="15">
        <v>339.14</v>
      </c>
      <c r="F19" s="16">
        <v>2.6700000000000002E-2</v>
      </c>
      <c r="G19" s="16"/>
    </row>
    <row r="20" spans="1:7" x14ac:dyDescent="0.35">
      <c r="A20" s="13" t="s">
        <v>1753</v>
      </c>
      <c r="B20" s="33" t="s">
        <v>1754</v>
      </c>
      <c r="C20" s="33" t="s">
        <v>202</v>
      </c>
      <c r="D20" s="14">
        <v>108887</v>
      </c>
      <c r="E20" s="15">
        <v>337.6</v>
      </c>
      <c r="F20" s="16">
        <v>2.6599999999999999E-2</v>
      </c>
      <c r="G20" s="16"/>
    </row>
    <row r="21" spans="1:7" x14ac:dyDescent="0.35">
      <c r="A21" s="13" t="s">
        <v>260</v>
      </c>
      <c r="B21" s="33" t="s">
        <v>261</v>
      </c>
      <c r="C21" s="33" t="s">
        <v>238</v>
      </c>
      <c r="D21" s="14">
        <v>81796</v>
      </c>
      <c r="E21" s="15">
        <v>333.24</v>
      </c>
      <c r="F21" s="16">
        <v>2.63E-2</v>
      </c>
      <c r="G21" s="16"/>
    </row>
    <row r="22" spans="1:7" x14ac:dyDescent="0.35">
      <c r="A22" s="13" t="s">
        <v>1770</v>
      </c>
      <c r="B22" s="33" t="s">
        <v>1771</v>
      </c>
      <c r="C22" s="33" t="s">
        <v>223</v>
      </c>
      <c r="D22" s="14">
        <v>4360</v>
      </c>
      <c r="E22" s="15">
        <v>308.23</v>
      </c>
      <c r="F22" s="16">
        <v>2.4299999999999999E-2</v>
      </c>
      <c r="G22" s="16"/>
    </row>
    <row r="23" spans="1:7" x14ac:dyDescent="0.35">
      <c r="A23" s="13" t="s">
        <v>1038</v>
      </c>
      <c r="B23" s="33" t="s">
        <v>1039</v>
      </c>
      <c r="C23" s="33" t="s">
        <v>238</v>
      </c>
      <c r="D23" s="14">
        <v>70166</v>
      </c>
      <c r="E23" s="15">
        <v>294.77</v>
      </c>
      <c r="F23" s="16">
        <v>2.3199999999999998E-2</v>
      </c>
      <c r="G23" s="16"/>
    </row>
    <row r="24" spans="1:7" x14ac:dyDescent="0.35">
      <c r="A24" s="13" t="s">
        <v>1784</v>
      </c>
      <c r="B24" s="33" t="s">
        <v>1785</v>
      </c>
      <c r="C24" s="33" t="s">
        <v>238</v>
      </c>
      <c r="D24" s="14">
        <v>2432</v>
      </c>
      <c r="E24" s="15">
        <v>291.18</v>
      </c>
      <c r="F24" s="16">
        <v>2.3E-2</v>
      </c>
      <c r="G24" s="16"/>
    </row>
    <row r="25" spans="1:7" x14ac:dyDescent="0.35">
      <c r="A25" s="13" t="s">
        <v>1786</v>
      </c>
      <c r="B25" s="33" t="s">
        <v>1787</v>
      </c>
      <c r="C25" s="33" t="s">
        <v>202</v>
      </c>
      <c r="D25" s="14">
        <v>209908</v>
      </c>
      <c r="E25" s="15">
        <v>289.38</v>
      </c>
      <c r="F25" s="16">
        <v>2.2800000000000001E-2</v>
      </c>
      <c r="G25" s="16"/>
    </row>
    <row r="26" spans="1:7" x14ac:dyDescent="0.35">
      <c r="A26" s="13" t="s">
        <v>1788</v>
      </c>
      <c r="B26" s="33" t="s">
        <v>1789</v>
      </c>
      <c r="C26" s="33" t="s">
        <v>1069</v>
      </c>
      <c r="D26" s="14">
        <v>151540</v>
      </c>
      <c r="E26" s="15">
        <v>286.55</v>
      </c>
      <c r="F26" s="16">
        <v>2.2599999999999999E-2</v>
      </c>
      <c r="G26" s="16"/>
    </row>
    <row r="27" spans="1:7" x14ac:dyDescent="0.35">
      <c r="A27" s="13" t="s">
        <v>803</v>
      </c>
      <c r="B27" s="33" t="s">
        <v>804</v>
      </c>
      <c r="C27" s="33" t="s">
        <v>350</v>
      </c>
      <c r="D27" s="14">
        <v>8647</v>
      </c>
      <c r="E27" s="15">
        <v>262.33999999999997</v>
      </c>
      <c r="F27" s="16">
        <v>2.07E-2</v>
      </c>
      <c r="G27" s="16"/>
    </row>
    <row r="28" spans="1:7" x14ac:dyDescent="0.35">
      <c r="A28" s="13" t="s">
        <v>286</v>
      </c>
      <c r="B28" s="33" t="s">
        <v>287</v>
      </c>
      <c r="C28" s="33" t="s">
        <v>197</v>
      </c>
      <c r="D28" s="14">
        <v>104037</v>
      </c>
      <c r="E28" s="15">
        <v>260.02</v>
      </c>
      <c r="F28" s="16">
        <v>2.0500000000000001E-2</v>
      </c>
      <c r="G28" s="16"/>
    </row>
    <row r="29" spans="1:7" x14ac:dyDescent="0.35">
      <c r="A29" s="13" t="s">
        <v>799</v>
      </c>
      <c r="B29" s="33" t="s">
        <v>800</v>
      </c>
      <c r="C29" s="33" t="s">
        <v>362</v>
      </c>
      <c r="D29" s="14">
        <v>16590</v>
      </c>
      <c r="E29" s="15">
        <v>259.45</v>
      </c>
      <c r="F29" s="16">
        <v>2.0500000000000001E-2</v>
      </c>
      <c r="G29" s="16"/>
    </row>
    <row r="30" spans="1:7" x14ac:dyDescent="0.35">
      <c r="A30" s="13" t="s">
        <v>344</v>
      </c>
      <c r="B30" s="33" t="s">
        <v>345</v>
      </c>
      <c r="C30" s="33" t="s">
        <v>264</v>
      </c>
      <c r="D30" s="14">
        <v>13441</v>
      </c>
      <c r="E30" s="15">
        <v>252.22</v>
      </c>
      <c r="F30" s="16">
        <v>1.9900000000000001E-2</v>
      </c>
      <c r="G30" s="16"/>
    </row>
    <row r="31" spans="1:7" x14ac:dyDescent="0.35">
      <c r="A31" s="13" t="s">
        <v>1802</v>
      </c>
      <c r="B31" s="33" t="s">
        <v>1803</v>
      </c>
      <c r="C31" s="33" t="s">
        <v>327</v>
      </c>
      <c r="D31" s="14">
        <v>36042</v>
      </c>
      <c r="E31" s="15">
        <v>243.03</v>
      </c>
      <c r="F31" s="16">
        <v>1.9199999999999998E-2</v>
      </c>
      <c r="G31" s="16"/>
    </row>
    <row r="32" spans="1:7" x14ac:dyDescent="0.35">
      <c r="A32" s="13" t="s">
        <v>436</v>
      </c>
      <c r="B32" s="33" t="s">
        <v>437</v>
      </c>
      <c r="C32" s="33" t="s">
        <v>213</v>
      </c>
      <c r="D32" s="14">
        <v>5188</v>
      </c>
      <c r="E32" s="15">
        <v>237.95</v>
      </c>
      <c r="F32" s="16">
        <v>1.8800000000000001E-2</v>
      </c>
      <c r="G32" s="16"/>
    </row>
    <row r="33" spans="1:7" x14ac:dyDescent="0.35">
      <c r="A33" s="13" t="s">
        <v>1804</v>
      </c>
      <c r="B33" s="33" t="s">
        <v>1805</v>
      </c>
      <c r="C33" s="33" t="s">
        <v>235</v>
      </c>
      <c r="D33" s="14">
        <v>44220</v>
      </c>
      <c r="E33" s="15">
        <v>235.27</v>
      </c>
      <c r="F33" s="16">
        <v>1.8599999999999998E-2</v>
      </c>
      <c r="G33" s="16"/>
    </row>
    <row r="34" spans="1:7" x14ac:dyDescent="0.35">
      <c r="A34" s="13" t="s">
        <v>353</v>
      </c>
      <c r="B34" s="33" t="s">
        <v>354</v>
      </c>
      <c r="C34" s="33" t="s">
        <v>298</v>
      </c>
      <c r="D34" s="14">
        <v>14173</v>
      </c>
      <c r="E34" s="15">
        <v>226.91</v>
      </c>
      <c r="F34" s="16">
        <v>1.7899999999999999E-2</v>
      </c>
      <c r="G34" s="16"/>
    </row>
    <row r="35" spans="1:7" x14ac:dyDescent="0.35">
      <c r="A35" s="13" t="s">
        <v>365</v>
      </c>
      <c r="B35" s="33" t="s">
        <v>366</v>
      </c>
      <c r="C35" s="33" t="s">
        <v>308</v>
      </c>
      <c r="D35" s="14">
        <v>35982</v>
      </c>
      <c r="E35" s="15">
        <v>225.54</v>
      </c>
      <c r="F35" s="16">
        <v>1.78E-2</v>
      </c>
      <c r="G35" s="16"/>
    </row>
    <row r="36" spans="1:7" x14ac:dyDescent="0.35">
      <c r="A36" s="13" t="s">
        <v>1051</v>
      </c>
      <c r="B36" s="33" t="s">
        <v>1052</v>
      </c>
      <c r="C36" s="33" t="s">
        <v>226</v>
      </c>
      <c r="D36" s="14">
        <v>751</v>
      </c>
      <c r="E36" s="15">
        <v>223.12</v>
      </c>
      <c r="F36" s="16">
        <v>1.7600000000000001E-2</v>
      </c>
      <c r="G36" s="16"/>
    </row>
    <row r="37" spans="1:7" x14ac:dyDescent="0.35">
      <c r="A37" s="13" t="s">
        <v>277</v>
      </c>
      <c r="B37" s="33" t="s">
        <v>278</v>
      </c>
      <c r="C37" s="33" t="s">
        <v>279</v>
      </c>
      <c r="D37" s="14">
        <v>165633</v>
      </c>
      <c r="E37" s="15">
        <v>220.74</v>
      </c>
      <c r="F37" s="16">
        <v>1.7399999999999999E-2</v>
      </c>
      <c r="G37" s="16"/>
    </row>
    <row r="38" spans="1:7" x14ac:dyDescent="0.35">
      <c r="A38" s="13" t="s">
        <v>1810</v>
      </c>
      <c r="B38" s="33" t="s">
        <v>1811</v>
      </c>
      <c r="C38" s="33" t="s">
        <v>327</v>
      </c>
      <c r="D38" s="14">
        <v>15698</v>
      </c>
      <c r="E38" s="15">
        <v>208.67</v>
      </c>
      <c r="F38" s="16">
        <v>1.6500000000000001E-2</v>
      </c>
      <c r="G38" s="16"/>
    </row>
    <row r="39" spans="1:7" x14ac:dyDescent="0.35">
      <c r="A39" s="13" t="s">
        <v>1814</v>
      </c>
      <c r="B39" s="33" t="s">
        <v>1815</v>
      </c>
      <c r="C39" s="33" t="s">
        <v>226</v>
      </c>
      <c r="D39" s="14">
        <v>37423</v>
      </c>
      <c r="E39" s="15">
        <v>201.97</v>
      </c>
      <c r="F39" s="16">
        <v>1.5900000000000001E-2</v>
      </c>
      <c r="G39" s="16"/>
    </row>
    <row r="40" spans="1:7" x14ac:dyDescent="0.35">
      <c r="A40" s="13" t="s">
        <v>280</v>
      </c>
      <c r="B40" s="33" t="s">
        <v>281</v>
      </c>
      <c r="C40" s="33" t="s">
        <v>229</v>
      </c>
      <c r="D40" s="14">
        <v>5875</v>
      </c>
      <c r="E40" s="15">
        <v>195.17</v>
      </c>
      <c r="F40" s="16">
        <v>1.54E-2</v>
      </c>
      <c r="G40" s="16"/>
    </row>
    <row r="41" spans="1:7" x14ac:dyDescent="0.35">
      <c r="A41" s="13" t="s">
        <v>1820</v>
      </c>
      <c r="B41" s="33" t="s">
        <v>1821</v>
      </c>
      <c r="C41" s="33" t="s">
        <v>197</v>
      </c>
      <c r="D41" s="14">
        <v>193693</v>
      </c>
      <c r="E41" s="15">
        <v>194.1</v>
      </c>
      <c r="F41" s="16">
        <v>1.5299999999999999E-2</v>
      </c>
      <c r="G41" s="16"/>
    </row>
    <row r="42" spans="1:7" x14ac:dyDescent="0.35">
      <c r="A42" s="13" t="s">
        <v>332</v>
      </c>
      <c r="B42" s="33" t="s">
        <v>333</v>
      </c>
      <c r="C42" s="33" t="s">
        <v>334</v>
      </c>
      <c r="D42" s="14">
        <v>21345</v>
      </c>
      <c r="E42" s="15">
        <v>191.18</v>
      </c>
      <c r="F42" s="16">
        <v>1.5100000000000001E-2</v>
      </c>
      <c r="G42" s="16"/>
    </row>
    <row r="43" spans="1:7" x14ac:dyDescent="0.35">
      <c r="A43" s="13" t="s">
        <v>1825</v>
      </c>
      <c r="B43" s="33" t="s">
        <v>1826</v>
      </c>
      <c r="C43" s="33" t="s">
        <v>197</v>
      </c>
      <c r="D43" s="14">
        <v>189389</v>
      </c>
      <c r="E43" s="15">
        <v>184.56</v>
      </c>
      <c r="F43" s="16">
        <v>1.46E-2</v>
      </c>
      <c r="G43" s="16"/>
    </row>
    <row r="44" spans="1:7" x14ac:dyDescent="0.35">
      <c r="A44" s="13" t="s">
        <v>1827</v>
      </c>
      <c r="B44" s="33" t="s">
        <v>1828</v>
      </c>
      <c r="C44" s="33" t="s">
        <v>235</v>
      </c>
      <c r="D44" s="14">
        <v>20334</v>
      </c>
      <c r="E44" s="15">
        <v>182.93</v>
      </c>
      <c r="F44" s="16">
        <v>1.44E-2</v>
      </c>
      <c r="G44" s="16"/>
    </row>
    <row r="45" spans="1:7" x14ac:dyDescent="0.35">
      <c r="A45" s="13" t="s">
        <v>413</v>
      </c>
      <c r="B45" s="33" t="s">
        <v>414</v>
      </c>
      <c r="C45" s="33" t="s">
        <v>308</v>
      </c>
      <c r="D45" s="14">
        <v>2946</v>
      </c>
      <c r="E45" s="15">
        <v>162.69</v>
      </c>
      <c r="F45" s="16">
        <v>1.2800000000000001E-2</v>
      </c>
      <c r="G45" s="16"/>
    </row>
    <row r="46" spans="1:7" x14ac:dyDescent="0.35">
      <c r="A46" s="13" t="s">
        <v>1420</v>
      </c>
      <c r="B46" s="33" t="s">
        <v>1421</v>
      </c>
      <c r="C46" s="33" t="s">
        <v>426</v>
      </c>
      <c r="D46" s="14">
        <v>33130</v>
      </c>
      <c r="E46" s="15">
        <v>161.59</v>
      </c>
      <c r="F46" s="16">
        <v>1.2699999999999999E-2</v>
      </c>
      <c r="G46" s="16"/>
    </row>
    <row r="47" spans="1:7" x14ac:dyDescent="0.35">
      <c r="A47" s="13" t="s">
        <v>1839</v>
      </c>
      <c r="B47" s="33" t="s">
        <v>1840</v>
      </c>
      <c r="C47" s="33" t="s">
        <v>235</v>
      </c>
      <c r="D47" s="14">
        <v>17220</v>
      </c>
      <c r="E47" s="15">
        <v>155.1</v>
      </c>
      <c r="F47" s="16">
        <v>1.2200000000000001E-2</v>
      </c>
      <c r="G47" s="16"/>
    </row>
    <row r="48" spans="1:7" x14ac:dyDescent="0.35">
      <c r="A48" s="13" t="s">
        <v>390</v>
      </c>
      <c r="B48" s="33" t="s">
        <v>391</v>
      </c>
      <c r="C48" s="33" t="s">
        <v>308</v>
      </c>
      <c r="D48" s="14">
        <v>4967</v>
      </c>
      <c r="E48" s="15">
        <v>144.12</v>
      </c>
      <c r="F48" s="16">
        <v>1.14E-2</v>
      </c>
      <c r="G48" s="16"/>
    </row>
    <row r="49" spans="1:7" x14ac:dyDescent="0.35">
      <c r="A49" s="13" t="s">
        <v>358</v>
      </c>
      <c r="B49" s="33" t="s">
        <v>359</v>
      </c>
      <c r="C49" s="33" t="s">
        <v>235</v>
      </c>
      <c r="D49" s="14">
        <v>30024</v>
      </c>
      <c r="E49" s="15">
        <v>143.88</v>
      </c>
      <c r="F49" s="16">
        <v>1.1299999999999999E-2</v>
      </c>
      <c r="G49" s="16"/>
    </row>
    <row r="50" spans="1:7" x14ac:dyDescent="0.35">
      <c r="A50" s="13" t="s">
        <v>1424</v>
      </c>
      <c r="B50" s="33" t="s">
        <v>1425</v>
      </c>
      <c r="C50" s="33" t="s">
        <v>279</v>
      </c>
      <c r="D50" s="14">
        <v>487</v>
      </c>
      <c r="E50" s="15">
        <v>143.44999999999999</v>
      </c>
      <c r="F50" s="16">
        <v>1.1299999999999999E-2</v>
      </c>
      <c r="G50" s="16"/>
    </row>
    <row r="51" spans="1:7" x14ac:dyDescent="0.35">
      <c r="A51" s="13" t="s">
        <v>1846</v>
      </c>
      <c r="B51" s="33" t="s">
        <v>1847</v>
      </c>
      <c r="C51" s="33" t="s">
        <v>264</v>
      </c>
      <c r="D51" s="14">
        <v>21973</v>
      </c>
      <c r="E51" s="15">
        <v>134.99</v>
      </c>
      <c r="F51" s="16">
        <v>1.06E-2</v>
      </c>
      <c r="G51" s="16"/>
    </row>
    <row r="52" spans="1:7" x14ac:dyDescent="0.35">
      <c r="A52" s="13" t="s">
        <v>1848</v>
      </c>
      <c r="B52" s="33" t="s">
        <v>1849</v>
      </c>
      <c r="C52" s="33" t="s">
        <v>238</v>
      </c>
      <c r="D52" s="14">
        <v>100374</v>
      </c>
      <c r="E52" s="15">
        <v>124.94</v>
      </c>
      <c r="F52" s="16">
        <v>9.9000000000000008E-3</v>
      </c>
      <c r="G52" s="16"/>
    </row>
    <row r="53" spans="1:7" x14ac:dyDescent="0.35">
      <c r="A53" s="13" t="s">
        <v>1422</v>
      </c>
      <c r="B53" s="33" t="s">
        <v>1423</v>
      </c>
      <c r="C53" s="33" t="s">
        <v>229</v>
      </c>
      <c r="D53" s="14">
        <v>14032</v>
      </c>
      <c r="E53" s="15">
        <v>124.64</v>
      </c>
      <c r="F53" s="16">
        <v>9.7999999999999997E-3</v>
      </c>
      <c r="G53" s="16"/>
    </row>
    <row r="54" spans="1:7" x14ac:dyDescent="0.35">
      <c r="A54" s="13" t="s">
        <v>822</v>
      </c>
      <c r="B54" s="33" t="s">
        <v>823</v>
      </c>
      <c r="C54" s="33" t="s">
        <v>248</v>
      </c>
      <c r="D54" s="14">
        <v>6815</v>
      </c>
      <c r="E54" s="15">
        <v>116.37</v>
      </c>
      <c r="F54" s="16">
        <v>9.1999999999999998E-3</v>
      </c>
      <c r="G54" s="16"/>
    </row>
    <row r="55" spans="1:7" x14ac:dyDescent="0.35">
      <c r="A55" s="13" t="s">
        <v>1852</v>
      </c>
      <c r="B55" s="33" t="s">
        <v>1853</v>
      </c>
      <c r="C55" s="33" t="s">
        <v>264</v>
      </c>
      <c r="D55" s="14">
        <v>12470</v>
      </c>
      <c r="E55" s="15">
        <v>99.23</v>
      </c>
      <c r="F55" s="16">
        <v>7.7999999999999996E-3</v>
      </c>
      <c r="G55" s="16"/>
    </row>
    <row r="56" spans="1:7" x14ac:dyDescent="0.35">
      <c r="A56" s="13" t="s">
        <v>1431</v>
      </c>
      <c r="B56" s="33" t="s">
        <v>1432</v>
      </c>
      <c r="C56" s="33" t="s">
        <v>238</v>
      </c>
      <c r="D56" s="14">
        <v>52259</v>
      </c>
      <c r="E56" s="15">
        <v>63.76</v>
      </c>
      <c r="F56" s="16">
        <v>5.0000000000000001E-3</v>
      </c>
      <c r="G56" s="16"/>
    </row>
    <row r="57" spans="1:7" x14ac:dyDescent="0.35">
      <c r="A57" s="13" t="s">
        <v>1444</v>
      </c>
      <c r="B57" s="33" t="s">
        <v>1445</v>
      </c>
      <c r="C57" s="33" t="s">
        <v>223</v>
      </c>
      <c r="D57" s="14">
        <v>15097</v>
      </c>
      <c r="E57" s="15">
        <v>47.77</v>
      </c>
      <c r="F57" s="16">
        <v>3.8E-3</v>
      </c>
      <c r="G57" s="16"/>
    </row>
    <row r="58" spans="1:7" x14ac:dyDescent="0.35">
      <c r="A58" s="17" t="s">
        <v>137</v>
      </c>
      <c r="B58" s="34"/>
      <c r="C58" s="34"/>
      <c r="D58" s="20"/>
      <c r="E58" s="37">
        <v>12556.97</v>
      </c>
      <c r="F58" s="38">
        <v>0.99009999999999998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17" t="s">
        <v>400</v>
      </c>
      <c r="B60" s="33"/>
      <c r="C60" s="33"/>
      <c r="D60" s="14"/>
      <c r="E60" s="15"/>
      <c r="F60" s="16"/>
      <c r="G60" s="16"/>
    </row>
    <row r="61" spans="1:7" x14ac:dyDescent="0.35">
      <c r="A61" s="13" t="s">
        <v>401</v>
      </c>
      <c r="B61" s="33" t="s">
        <v>402</v>
      </c>
      <c r="C61" s="33" t="s">
        <v>308</v>
      </c>
      <c r="D61" s="14">
        <v>4876</v>
      </c>
      <c r="E61" s="15">
        <v>120.83</v>
      </c>
      <c r="F61" s="16">
        <v>9.4999999999999998E-3</v>
      </c>
      <c r="G61" s="16"/>
    </row>
    <row r="62" spans="1:7" x14ac:dyDescent="0.35">
      <c r="A62" s="17" t="s">
        <v>137</v>
      </c>
      <c r="B62" s="34"/>
      <c r="C62" s="34"/>
      <c r="D62" s="20"/>
      <c r="E62" s="37">
        <v>120.83</v>
      </c>
      <c r="F62" s="38">
        <v>9.4999999999999998E-3</v>
      </c>
      <c r="G62" s="23"/>
    </row>
    <row r="63" spans="1:7" x14ac:dyDescent="0.35">
      <c r="A63" s="24" t="s">
        <v>153</v>
      </c>
      <c r="B63" s="35"/>
      <c r="C63" s="35"/>
      <c r="D63" s="25"/>
      <c r="E63" s="30">
        <v>12677.8</v>
      </c>
      <c r="F63" s="31">
        <v>0.99960000000000004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3"/>
      <c r="B65" s="33"/>
      <c r="C65" s="33"/>
      <c r="D65" s="14"/>
      <c r="E65" s="15"/>
      <c r="F65" s="16"/>
      <c r="G65" s="16"/>
    </row>
    <row r="66" spans="1:7" x14ac:dyDescent="0.35">
      <c r="A66" s="17" t="s">
        <v>154</v>
      </c>
      <c r="B66" s="33"/>
      <c r="C66" s="33"/>
      <c r="D66" s="14"/>
      <c r="E66" s="15"/>
      <c r="F66" s="16"/>
      <c r="G66" s="16"/>
    </row>
    <row r="67" spans="1:7" x14ac:dyDescent="0.35">
      <c r="A67" s="13" t="s">
        <v>155</v>
      </c>
      <c r="B67" s="33"/>
      <c r="C67" s="33"/>
      <c r="D67" s="14"/>
      <c r="E67" s="15">
        <v>21.99</v>
      </c>
      <c r="F67" s="16">
        <v>1.6999999999999999E-3</v>
      </c>
      <c r="G67" s="16">
        <v>5.9055999999999997E-2</v>
      </c>
    </row>
    <row r="68" spans="1:7" x14ac:dyDescent="0.35">
      <c r="A68" s="17" t="s">
        <v>137</v>
      </c>
      <c r="B68" s="34"/>
      <c r="C68" s="34"/>
      <c r="D68" s="20"/>
      <c r="E68" s="37">
        <v>21.99</v>
      </c>
      <c r="F68" s="38">
        <v>1.6999999999999999E-3</v>
      </c>
      <c r="G68" s="23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24" t="s">
        <v>153</v>
      </c>
      <c r="B70" s="35"/>
      <c r="C70" s="35"/>
      <c r="D70" s="25"/>
      <c r="E70" s="21">
        <v>21.99</v>
      </c>
      <c r="F70" s="22">
        <v>1.6999999999999999E-3</v>
      </c>
      <c r="G70" s="23"/>
    </row>
    <row r="71" spans="1:7" x14ac:dyDescent="0.35">
      <c r="A71" s="13" t="s">
        <v>156</v>
      </c>
      <c r="B71" s="33"/>
      <c r="C71" s="33"/>
      <c r="D71" s="14"/>
      <c r="E71" s="15">
        <v>3.5584000000000002E-3</v>
      </c>
      <c r="F71" s="16">
        <v>0</v>
      </c>
      <c r="G71" s="16"/>
    </row>
    <row r="72" spans="1:7" x14ac:dyDescent="0.35">
      <c r="A72" s="13" t="s">
        <v>157</v>
      </c>
      <c r="B72" s="33"/>
      <c r="C72" s="33"/>
      <c r="D72" s="14"/>
      <c r="E72" s="26">
        <v>-18.043558399999998</v>
      </c>
      <c r="F72" s="27">
        <v>-1.2999999999999999E-3</v>
      </c>
      <c r="G72" s="16">
        <v>5.9055000000000003E-2</v>
      </c>
    </row>
    <row r="73" spans="1:7" x14ac:dyDescent="0.35">
      <c r="A73" s="28" t="s">
        <v>158</v>
      </c>
      <c r="B73" s="36"/>
      <c r="C73" s="36"/>
      <c r="D73" s="29"/>
      <c r="E73" s="30">
        <v>12681.75</v>
      </c>
      <c r="F73" s="31">
        <v>1</v>
      </c>
      <c r="G73" s="31"/>
    </row>
    <row r="78" spans="1:7" x14ac:dyDescent="0.35">
      <c r="A78" s="1" t="s">
        <v>161</v>
      </c>
    </row>
    <row r="79" spans="1:7" x14ac:dyDescent="0.35">
      <c r="A79" s="47" t="s">
        <v>162</v>
      </c>
      <c r="B79" s="3" t="s">
        <v>134</v>
      </c>
    </row>
    <row r="80" spans="1:7" x14ac:dyDescent="0.35">
      <c r="A80" t="s">
        <v>163</v>
      </c>
    </row>
    <row r="81" spans="1:3" x14ac:dyDescent="0.35">
      <c r="A81" t="s">
        <v>164</v>
      </c>
      <c r="B81" t="s">
        <v>165</v>
      </c>
      <c r="C81" t="s">
        <v>165</v>
      </c>
    </row>
    <row r="82" spans="1:3" x14ac:dyDescent="0.35">
      <c r="B82" s="48">
        <v>45747</v>
      </c>
      <c r="C82" s="48">
        <v>45777</v>
      </c>
    </row>
    <row r="83" spans="1:3" x14ac:dyDescent="0.35">
      <c r="A83" t="s">
        <v>166</v>
      </c>
      <c r="B83">
        <v>14.581899999999999</v>
      </c>
      <c r="C83">
        <v>14.9129</v>
      </c>
    </row>
    <row r="84" spans="1:3" x14ac:dyDescent="0.35">
      <c r="A84" t="s">
        <v>167</v>
      </c>
      <c r="B84">
        <v>14.5815</v>
      </c>
      <c r="C84">
        <v>14.9125</v>
      </c>
    </row>
    <row r="85" spans="1:3" x14ac:dyDescent="0.35">
      <c r="A85" t="s">
        <v>168</v>
      </c>
      <c r="B85">
        <v>14.3317</v>
      </c>
      <c r="C85">
        <v>14.649100000000001</v>
      </c>
    </row>
    <row r="86" spans="1:3" x14ac:dyDescent="0.35">
      <c r="A86" t="s">
        <v>169</v>
      </c>
      <c r="B86">
        <v>14.3316</v>
      </c>
      <c r="C86">
        <v>14.648999999999999</v>
      </c>
    </row>
    <row r="88" spans="1:3" x14ac:dyDescent="0.35">
      <c r="A88" t="s">
        <v>170</v>
      </c>
      <c r="B88" s="3" t="s">
        <v>134</v>
      </c>
    </row>
    <row r="89" spans="1:3" x14ac:dyDescent="0.35">
      <c r="A89" t="s">
        <v>171</v>
      </c>
      <c r="B89" s="3" t="s">
        <v>134</v>
      </c>
    </row>
    <row r="90" spans="1:3" ht="29" customHeight="1" x14ac:dyDescent="0.35">
      <c r="A90" s="47" t="s">
        <v>172</v>
      </c>
      <c r="B90" s="3" t="s">
        <v>134</v>
      </c>
    </row>
    <row r="91" spans="1:3" ht="29" customHeight="1" x14ac:dyDescent="0.35">
      <c r="A91" s="47" t="s">
        <v>173</v>
      </c>
      <c r="B91" s="3" t="s">
        <v>134</v>
      </c>
    </row>
    <row r="92" spans="1:3" x14ac:dyDescent="0.35">
      <c r="A92" t="s">
        <v>405</v>
      </c>
      <c r="B92" s="49">
        <v>0.72109999999999996</v>
      </c>
    </row>
    <row r="93" spans="1:3" ht="43.5" customHeight="1" x14ac:dyDescent="0.35">
      <c r="A93" s="47" t="s">
        <v>175</v>
      </c>
      <c r="B93" s="3" t="s">
        <v>134</v>
      </c>
    </row>
    <row r="94" spans="1:3" x14ac:dyDescent="0.35">
      <c r="B94" s="3"/>
    </row>
    <row r="95" spans="1:3" ht="29" customHeight="1" x14ac:dyDescent="0.35">
      <c r="A95" s="47" t="s">
        <v>176</v>
      </c>
      <c r="B95" s="3" t="s">
        <v>134</v>
      </c>
    </row>
    <row r="96" spans="1:3" ht="29" customHeight="1" x14ac:dyDescent="0.35">
      <c r="A96" s="47" t="s">
        <v>177</v>
      </c>
      <c r="B96" t="s">
        <v>134</v>
      </c>
    </row>
    <row r="97" spans="1:4" ht="29" customHeight="1" x14ac:dyDescent="0.35">
      <c r="A97" s="47" t="s">
        <v>178</v>
      </c>
      <c r="B97" s="3" t="s">
        <v>134</v>
      </c>
    </row>
    <row r="98" spans="1:4" ht="29" customHeight="1" x14ac:dyDescent="0.35">
      <c r="A98" s="47" t="s">
        <v>179</v>
      </c>
      <c r="B98" s="3" t="s">
        <v>134</v>
      </c>
    </row>
    <row r="100" spans="1:4" ht="70" customHeight="1" x14ac:dyDescent="0.35">
      <c r="A100" s="73" t="s">
        <v>189</v>
      </c>
      <c r="B100" s="73" t="s">
        <v>190</v>
      </c>
      <c r="C100" s="73" t="s">
        <v>5</v>
      </c>
      <c r="D100" s="73" t="s">
        <v>6</v>
      </c>
    </row>
    <row r="101" spans="1:4" ht="70" customHeight="1" x14ac:dyDescent="0.35">
      <c r="A101" s="73" t="s">
        <v>2733</v>
      </c>
      <c r="B101" s="73"/>
      <c r="C101" s="73" t="s">
        <v>2734</v>
      </c>
      <c r="D101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505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506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507</v>
      </c>
      <c r="B7" s="33"/>
      <c r="C7" s="33"/>
      <c r="D7" s="14"/>
      <c r="E7" s="15"/>
      <c r="F7" s="16"/>
      <c r="G7" s="16"/>
    </row>
    <row r="8" spans="1:7" x14ac:dyDescent="0.35">
      <c r="A8" s="17" t="s">
        <v>508</v>
      </c>
      <c r="B8" s="34"/>
      <c r="C8" s="34"/>
      <c r="D8" s="20"/>
      <c r="E8" s="41"/>
      <c r="F8" s="23"/>
      <c r="G8" s="23"/>
    </row>
    <row r="9" spans="1:7" x14ac:dyDescent="0.35">
      <c r="A9" s="13" t="s">
        <v>509</v>
      </c>
      <c r="B9" s="33" t="s">
        <v>510</v>
      </c>
      <c r="C9" s="33"/>
      <c r="D9" s="14">
        <v>95341.688309999998</v>
      </c>
      <c r="E9" s="15">
        <v>11500.39</v>
      </c>
      <c r="F9" s="16">
        <v>0.99890000000000001</v>
      </c>
      <c r="G9" s="16"/>
    </row>
    <row r="10" spans="1:7" x14ac:dyDescent="0.35">
      <c r="A10" s="17" t="s">
        <v>137</v>
      </c>
      <c r="B10" s="34"/>
      <c r="C10" s="34"/>
      <c r="D10" s="20"/>
      <c r="E10" s="21">
        <v>11500.39</v>
      </c>
      <c r="F10" s="22">
        <v>0.99890000000000001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153</v>
      </c>
      <c r="B12" s="35"/>
      <c r="C12" s="35"/>
      <c r="D12" s="25"/>
      <c r="E12" s="21">
        <v>11500.39</v>
      </c>
      <c r="F12" s="22">
        <v>0.99890000000000001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154</v>
      </c>
      <c r="B14" s="33"/>
      <c r="C14" s="33"/>
      <c r="D14" s="14"/>
      <c r="E14" s="15"/>
      <c r="F14" s="16"/>
      <c r="G14" s="16"/>
    </row>
    <row r="15" spans="1:7" x14ac:dyDescent="0.35">
      <c r="A15" s="13" t="s">
        <v>155</v>
      </c>
      <c r="B15" s="33"/>
      <c r="C15" s="33"/>
      <c r="D15" s="14"/>
      <c r="E15" s="15">
        <v>68.98</v>
      </c>
      <c r="F15" s="16">
        <v>6.0000000000000001E-3</v>
      </c>
      <c r="G15" s="16">
        <v>5.9055999999999997E-2</v>
      </c>
    </row>
    <row r="16" spans="1:7" x14ac:dyDescent="0.35">
      <c r="A16" s="17" t="s">
        <v>137</v>
      </c>
      <c r="B16" s="34"/>
      <c r="C16" s="34"/>
      <c r="D16" s="20"/>
      <c r="E16" s="21">
        <v>68.98</v>
      </c>
      <c r="F16" s="22">
        <v>6.0000000000000001E-3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153</v>
      </c>
      <c r="B18" s="35"/>
      <c r="C18" s="35"/>
      <c r="D18" s="25"/>
      <c r="E18" s="21">
        <v>68.98</v>
      </c>
      <c r="F18" s="22">
        <v>6.0000000000000001E-3</v>
      </c>
      <c r="G18" s="23"/>
    </row>
    <row r="19" spans="1:7" x14ac:dyDescent="0.35">
      <c r="A19" s="13" t="s">
        <v>156</v>
      </c>
      <c r="B19" s="33"/>
      <c r="C19" s="33"/>
      <c r="D19" s="14"/>
      <c r="E19" s="15">
        <v>1.1160399999999999E-2</v>
      </c>
      <c r="F19" s="16">
        <v>0</v>
      </c>
      <c r="G19" s="16"/>
    </row>
    <row r="20" spans="1:7" x14ac:dyDescent="0.35">
      <c r="A20" s="13" t="s">
        <v>157</v>
      </c>
      <c r="B20" s="33"/>
      <c r="C20" s="33"/>
      <c r="D20" s="14"/>
      <c r="E20" s="26">
        <v>-56.201160399999999</v>
      </c>
      <c r="F20" s="27">
        <v>-4.8999999999999998E-3</v>
      </c>
      <c r="G20" s="16">
        <v>5.9055999999999997E-2</v>
      </c>
    </row>
    <row r="21" spans="1:7" x14ac:dyDescent="0.35">
      <c r="A21" s="28" t="s">
        <v>158</v>
      </c>
      <c r="B21" s="36"/>
      <c r="C21" s="36"/>
      <c r="D21" s="29"/>
      <c r="E21" s="30">
        <v>11513.18</v>
      </c>
      <c r="F21" s="31">
        <v>1</v>
      </c>
      <c r="G21" s="31"/>
    </row>
    <row r="26" spans="1:7" x14ac:dyDescent="0.35">
      <c r="A26" s="1" t="s">
        <v>161</v>
      </c>
    </row>
    <row r="27" spans="1:7" x14ac:dyDescent="0.35">
      <c r="A27" s="47" t="s">
        <v>162</v>
      </c>
      <c r="B27" s="3" t="s">
        <v>134</v>
      </c>
    </row>
    <row r="28" spans="1:7" x14ac:dyDescent="0.35">
      <c r="A28" t="s">
        <v>163</v>
      </c>
    </row>
    <row r="29" spans="1:7" x14ac:dyDescent="0.35">
      <c r="A29" t="s">
        <v>164</v>
      </c>
      <c r="B29" t="s">
        <v>165</v>
      </c>
      <c r="C29" t="s">
        <v>165</v>
      </c>
    </row>
    <row r="30" spans="1:7" x14ac:dyDescent="0.35">
      <c r="B30" s="48">
        <v>45747</v>
      </c>
      <c r="C30" s="48">
        <v>45777</v>
      </c>
    </row>
    <row r="31" spans="1:7" x14ac:dyDescent="0.35">
      <c r="A31" t="s">
        <v>403</v>
      </c>
      <c r="B31">
        <v>16.588100000000001</v>
      </c>
      <c r="C31">
        <v>16.588999999999999</v>
      </c>
    </row>
    <row r="32" spans="1:7" x14ac:dyDescent="0.35">
      <c r="A32" t="s">
        <v>404</v>
      </c>
      <c r="B32">
        <v>15.306800000000001</v>
      </c>
      <c r="C32">
        <v>15.296799999999999</v>
      </c>
    </row>
    <row r="34" spans="1:4" x14ac:dyDescent="0.35">
      <c r="A34" t="s">
        <v>170</v>
      </c>
      <c r="B34" s="3" t="s">
        <v>134</v>
      </c>
    </row>
    <row r="35" spans="1:4" x14ac:dyDescent="0.35">
      <c r="A35" t="s">
        <v>171</v>
      </c>
      <c r="B35" s="3" t="s">
        <v>134</v>
      </c>
    </row>
    <row r="36" spans="1:4" ht="29" customHeight="1" x14ac:dyDescent="0.35">
      <c r="A36" s="47" t="s">
        <v>172</v>
      </c>
      <c r="B36" s="3" t="s">
        <v>134</v>
      </c>
    </row>
    <row r="37" spans="1:4" ht="29" customHeight="1" x14ac:dyDescent="0.35">
      <c r="A37" s="47" t="s">
        <v>173</v>
      </c>
      <c r="B37" s="49">
        <v>11500.388430700001</v>
      </c>
    </row>
    <row r="38" spans="1:4" ht="43.5" customHeight="1" x14ac:dyDescent="0.35">
      <c r="A38" s="47" t="s">
        <v>511</v>
      </c>
      <c r="B38" s="3" t="s">
        <v>134</v>
      </c>
    </row>
    <row r="39" spans="1:4" x14ac:dyDescent="0.35">
      <c r="B39" s="3"/>
    </row>
    <row r="40" spans="1:4" ht="29" customHeight="1" x14ac:dyDescent="0.35">
      <c r="A40" s="47" t="s">
        <v>512</v>
      </c>
      <c r="B40" s="3" t="s">
        <v>134</v>
      </c>
    </row>
    <row r="41" spans="1:4" ht="29" customHeight="1" x14ac:dyDescent="0.35">
      <c r="A41" s="47" t="s">
        <v>513</v>
      </c>
      <c r="B41" t="s">
        <v>134</v>
      </c>
    </row>
    <row r="42" spans="1:4" ht="29" customHeight="1" x14ac:dyDescent="0.35">
      <c r="A42" s="47" t="s">
        <v>514</v>
      </c>
      <c r="B42" s="3" t="s">
        <v>134</v>
      </c>
    </row>
    <row r="43" spans="1:4" ht="29" customHeight="1" x14ac:dyDescent="0.35">
      <c r="A43" s="47" t="s">
        <v>515</v>
      </c>
      <c r="B43" s="3" t="s">
        <v>134</v>
      </c>
    </row>
    <row r="45" spans="1:4" ht="70" customHeight="1" x14ac:dyDescent="0.35">
      <c r="A45" s="73" t="s">
        <v>189</v>
      </c>
      <c r="B45" s="73" t="s">
        <v>190</v>
      </c>
      <c r="C45" s="73" t="s">
        <v>5</v>
      </c>
      <c r="D45" s="73" t="s">
        <v>6</v>
      </c>
    </row>
    <row r="46" spans="1:4" ht="70" customHeight="1" x14ac:dyDescent="0.35">
      <c r="A46" s="73" t="s">
        <v>516</v>
      </c>
      <c r="B46" s="73"/>
      <c r="C46" s="73" t="s">
        <v>16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29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2735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2736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133</v>
      </c>
      <c r="B6" s="33"/>
      <c r="C6" s="33"/>
      <c r="D6" s="14"/>
      <c r="E6" s="15"/>
      <c r="F6" s="16"/>
      <c r="G6" s="16"/>
    </row>
    <row r="7" spans="1:7" x14ac:dyDescent="0.35">
      <c r="A7" s="17" t="s">
        <v>194</v>
      </c>
      <c r="B7" s="33"/>
      <c r="C7" s="33"/>
      <c r="D7" s="14"/>
      <c r="E7" s="15"/>
      <c r="F7" s="16"/>
      <c r="G7" s="16"/>
    </row>
    <row r="8" spans="1:7" x14ac:dyDescent="0.35">
      <c r="A8" s="13" t="s">
        <v>256</v>
      </c>
      <c r="B8" s="33" t="s">
        <v>257</v>
      </c>
      <c r="C8" s="33" t="s">
        <v>216</v>
      </c>
      <c r="D8" s="14">
        <v>3492</v>
      </c>
      <c r="E8" s="15">
        <v>213.99</v>
      </c>
      <c r="F8" s="16">
        <v>1.7999999999999999E-2</v>
      </c>
      <c r="G8" s="16"/>
    </row>
    <row r="9" spans="1:7" x14ac:dyDescent="0.35">
      <c r="A9" s="13" t="s">
        <v>1517</v>
      </c>
      <c r="B9" s="33" t="s">
        <v>1518</v>
      </c>
      <c r="C9" s="33" t="s">
        <v>229</v>
      </c>
      <c r="D9" s="14">
        <v>26788</v>
      </c>
      <c r="E9" s="15">
        <v>161.76</v>
      </c>
      <c r="F9" s="16">
        <v>1.3599999999999999E-2</v>
      </c>
      <c r="G9" s="16"/>
    </row>
    <row r="10" spans="1:7" x14ac:dyDescent="0.35">
      <c r="A10" s="13" t="s">
        <v>444</v>
      </c>
      <c r="B10" s="33" t="s">
        <v>445</v>
      </c>
      <c r="C10" s="33" t="s">
        <v>216</v>
      </c>
      <c r="D10" s="14">
        <v>12192</v>
      </c>
      <c r="E10" s="15">
        <v>160.93</v>
      </c>
      <c r="F10" s="16">
        <v>1.35E-2</v>
      </c>
      <c r="G10" s="16"/>
    </row>
    <row r="11" spans="1:7" x14ac:dyDescent="0.35">
      <c r="A11" s="13" t="s">
        <v>2211</v>
      </c>
      <c r="B11" s="33" t="s">
        <v>2212</v>
      </c>
      <c r="C11" s="33" t="s">
        <v>298</v>
      </c>
      <c r="D11" s="14">
        <v>43981</v>
      </c>
      <c r="E11" s="15">
        <v>148.35</v>
      </c>
      <c r="F11" s="16">
        <v>1.2500000000000001E-2</v>
      </c>
      <c r="G11" s="16"/>
    </row>
    <row r="12" spans="1:7" x14ac:dyDescent="0.35">
      <c r="A12" s="13" t="s">
        <v>360</v>
      </c>
      <c r="B12" s="33" t="s">
        <v>361</v>
      </c>
      <c r="C12" s="33" t="s">
        <v>362</v>
      </c>
      <c r="D12" s="14">
        <v>5351</v>
      </c>
      <c r="E12" s="15">
        <v>131.4</v>
      </c>
      <c r="F12" s="16">
        <v>1.0999999999999999E-2</v>
      </c>
      <c r="G12" s="16"/>
    </row>
    <row r="13" spans="1:7" x14ac:dyDescent="0.35">
      <c r="A13" s="13" t="s">
        <v>450</v>
      </c>
      <c r="B13" s="33" t="s">
        <v>451</v>
      </c>
      <c r="C13" s="33" t="s">
        <v>216</v>
      </c>
      <c r="D13" s="14">
        <v>3282</v>
      </c>
      <c r="E13" s="15">
        <v>128.19999999999999</v>
      </c>
      <c r="F13" s="16">
        <v>1.0800000000000001E-2</v>
      </c>
      <c r="G13" s="16"/>
    </row>
    <row r="14" spans="1:7" x14ac:dyDescent="0.35">
      <c r="A14" s="13" t="s">
        <v>752</v>
      </c>
      <c r="B14" s="33" t="s">
        <v>753</v>
      </c>
      <c r="C14" s="33" t="s">
        <v>238</v>
      </c>
      <c r="D14" s="14">
        <v>6780</v>
      </c>
      <c r="E14" s="15">
        <v>126.39</v>
      </c>
      <c r="F14" s="16">
        <v>1.06E-2</v>
      </c>
      <c r="G14" s="16"/>
    </row>
    <row r="15" spans="1:7" x14ac:dyDescent="0.35">
      <c r="A15" s="13" t="s">
        <v>258</v>
      </c>
      <c r="B15" s="33" t="s">
        <v>259</v>
      </c>
      <c r="C15" s="33" t="s">
        <v>197</v>
      </c>
      <c r="D15" s="14">
        <v>53818</v>
      </c>
      <c r="E15" s="15">
        <v>117.41</v>
      </c>
      <c r="F15" s="16">
        <v>9.9000000000000008E-3</v>
      </c>
      <c r="G15" s="16"/>
    </row>
    <row r="16" spans="1:7" x14ac:dyDescent="0.35">
      <c r="A16" s="13" t="s">
        <v>1645</v>
      </c>
      <c r="B16" s="33" t="s">
        <v>1646</v>
      </c>
      <c r="C16" s="33" t="s">
        <v>238</v>
      </c>
      <c r="D16" s="14">
        <v>10962</v>
      </c>
      <c r="E16" s="15">
        <v>110.74</v>
      </c>
      <c r="F16" s="16">
        <v>9.2999999999999992E-3</v>
      </c>
      <c r="G16" s="16"/>
    </row>
    <row r="17" spans="1:7" x14ac:dyDescent="0.35">
      <c r="A17" s="13" t="s">
        <v>342</v>
      </c>
      <c r="B17" s="33" t="s">
        <v>343</v>
      </c>
      <c r="C17" s="33" t="s">
        <v>267</v>
      </c>
      <c r="D17" s="14">
        <v>16802</v>
      </c>
      <c r="E17" s="15">
        <v>110.36</v>
      </c>
      <c r="F17" s="16">
        <v>9.2999999999999992E-3</v>
      </c>
      <c r="G17" s="16"/>
    </row>
    <row r="18" spans="1:7" x14ac:dyDescent="0.35">
      <c r="A18" s="13" t="s">
        <v>1635</v>
      </c>
      <c r="B18" s="33" t="s">
        <v>1636</v>
      </c>
      <c r="C18" s="33" t="s">
        <v>350</v>
      </c>
      <c r="D18" s="14">
        <v>2390</v>
      </c>
      <c r="E18" s="15">
        <v>108.07</v>
      </c>
      <c r="F18" s="16">
        <v>9.1000000000000004E-3</v>
      </c>
      <c r="G18" s="16"/>
    </row>
    <row r="19" spans="1:7" x14ac:dyDescent="0.35">
      <c r="A19" s="13" t="s">
        <v>2231</v>
      </c>
      <c r="B19" s="33" t="s">
        <v>2232</v>
      </c>
      <c r="C19" s="33" t="s">
        <v>740</v>
      </c>
      <c r="D19" s="14">
        <v>35119</v>
      </c>
      <c r="E19" s="15">
        <v>107.31</v>
      </c>
      <c r="F19" s="16">
        <v>8.9999999999999993E-3</v>
      </c>
      <c r="G19" s="16"/>
    </row>
    <row r="20" spans="1:7" x14ac:dyDescent="0.35">
      <c r="A20" s="13" t="s">
        <v>1063</v>
      </c>
      <c r="B20" s="33" t="s">
        <v>1064</v>
      </c>
      <c r="C20" s="33" t="s">
        <v>357</v>
      </c>
      <c r="D20" s="14">
        <v>1856</v>
      </c>
      <c r="E20" s="15">
        <v>106.67</v>
      </c>
      <c r="F20" s="16">
        <v>8.9999999999999993E-3</v>
      </c>
      <c r="G20" s="16"/>
    </row>
    <row r="21" spans="1:7" x14ac:dyDescent="0.35">
      <c r="A21" s="13" t="s">
        <v>2737</v>
      </c>
      <c r="B21" s="33" t="s">
        <v>2738</v>
      </c>
      <c r="C21" s="33" t="s">
        <v>480</v>
      </c>
      <c r="D21" s="14">
        <v>40696</v>
      </c>
      <c r="E21" s="15">
        <v>99.99</v>
      </c>
      <c r="F21" s="16">
        <v>8.3999999999999995E-3</v>
      </c>
      <c r="G21" s="16"/>
    </row>
    <row r="22" spans="1:7" x14ac:dyDescent="0.35">
      <c r="A22" s="13" t="s">
        <v>442</v>
      </c>
      <c r="B22" s="33" t="s">
        <v>443</v>
      </c>
      <c r="C22" s="33" t="s">
        <v>229</v>
      </c>
      <c r="D22" s="14">
        <v>8693</v>
      </c>
      <c r="E22" s="15">
        <v>98.85</v>
      </c>
      <c r="F22" s="16">
        <v>8.3000000000000001E-3</v>
      </c>
      <c r="G22" s="16"/>
    </row>
    <row r="23" spans="1:7" x14ac:dyDescent="0.35">
      <c r="A23" s="13" t="s">
        <v>2221</v>
      </c>
      <c r="B23" s="33" t="s">
        <v>2222</v>
      </c>
      <c r="C23" s="33" t="s">
        <v>216</v>
      </c>
      <c r="D23" s="14">
        <v>51870</v>
      </c>
      <c r="E23" s="15">
        <v>98.73</v>
      </c>
      <c r="F23" s="16">
        <v>8.3000000000000001E-3</v>
      </c>
      <c r="G23" s="16"/>
    </row>
    <row r="24" spans="1:7" x14ac:dyDescent="0.35">
      <c r="A24" s="13" t="s">
        <v>325</v>
      </c>
      <c r="B24" s="33" t="s">
        <v>326</v>
      </c>
      <c r="C24" s="33" t="s">
        <v>327</v>
      </c>
      <c r="D24" s="14">
        <v>9461</v>
      </c>
      <c r="E24" s="15">
        <v>97.32</v>
      </c>
      <c r="F24" s="16">
        <v>8.2000000000000007E-3</v>
      </c>
      <c r="G24" s="16"/>
    </row>
    <row r="25" spans="1:7" x14ac:dyDescent="0.35">
      <c r="A25" s="13" t="s">
        <v>2525</v>
      </c>
      <c r="B25" s="33" t="s">
        <v>2526</v>
      </c>
      <c r="C25" s="33" t="s">
        <v>216</v>
      </c>
      <c r="D25" s="14">
        <v>7918</v>
      </c>
      <c r="E25" s="15">
        <v>94.83</v>
      </c>
      <c r="F25" s="16">
        <v>8.0000000000000002E-3</v>
      </c>
      <c r="G25" s="16"/>
    </row>
    <row r="26" spans="1:7" x14ac:dyDescent="0.35">
      <c r="A26" s="13" t="s">
        <v>2527</v>
      </c>
      <c r="B26" s="33" t="s">
        <v>2528</v>
      </c>
      <c r="C26" s="33" t="s">
        <v>216</v>
      </c>
      <c r="D26" s="14">
        <v>3973</v>
      </c>
      <c r="E26" s="15">
        <v>91.87</v>
      </c>
      <c r="F26" s="16">
        <v>7.7000000000000002E-3</v>
      </c>
      <c r="G26" s="16"/>
    </row>
    <row r="27" spans="1:7" x14ac:dyDescent="0.35">
      <c r="A27" s="13" t="s">
        <v>2739</v>
      </c>
      <c r="B27" s="33" t="s">
        <v>2740</v>
      </c>
      <c r="C27" s="33" t="s">
        <v>238</v>
      </c>
      <c r="D27" s="14">
        <v>12761</v>
      </c>
      <c r="E27" s="15">
        <v>90.09</v>
      </c>
      <c r="F27" s="16">
        <v>7.6E-3</v>
      </c>
      <c r="G27" s="16"/>
    </row>
    <row r="28" spans="1:7" x14ac:dyDescent="0.35">
      <c r="A28" s="13" t="s">
        <v>2217</v>
      </c>
      <c r="B28" s="33" t="s">
        <v>2218</v>
      </c>
      <c r="C28" s="33" t="s">
        <v>350</v>
      </c>
      <c r="D28" s="14">
        <v>10708</v>
      </c>
      <c r="E28" s="15">
        <v>89.66</v>
      </c>
      <c r="F28" s="16">
        <v>7.4999999999999997E-3</v>
      </c>
      <c r="G28" s="16"/>
    </row>
    <row r="29" spans="1:7" x14ac:dyDescent="0.35">
      <c r="A29" s="13" t="s">
        <v>769</v>
      </c>
      <c r="B29" s="33" t="s">
        <v>770</v>
      </c>
      <c r="C29" s="33" t="s">
        <v>229</v>
      </c>
      <c r="D29" s="14">
        <v>42215</v>
      </c>
      <c r="E29" s="15">
        <v>89.09</v>
      </c>
      <c r="F29" s="16">
        <v>7.4999999999999997E-3</v>
      </c>
      <c r="G29" s="16"/>
    </row>
    <row r="30" spans="1:7" x14ac:dyDescent="0.35">
      <c r="A30" s="13" t="s">
        <v>1633</v>
      </c>
      <c r="B30" s="33" t="s">
        <v>1634</v>
      </c>
      <c r="C30" s="33" t="s">
        <v>197</v>
      </c>
      <c r="D30" s="14">
        <v>49339</v>
      </c>
      <c r="E30" s="15">
        <v>87.11</v>
      </c>
      <c r="F30" s="16">
        <v>7.3000000000000001E-3</v>
      </c>
      <c r="G30" s="16"/>
    </row>
    <row r="31" spans="1:7" x14ac:dyDescent="0.35">
      <c r="A31" s="13" t="s">
        <v>2209</v>
      </c>
      <c r="B31" s="33" t="s">
        <v>2210</v>
      </c>
      <c r="C31" s="33" t="s">
        <v>238</v>
      </c>
      <c r="D31" s="14">
        <v>37567</v>
      </c>
      <c r="E31" s="15">
        <v>86.72</v>
      </c>
      <c r="F31" s="16">
        <v>7.3000000000000001E-3</v>
      </c>
      <c r="G31" s="16"/>
    </row>
    <row r="32" spans="1:7" x14ac:dyDescent="0.35">
      <c r="A32" s="13" t="s">
        <v>1034</v>
      </c>
      <c r="B32" s="33" t="s">
        <v>1035</v>
      </c>
      <c r="C32" s="33" t="s">
        <v>298</v>
      </c>
      <c r="D32" s="14">
        <v>1399</v>
      </c>
      <c r="E32" s="15">
        <v>86.12</v>
      </c>
      <c r="F32" s="16">
        <v>7.1999999999999998E-3</v>
      </c>
      <c r="G32" s="16"/>
    </row>
    <row r="33" spans="1:7" x14ac:dyDescent="0.35">
      <c r="A33" s="13" t="s">
        <v>2741</v>
      </c>
      <c r="B33" s="33" t="s">
        <v>2742</v>
      </c>
      <c r="C33" s="33" t="s">
        <v>298</v>
      </c>
      <c r="D33" s="14">
        <v>9812</v>
      </c>
      <c r="E33" s="15">
        <v>82.84</v>
      </c>
      <c r="F33" s="16">
        <v>7.0000000000000001E-3</v>
      </c>
      <c r="G33" s="16"/>
    </row>
    <row r="34" spans="1:7" x14ac:dyDescent="0.35">
      <c r="A34" s="13" t="s">
        <v>1523</v>
      </c>
      <c r="B34" s="33" t="s">
        <v>1524</v>
      </c>
      <c r="C34" s="33" t="s">
        <v>267</v>
      </c>
      <c r="D34" s="14">
        <v>4648</v>
      </c>
      <c r="E34" s="15">
        <v>81.83</v>
      </c>
      <c r="F34" s="16">
        <v>6.8999999999999999E-3</v>
      </c>
      <c r="G34" s="16"/>
    </row>
    <row r="35" spans="1:7" x14ac:dyDescent="0.35">
      <c r="A35" s="13" t="s">
        <v>464</v>
      </c>
      <c r="B35" s="33" t="s">
        <v>465</v>
      </c>
      <c r="C35" s="33" t="s">
        <v>279</v>
      </c>
      <c r="D35" s="14">
        <v>8384</v>
      </c>
      <c r="E35" s="15">
        <v>81.48</v>
      </c>
      <c r="F35" s="16">
        <v>6.7999999999999996E-3</v>
      </c>
      <c r="G35" s="16"/>
    </row>
    <row r="36" spans="1:7" x14ac:dyDescent="0.35">
      <c r="A36" s="13" t="s">
        <v>2213</v>
      </c>
      <c r="B36" s="33" t="s">
        <v>2214</v>
      </c>
      <c r="C36" s="33" t="s">
        <v>197</v>
      </c>
      <c r="D36" s="14">
        <v>40586</v>
      </c>
      <c r="E36" s="15">
        <v>81.319999999999993</v>
      </c>
      <c r="F36" s="16">
        <v>6.7999999999999996E-3</v>
      </c>
      <c r="G36" s="16"/>
    </row>
    <row r="37" spans="1:7" x14ac:dyDescent="0.35">
      <c r="A37" s="13" t="s">
        <v>2227</v>
      </c>
      <c r="B37" s="33" t="s">
        <v>2228</v>
      </c>
      <c r="C37" s="33" t="s">
        <v>226</v>
      </c>
      <c r="D37" s="14">
        <v>8613</v>
      </c>
      <c r="E37" s="15">
        <v>81.27</v>
      </c>
      <c r="F37" s="16">
        <v>6.7999999999999996E-3</v>
      </c>
      <c r="G37" s="16"/>
    </row>
    <row r="38" spans="1:7" x14ac:dyDescent="0.35">
      <c r="A38" s="13" t="s">
        <v>2743</v>
      </c>
      <c r="B38" s="33" t="s">
        <v>2744</v>
      </c>
      <c r="C38" s="33" t="s">
        <v>341</v>
      </c>
      <c r="D38" s="14">
        <v>7788</v>
      </c>
      <c r="E38" s="15">
        <v>79.61</v>
      </c>
      <c r="F38" s="16">
        <v>6.7000000000000002E-3</v>
      </c>
      <c r="G38" s="16"/>
    </row>
    <row r="39" spans="1:7" x14ac:dyDescent="0.35">
      <c r="A39" s="13" t="s">
        <v>2223</v>
      </c>
      <c r="B39" s="33" t="s">
        <v>2224</v>
      </c>
      <c r="C39" s="33" t="s">
        <v>238</v>
      </c>
      <c r="D39" s="14">
        <v>8183</v>
      </c>
      <c r="E39" s="15">
        <v>79.209999999999994</v>
      </c>
      <c r="F39" s="16">
        <v>6.7000000000000002E-3</v>
      </c>
      <c r="G39" s="16"/>
    </row>
    <row r="40" spans="1:7" x14ac:dyDescent="0.35">
      <c r="A40" s="13" t="s">
        <v>337</v>
      </c>
      <c r="B40" s="33" t="s">
        <v>338</v>
      </c>
      <c r="C40" s="33" t="s">
        <v>229</v>
      </c>
      <c r="D40" s="14">
        <v>4910</v>
      </c>
      <c r="E40" s="15">
        <v>79.17</v>
      </c>
      <c r="F40" s="16">
        <v>6.7000000000000002E-3</v>
      </c>
      <c r="G40" s="16"/>
    </row>
    <row r="41" spans="1:7" x14ac:dyDescent="0.35">
      <c r="A41" s="13" t="s">
        <v>2541</v>
      </c>
      <c r="B41" s="33" t="s">
        <v>2542</v>
      </c>
      <c r="C41" s="33" t="s">
        <v>267</v>
      </c>
      <c r="D41" s="14">
        <v>15415</v>
      </c>
      <c r="E41" s="15">
        <v>77.84</v>
      </c>
      <c r="F41" s="16">
        <v>6.4999999999999997E-3</v>
      </c>
      <c r="G41" s="16"/>
    </row>
    <row r="42" spans="1:7" x14ac:dyDescent="0.35">
      <c r="A42" s="13" t="s">
        <v>2745</v>
      </c>
      <c r="B42" s="33" t="s">
        <v>2746</v>
      </c>
      <c r="C42" s="33" t="s">
        <v>308</v>
      </c>
      <c r="D42" s="14">
        <v>45942</v>
      </c>
      <c r="E42" s="15">
        <v>77.650000000000006</v>
      </c>
      <c r="F42" s="16">
        <v>6.4999999999999997E-3</v>
      </c>
      <c r="G42" s="16"/>
    </row>
    <row r="43" spans="1:7" x14ac:dyDescent="0.35">
      <c r="A43" s="13" t="s">
        <v>2747</v>
      </c>
      <c r="B43" s="33" t="s">
        <v>2748</v>
      </c>
      <c r="C43" s="33" t="s">
        <v>235</v>
      </c>
      <c r="D43" s="14">
        <v>190850</v>
      </c>
      <c r="E43" s="15">
        <v>76.319999999999993</v>
      </c>
      <c r="F43" s="16">
        <v>6.4000000000000003E-3</v>
      </c>
      <c r="G43" s="16"/>
    </row>
    <row r="44" spans="1:7" x14ac:dyDescent="0.35">
      <c r="A44" s="13" t="s">
        <v>2749</v>
      </c>
      <c r="B44" s="33" t="s">
        <v>2750</v>
      </c>
      <c r="C44" s="33" t="s">
        <v>238</v>
      </c>
      <c r="D44" s="14">
        <v>3919</v>
      </c>
      <c r="E44" s="15">
        <v>76.14</v>
      </c>
      <c r="F44" s="16">
        <v>6.4000000000000003E-3</v>
      </c>
      <c r="G44" s="16"/>
    </row>
    <row r="45" spans="1:7" x14ac:dyDescent="0.35">
      <c r="A45" s="13" t="s">
        <v>2751</v>
      </c>
      <c r="B45" s="33" t="s">
        <v>2752</v>
      </c>
      <c r="C45" s="33" t="s">
        <v>210</v>
      </c>
      <c r="D45" s="14">
        <v>7778</v>
      </c>
      <c r="E45" s="15">
        <v>75.61</v>
      </c>
      <c r="F45" s="16">
        <v>6.4000000000000003E-3</v>
      </c>
      <c r="G45" s="16"/>
    </row>
    <row r="46" spans="1:7" x14ac:dyDescent="0.35">
      <c r="A46" s="13" t="s">
        <v>454</v>
      </c>
      <c r="B46" s="33" t="s">
        <v>455</v>
      </c>
      <c r="C46" s="33" t="s">
        <v>456</v>
      </c>
      <c r="D46" s="14">
        <v>928</v>
      </c>
      <c r="E46" s="15">
        <v>75.319999999999993</v>
      </c>
      <c r="F46" s="16">
        <v>6.3E-3</v>
      </c>
      <c r="G46" s="16"/>
    </row>
    <row r="47" spans="1:7" x14ac:dyDescent="0.35">
      <c r="A47" s="13" t="s">
        <v>2753</v>
      </c>
      <c r="B47" s="33" t="s">
        <v>2754</v>
      </c>
      <c r="C47" s="33" t="s">
        <v>1069</v>
      </c>
      <c r="D47" s="14">
        <v>22799</v>
      </c>
      <c r="E47" s="15">
        <v>74.099999999999994</v>
      </c>
      <c r="F47" s="16">
        <v>6.1999999999999998E-3</v>
      </c>
      <c r="G47" s="16"/>
    </row>
    <row r="48" spans="1:7" x14ac:dyDescent="0.35">
      <c r="A48" s="13" t="s">
        <v>2755</v>
      </c>
      <c r="B48" s="33" t="s">
        <v>2756</v>
      </c>
      <c r="C48" s="33" t="s">
        <v>238</v>
      </c>
      <c r="D48" s="14">
        <v>19710</v>
      </c>
      <c r="E48" s="15">
        <v>73.959999999999994</v>
      </c>
      <c r="F48" s="16">
        <v>6.1999999999999998E-3</v>
      </c>
      <c r="G48" s="16"/>
    </row>
    <row r="49" spans="1:7" x14ac:dyDescent="0.35">
      <c r="A49" s="13" t="s">
        <v>1639</v>
      </c>
      <c r="B49" s="33" t="s">
        <v>1640</v>
      </c>
      <c r="C49" s="33" t="s">
        <v>480</v>
      </c>
      <c r="D49" s="14">
        <v>21637</v>
      </c>
      <c r="E49" s="15">
        <v>73.72</v>
      </c>
      <c r="F49" s="16">
        <v>6.1999999999999998E-3</v>
      </c>
      <c r="G49" s="16"/>
    </row>
    <row r="50" spans="1:7" x14ac:dyDescent="0.35">
      <c r="A50" s="13" t="s">
        <v>2757</v>
      </c>
      <c r="B50" s="33" t="s">
        <v>2758</v>
      </c>
      <c r="C50" s="33" t="s">
        <v>350</v>
      </c>
      <c r="D50" s="14">
        <v>1090</v>
      </c>
      <c r="E50" s="15">
        <v>73.53</v>
      </c>
      <c r="F50" s="16">
        <v>6.1999999999999998E-3</v>
      </c>
      <c r="G50" s="16"/>
    </row>
    <row r="51" spans="1:7" x14ac:dyDescent="0.35">
      <c r="A51" s="13" t="s">
        <v>2759</v>
      </c>
      <c r="B51" s="33" t="s">
        <v>2760</v>
      </c>
      <c r="C51" s="33" t="s">
        <v>229</v>
      </c>
      <c r="D51" s="14">
        <v>5653</v>
      </c>
      <c r="E51" s="15">
        <v>73.3</v>
      </c>
      <c r="F51" s="16">
        <v>6.1999999999999998E-3</v>
      </c>
      <c r="G51" s="16"/>
    </row>
    <row r="52" spans="1:7" x14ac:dyDescent="0.35">
      <c r="A52" s="13" t="s">
        <v>2761</v>
      </c>
      <c r="B52" s="33" t="s">
        <v>2762</v>
      </c>
      <c r="C52" s="33" t="s">
        <v>394</v>
      </c>
      <c r="D52" s="14">
        <v>10431</v>
      </c>
      <c r="E52" s="15">
        <v>72.25</v>
      </c>
      <c r="F52" s="16">
        <v>6.1000000000000004E-3</v>
      </c>
      <c r="G52" s="16"/>
    </row>
    <row r="53" spans="1:7" x14ac:dyDescent="0.35">
      <c r="A53" s="13" t="s">
        <v>2763</v>
      </c>
      <c r="B53" s="33" t="s">
        <v>2764</v>
      </c>
      <c r="C53" s="33" t="s">
        <v>267</v>
      </c>
      <c r="D53" s="14">
        <v>2549</v>
      </c>
      <c r="E53" s="15">
        <v>70.58</v>
      </c>
      <c r="F53" s="16">
        <v>5.8999999999999999E-3</v>
      </c>
      <c r="G53" s="16"/>
    </row>
    <row r="54" spans="1:7" x14ac:dyDescent="0.35">
      <c r="A54" s="13" t="s">
        <v>2765</v>
      </c>
      <c r="B54" s="33" t="s">
        <v>2766</v>
      </c>
      <c r="C54" s="33" t="s">
        <v>229</v>
      </c>
      <c r="D54" s="14">
        <v>586</v>
      </c>
      <c r="E54" s="15">
        <v>70.27</v>
      </c>
      <c r="F54" s="16">
        <v>5.8999999999999999E-3</v>
      </c>
      <c r="G54" s="16"/>
    </row>
    <row r="55" spans="1:7" x14ac:dyDescent="0.35">
      <c r="A55" s="13" t="s">
        <v>2767</v>
      </c>
      <c r="B55" s="33" t="s">
        <v>2768</v>
      </c>
      <c r="C55" s="33" t="s">
        <v>350</v>
      </c>
      <c r="D55" s="14">
        <v>16017</v>
      </c>
      <c r="E55" s="15">
        <v>70.11</v>
      </c>
      <c r="F55" s="16">
        <v>5.8999999999999999E-3</v>
      </c>
      <c r="G55" s="16"/>
    </row>
    <row r="56" spans="1:7" x14ac:dyDescent="0.35">
      <c r="A56" s="13" t="s">
        <v>2769</v>
      </c>
      <c r="B56" s="33" t="s">
        <v>2770</v>
      </c>
      <c r="C56" s="33" t="s">
        <v>279</v>
      </c>
      <c r="D56" s="14">
        <v>7567</v>
      </c>
      <c r="E56" s="15">
        <v>69.400000000000006</v>
      </c>
      <c r="F56" s="16">
        <v>5.7999999999999996E-3</v>
      </c>
      <c r="G56" s="16"/>
    </row>
    <row r="57" spans="1:7" x14ac:dyDescent="0.35">
      <c r="A57" s="13" t="s">
        <v>1124</v>
      </c>
      <c r="B57" s="33" t="s">
        <v>1125</v>
      </c>
      <c r="C57" s="33" t="s">
        <v>386</v>
      </c>
      <c r="D57" s="14">
        <v>5790</v>
      </c>
      <c r="E57" s="15">
        <v>68.77</v>
      </c>
      <c r="F57" s="16">
        <v>5.7999999999999996E-3</v>
      </c>
      <c r="G57" s="16"/>
    </row>
    <row r="58" spans="1:7" x14ac:dyDescent="0.35">
      <c r="A58" s="13" t="s">
        <v>2771</v>
      </c>
      <c r="B58" s="33" t="s">
        <v>2772</v>
      </c>
      <c r="C58" s="33" t="s">
        <v>2773</v>
      </c>
      <c r="D58" s="14">
        <v>3580</v>
      </c>
      <c r="E58" s="15">
        <v>68.650000000000006</v>
      </c>
      <c r="F58" s="16">
        <v>5.7999999999999996E-3</v>
      </c>
      <c r="G58" s="16"/>
    </row>
    <row r="59" spans="1:7" x14ac:dyDescent="0.35">
      <c r="A59" s="13" t="s">
        <v>2774</v>
      </c>
      <c r="B59" s="33" t="s">
        <v>2775</v>
      </c>
      <c r="C59" s="33" t="s">
        <v>341</v>
      </c>
      <c r="D59" s="14">
        <v>8943</v>
      </c>
      <c r="E59" s="15">
        <v>68.64</v>
      </c>
      <c r="F59" s="16">
        <v>5.7999999999999996E-3</v>
      </c>
      <c r="G59" s="16"/>
    </row>
    <row r="60" spans="1:7" x14ac:dyDescent="0.35">
      <c r="A60" s="13" t="s">
        <v>2229</v>
      </c>
      <c r="B60" s="33" t="s">
        <v>2230</v>
      </c>
      <c r="C60" s="33" t="s">
        <v>235</v>
      </c>
      <c r="D60" s="14">
        <v>43165</v>
      </c>
      <c r="E60" s="15">
        <v>68.64</v>
      </c>
      <c r="F60" s="16">
        <v>5.7999999999999996E-3</v>
      </c>
      <c r="G60" s="16"/>
    </row>
    <row r="61" spans="1:7" x14ac:dyDescent="0.35">
      <c r="A61" s="13" t="s">
        <v>2776</v>
      </c>
      <c r="B61" s="33" t="s">
        <v>2777</v>
      </c>
      <c r="C61" s="33" t="s">
        <v>386</v>
      </c>
      <c r="D61" s="14">
        <v>4325</v>
      </c>
      <c r="E61" s="15">
        <v>68.510000000000005</v>
      </c>
      <c r="F61" s="16">
        <v>5.7999999999999996E-3</v>
      </c>
      <c r="G61" s="16"/>
    </row>
    <row r="62" spans="1:7" x14ac:dyDescent="0.35">
      <c r="A62" s="13" t="s">
        <v>2778</v>
      </c>
      <c r="B62" s="33" t="s">
        <v>2779</v>
      </c>
      <c r="C62" s="33" t="s">
        <v>1069</v>
      </c>
      <c r="D62" s="14">
        <v>8601</v>
      </c>
      <c r="E62" s="15">
        <v>67.55</v>
      </c>
      <c r="F62" s="16">
        <v>5.7000000000000002E-3</v>
      </c>
      <c r="G62" s="16"/>
    </row>
    <row r="63" spans="1:7" x14ac:dyDescent="0.35">
      <c r="A63" s="13" t="s">
        <v>2780</v>
      </c>
      <c r="B63" s="33" t="s">
        <v>2781</v>
      </c>
      <c r="C63" s="33" t="s">
        <v>210</v>
      </c>
      <c r="D63" s="14">
        <v>70869</v>
      </c>
      <c r="E63" s="15">
        <v>67.459999999999994</v>
      </c>
      <c r="F63" s="16">
        <v>5.7000000000000002E-3</v>
      </c>
      <c r="G63" s="16"/>
    </row>
    <row r="64" spans="1:7" x14ac:dyDescent="0.35">
      <c r="A64" s="13" t="s">
        <v>459</v>
      </c>
      <c r="B64" s="33" t="s">
        <v>460</v>
      </c>
      <c r="C64" s="33" t="s">
        <v>461</v>
      </c>
      <c r="D64" s="14">
        <v>2612</v>
      </c>
      <c r="E64" s="15">
        <v>67.23</v>
      </c>
      <c r="F64" s="16">
        <v>5.5999999999999999E-3</v>
      </c>
      <c r="G64" s="16"/>
    </row>
    <row r="65" spans="1:7" x14ac:dyDescent="0.35">
      <c r="A65" s="13" t="s">
        <v>2782</v>
      </c>
      <c r="B65" s="33" t="s">
        <v>2783</v>
      </c>
      <c r="C65" s="33" t="s">
        <v>1845</v>
      </c>
      <c r="D65" s="14">
        <v>63170</v>
      </c>
      <c r="E65" s="15">
        <v>67.180000000000007</v>
      </c>
      <c r="F65" s="16">
        <v>5.5999999999999999E-3</v>
      </c>
      <c r="G65" s="16"/>
    </row>
    <row r="66" spans="1:7" x14ac:dyDescent="0.35">
      <c r="A66" s="13" t="s">
        <v>2784</v>
      </c>
      <c r="B66" s="33" t="s">
        <v>2785</v>
      </c>
      <c r="C66" s="33" t="s">
        <v>341</v>
      </c>
      <c r="D66" s="14">
        <v>14779</v>
      </c>
      <c r="E66" s="15">
        <v>65.83</v>
      </c>
      <c r="F66" s="16">
        <v>5.4999999999999997E-3</v>
      </c>
      <c r="G66" s="16"/>
    </row>
    <row r="67" spans="1:7" x14ac:dyDescent="0.35">
      <c r="A67" s="13" t="s">
        <v>304</v>
      </c>
      <c r="B67" s="33" t="s">
        <v>305</v>
      </c>
      <c r="C67" s="33" t="s">
        <v>238</v>
      </c>
      <c r="D67" s="14">
        <v>5330</v>
      </c>
      <c r="E67" s="15">
        <v>65.52</v>
      </c>
      <c r="F67" s="16">
        <v>5.4999999999999997E-3</v>
      </c>
      <c r="G67" s="16"/>
    </row>
    <row r="68" spans="1:7" x14ac:dyDescent="0.35">
      <c r="A68" s="13" t="s">
        <v>462</v>
      </c>
      <c r="B68" s="33" t="s">
        <v>463</v>
      </c>
      <c r="C68" s="33" t="s">
        <v>202</v>
      </c>
      <c r="D68" s="14">
        <v>33118</v>
      </c>
      <c r="E68" s="15">
        <v>65.48</v>
      </c>
      <c r="F68" s="16">
        <v>5.4999999999999997E-3</v>
      </c>
      <c r="G68" s="16"/>
    </row>
    <row r="69" spans="1:7" x14ac:dyDescent="0.35">
      <c r="A69" s="13" t="s">
        <v>2786</v>
      </c>
      <c r="B69" s="33" t="s">
        <v>2787</v>
      </c>
      <c r="C69" s="33" t="s">
        <v>238</v>
      </c>
      <c r="D69" s="14">
        <v>53004</v>
      </c>
      <c r="E69" s="15">
        <v>63.9</v>
      </c>
      <c r="F69" s="16">
        <v>5.4000000000000003E-3</v>
      </c>
      <c r="G69" s="16"/>
    </row>
    <row r="70" spans="1:7" x14ac:dyDescent="0.35">
      <c r="A70" s="13" t="s">
        <v>355</v>
      </c>
      <c r="B70" s="33" t="s">
        <v>356</v>
      </c>
      <c r="C70" s="33" t="s">
        <v>357</v>
      </c>
      <c r="D70" s="14">
        <v>5834</v>
      </c>
      <c r="E70" s="15">
        <v>62.81</v>
      </c>
      <c r="F70" s="16">
        <v>5.3E-3</v>
      </c>
      <c r="G70" s="16"/>
    </row>
    <row r="71" spans="1:7" x14ac:dyDescent="0.35">
      <c r="A71" s="13" t="s">
        <v>2529</v>
      </c>
      <c r="B71" s="33" t="s">
        <v>2530</v>
      </c>
      <c r="C71" s="33" t="s">
        <v>216</v>
      </c>
      <c r="D71" s="14">
        <v>1021</v>
      </c>
      <c r="E71" s="15">
        <v>62.22</v>
      </c>
      <c r="F71" s="16">
        <v>5.1999999999999998E-3</v>
      </c>
      <c r="G71" s="16"/>
    </row>
    <row r="72" spans="1:7" x14ac:dyDescent="0.35">
      <c r="A72" s="13" t="s">
        <v>2788</v>
      </c>
      <c r="B72" s="33" t="s">
        <v>2789</v>
      </c>
      <c r="C72" s="33" t="s">
        <v>210</v>
      </c>
      <c r="D72" s="14">
        <v>8880</v>
      </c>
      <c r="E72" s="15">
        <v>62</v>
      </c>
      <c r="F72" s="16">
        <v>5.1999999999999998E-3</v>
      </c>
      <c r="G72" s="16"/>
    </row>
    <row r="73" spans="1:7" x14ac:dyDescent="0.35">
      <c r="A73" s="13" t="s">
        <v>2790</v>
      </c>
      <c r="B73" s="33" t="s">
        <v>2791</v>
      </c>
      <c r="C73" s="33" t="s">
        <v>341</v>
      </c>
      <c r="D73" s="14">
        <v>1591</v>
      </c>
      <c r="E73" s="15">
        <v>61.82</v>
      </c>
      <c r="F73" s="16">
        <v>5.1999999999999998E-3</v>
      </c>
      <c r="G73" s="16"/>
    </row>
    <row r="74" spans="1:7" x14ac:dyDescent="0.35">
      <c r="A74" s="13" t="s">
        <v>2792</v>
      </c>
      <c r="B74" s="33" t="s">
        <v>2793</v>
      </c>
      <c r="C74" s="33" t="s">
        <v>341</v>
      </c>
      <c r="D74" s="14">
        <v>2457</v>
      </c>
      <c r="E74" s="15">
        <v>60.26</v>
      </c>
      <c r="F74" s="16">
        <v>5.1000000000000004E-3</v>
      </c>
      <c r="G74" s="16"/>
    </row>
    <row r="75" spans="1:7" x14ac:dyDescent="0.35">
      <c r="A75" s="13" t="s">
        <v>2794</v>
      </c>
      <c r="B75" s="33" t="s">
        <v>2795</v>
      </c>
      <c r="C75" s="33" t="s">
        <v>279</v>
      </c>
      <c r="D75" s="14">
        <v>476</v>
      </c>
      <c r="E75" s="15">
        <v>59.63</v>
      </c>
      <c r="F75" s="16">
        <v>5.0000000000000001E-3</v>
      </c>
      <c r="G75" s="16"/>
    </row>
    <row r="76" spans="1:7" x14ac:dyDescent="0.35">
      <c r="A76" s="13" t="s">
        <v>2796</v>
      </c>
      <c r="B76" s="33" t="s">
        <v>2797</v>
      </c>
      <c r="C76" s="33" t="s">
        <v>238</v>
      </c>
      <c r="D76" s="14">
        <v>256</v>
      </c>
      <c r="E76" s="15">
        <v>59.6</v>
      </c>
      <c r="F76" s="16">
        <v>5.0000000000000001E-3</v>
      </c>
      <c r="G76" s="16"/>
    </row>
    <row r="77" spans="1:7" x14ac:dyDescent="0.35">
      <c r="A77" s="13" t="s">
        <v>2798</v>
      </c>
      <c r="B77" s="33" t="s">
        <v>2799</v>
      </c>
      <c r="C77" s="33" t="s">
        <v>210</v>
      </c>
      <c r="D77" s="14">
        <v>28031</v>
      </c>
      <c r="E77" s="15">
        <v>59.4</v>
      </c>
      <c r="F77" s="16">
        <v>5.0000000000000001E-3</v>
      </c>
      <c r="G77" s="16"/>
    </row>
    <row r="78" spans="1:7" x14ac:dyDescent="0.35">
      <c r="A78" s="13" t="s">
        <v>2800</v>
      </c>
      <c r="B78" s="33" t="s">
        <v>2801</v>
      </c>
      <c r="C78" s="33" t="s">
        <v>740</v>
      </c>
      <c r="D78" s="14">
        <v>6786</v>
      </c>
      <c r="E78" s="15">
        <v>59.04</v>
      </c>
      <c r="F78" s="16">
        <v>5.0000000000000001E-3</v>
      </c>
      <c r="G78" s="16"/>
    </row>
    <row r="79" spans="1:7" x14ac:dyDescent="0.35">
      <c r="A79" s="13" t="s">
        <v>1065</v>
      </c>
      <c r="B79" s="33" t="s">
        <v>1066</v>
      </c>
      <c r="C79" s="33" t="s">
        <v>350</v>
      </c>
      <c r="D79" s="14">
        <v>14013</v>
      </c>
      <c r="E79" s="15">
        <v>59.03</v>
      </c>
      <c r="F79" s="16">
        <v>5.0000000000000001E-3</v>
      </c>
      <c r="G79" s="16"/>
    </row>
    <row r="80" spans="1:7" x14ac:dyDescent="0.35">
      <c r="A80" s="13" t="s">
        <v>2802</v>
      </c>
      <c r="B80" s="33" t="s">
        <v>2803</v>
      </c>
      <c r="C80" s="33" t="s">
        <v>350</v>
      </c>
      <c r="D80" s="14">
        <v>4595</v>
      </c>
      <c r="E80" s="15">
        <v>58.81</v>
      </c>
      <c r="F80" s="16">
        <v>4.8999999999999998E-3</v>
      </c>
      <c r="G80" s="16"/>
    </row>
    <row r="81" spans="1:7" x14ac:dyDescent="0.35">
      <c r="A81" s="13" t="s">
        <v>2804</v>
      </c>
      <c r="B81" s="33" t="s">
        <v>2805</v>
      </c>
      <c r="C81" s="33" t="s">
        <v>253</v>
      </c>
      <c r="D81" s="14">
        <v>7012</v>
      </c>
      <c r="E81" s="15">
        <v>57.31</v>
      </c>
      <c r="F81" s="16">
        <v>4.7999999999999996E-3</v>
      </c>
      <c r="G81" s="16"/>
    </row>
    <row r="82" spans="1:7" x14ac:dyDescent="0.35">
      <c r="A82" s="13" t="s">
        <v>2225</v>
      </c>
      <c r="B82" s="33" t="s">
        <v>2226</v>
      </c>
      <c r="C82" s="33" t="s">
        <v>238</v>
      </c>
      <c r="D82" s="14">
        <v>15856</v>
      </c>
      <c r="E82" s="15">
        <v>56.95</v>
      </c>
      <c r="F82" s="16">
        <v>4.7999999999999996E-3</v>
      </c>
      <c r="G82" s="16"/>
    </row>
    <row r="83" spans="1:7" x14ac:dyDescent="0.35">
      <c r="A83" s="13" t="s">
        <v>284</v>
      </c>
      <c r="B83" s="33" t="s">
        <v>285</v>
      </c>
      <c r="C83" s="33" t="s">
        <v>213</v>
      </c>
      <c r="D83" s="14">
        <v>7850</v>
      </c>
      <c r="E83" s="15">
        <v>56.48</v>
      </c>
      <c r="F83" s="16">
        <v>4.7000000000000002E-3</v>
      </c>
      <c r="G83" s="16"/>
    </row>
    <row r="84" spans="1:7" x14ac:dyDescent="0.35">
      <c r="A84" s="13" t="s">
        <v>2806</v>
      </c>
      <c r="B84" s="33" t="s">
        <v>2807</v>
      </c>
      <c r="C84" s="33" t="s">
        <v>213</v>
      </c>
      <c r="D84" s="14">
        <v>13330</v>
      </c>
      <c r="E84" s="15">
        <v>56.19</v>
      </c>
      <c r="F84" s="16">
        <v>4.7000000000000002E-3</v>
      </c>
      <c r="G84" s="16"/>
    </row>
    <row r="85" spans="1:7" x14ac:dyDescent="0.35">
      <c r="A85" s="13" t="s">
        <v>2808</v>
      </c>
      <c r="B85" s="33" t="s">
        <v>2809</v>
      </c>
      <c r="C85" s="33" t="s">
        <v>279</v>
      </c>
      <c r="D85" s="14">
        <v>7534</v>
      </c>
      <c r="E85" s="15">
        <v>55.29</v>
      </c>
      <c r="F85" s="16">
        <v>4.5999999999999999E-3</v>
      </c>
      <c r="G85" s="16"/>
    </row>
    <row r="86" spans="1:7" x14ac:dyDescent="0.35">
      <c r="A86" s="13" t="s">
        <v>1685</v>
      </c>
      <c r="B86" s="33" t="s">
        <v>1686</v>
      </c>
      <c r="C86" s="33" t="s">
        <v>298</v>
      </c>
      <c r="D86" s="14">
        <v>4240</v>
      </c>
      <c r="E86" s="15">
        <v>53.4</v>
      </c>
      <c r="F86" s="16">
        <v>4.4999999999999997E-3</v>
      </c>
      <c r="G86" s="16"/>
    </row>
    <row r="87" spans="1:7" x14ac:dyDescent="0.35">
      <c r="A87" s="13" t="s">
        <v>2810</v>
      </c>
      <c r="B87" s="33" t="s">
        <v>2811</v>
      </c>
      <c r="C87" s="33" t="s">
        <v>341</v>
      </c>
      <c r="D87" s="14">
        <v>414</v>
      </c>
      <c r="E87" s="15">
        <v>52.97</v>
      </c>
      <c r="F87" s="16">
        <v>4.4999999999999997E-3</v>
      </c>
      <c r="G87" s="16"/>
    </row>
    <row r="88" spans="1:7" x14ac:dyDescent="0.35">
      <c r="A88" s="13" t="s">
        <v>2812</v>
      </c>
      <c r="B88" s="33" t="s">
        <v>2813</v>
      </c>
      <c r="C88" s="33" t="s">
        <v>229</v>
      </c>
      <c r="D88" s="14">
        <v>3693</v>
      </c>
      <c r="E88" s="15">
        <v>52.89</v>
      </c>
      <c r="F88" s="16">
        <v>4.4000000000000003E-3</v>
      </c>
      <c r="G88" s="16"/>
    </row>
    <row r="89" spans="1:7" x14ac:dyDescent="0.35">
      <c r="A89" s="13" t="s">
        <v>2814</v>
      </c>
      <c r="B89" s="33" t="s">
        <v>2815</v>
      </c>
      <c r="C89" s="33" t="s">
        <v>298</v>
      </c>
      <c r="D89" s="14">
        <v>4370</v>
      </c>
      <c r="E89" s="15">
        <v>52.81</v>
      </c>
      <c r="F89" s="16">
        <v>4.4000000000000003E-3</v>
      </c>
      <c r="G89" s="16"/>
    </row>
    <row r="90" spans="1:7" x14ac:dyDescent="0.35">
      <c r="A90" s="13" t="s">
        <v>1067</v>
      </c>
      <c r="B90" s="33" t="s">
        <v>1068</v>
      </c>
      <c r="C90" s="33" t="s">
        <v>1069</v>
      </c>
      <c r="D90" s="14">
        <v>3898</v>
      </c>
      <c r="E90" s="15">
        <v>52.47</v>
      </c>
      <c r="F90" s="16">
        <v>4.4000000000000003E-3</v>
      </c>
      <c r="G90" s="16"/>
    </row>
    <row r="91" spans="1:7" x14ac:dyDescent="0.35">
      <c r="A91" s="13" t="s">
        <v>487</v>
      </c>
      <c r="B91" s="33" t="s">
        <v>488</v>
      </c>
      <c r="C91" s="33" t="s">
        <v>229</v>
      </c>
      <c r="D91" s="14">
        <v>6126</v>
      </c>
      <c r="E91" s="15">
        <v>52.13</v>
      </c>
      <c r="F91" s="16">
        <v>4.4000000000000003E-3</v>
      </c>
      <c r="G91" s="16"/>
    </row>
    <row r="92" spans="1:7" x14ac:dyDescent="0.35">
      <c r="A92" s="13" t="s">
        <v>2816</v>
      </c>
      <c r="B92" s="33" t="s">
        <v>2817</v>
      </c>
      <c r="C92" s="33" t="s">
        <v>397</v>
      </c>
      <c r="D92" s="14">
        <v>16163</v>
      </c>
      <c r="E92" s="15">
        <v>51.16</v>
      </c>
      <c r="F92" s="16">
        <v>4.3E-3</v>
      </c>
      <c r="G92" s="16"/>
    </row>
    <row r="93" spans="1:7" x14ac:dyDescent="0.35">
      <c r="A93" s="13" t="s">
        <v>1126</v>
      </c>
      <c r="B93" s="33" t="s">
        <v>1127</v>
      </c>
      <c r="C93" s="33" t="s">
        <v>232</v>
      </c>
      <c r="D93" s="14">
        <v>2026</v>
      </c>
      <c r="E93" s="15">
        <v>50.38</v>
      </c>
      <c r="F93" s="16">
        <v>4.1999999999999997E-3</v>
      </c>
      <c r="G93" s="16"/>
    </row>
    <row r="94" spans="1:7" x14ac:dyDescent="0.35">
      <c r="A94" s="13" t="s">
        <v>2818</v>
      </c>
      <c r="B94" s="33" t="s">
        <v>2819</v>
      </c>
      <c r="C94" s="33" t="s">
        <v>397</v>
      </c>
      <c r="D94" s="14">
        <v>13569</v>
      </c>
      <c r="E94" s="15">
        <v>50.27</v>
      </c>
      <c r="F94" s="16">
        <v>4.1999999999999997E-3</v>
      </c>
      <c r="G94" s="16"/>
    </row>
    <row r="95" spans="1:7" x14ac:dyDescent="0.35">
      <c r="A95" s="13" t="s">
        <v>2215</v>
      </c>
      <c r="B95" s="33" t="s">
        <v>2216</v>
      </c>
      <c r="C95" s="33" t="s">
        <v>205</v>
      </c>
      <c r="D95" s="14">
        <v>63305</v>
      </c>
      <c r="E95" s="15">
        <v>50.26</v>
      </c>
      <c r="F95" s="16">
        <v>4.1999999999999997E-3</v>
      </c>
      <c r="G95" s="16"/>
    </row>
    <row r="96" spans="1:7" x14ac:dyDescent="0.35">
      <c r="A96" s="13" t="s">
        <v>2820</v>
      </c>
      <c r="B96" s="33" t="s">
        <v>2821</v>
      </c>
      <c r="C96" s="33" t="s">
        <v>238</v>
      </c>
      <c r="D96" s="14">
        <v>2908</v>
      </c>
      <c r="E96" s="15">
        <v>50.08</v>
      </c>
      <c r="F96" s="16">
        <v>4.1999999999999997E-3</v>
      </c>
      <c r="G96" s="16"/>
    </row>
    <row r="97" spans="1:7" x14ac:dyDescent="0.35">
      <c r="A97" s="13" t="s">
        <v>2822</v>
      </c>
      <c r="B97" s="33" t="s">
        <v>2823</v>
      </c>
      <c r="C97" s="33" t="s">
        <v>397</v>
      </c>
      <c r="D97" s="14">
        <v>27502</v>
      </c>
      <c r="E97" s="15">
        <v>49.13</v>
      </c>
      <c r="F97" s="16">
        <v>4.1000000000000003E-3</v>
      </c>
      <c r="G97" s="16"/>
    </row>
    <row r="98" spans="1:7" x14ac:dyDescent="0.35">
      <c r="A98" s="13" t="s">
        <v>2824</v>
      </c>
      <c r="B98" s="33" t="s">
        <v>2825</v>
      </c>
      <c r="C98" s="33" t="s">
        <v>213</v>
      </c>
      <c r="D98" s="14">
        <v>6209</v>
      </c>
      <c r="E98" s="15">
        <v>49.02</v>
      </c>
      <c r="F98" s="16">
        <v>4.1000000000000003E-3</v>
      </c>
      <c r="G98" s="16"/>
    </row>
    <row r="99" spans="1:7" x14ac:dyDescent="0.35">
      <c r="A99" s="13" t="s">
        <v>2826</v>
      </c>
      <c r="B99" s="33" t="s">
        <v>2827</v>
      </c>
      <c r="C99" s="33" t="s">
        <v>223</v>
      </c>
      <c r="D99" s="14">
        <v>2088</v>
      </c>
      <c r="E99" s="15">
        <v>48.19</v>
      </c>
      <c r="F99" s="16">
        <v>4.0000000000000001E-3</v>
      </c>
      <c r="G99" s="16"/>
    </row>
    <row r="100" spans="1:7" x14ac:dyDescent="0.35">
      <c r="A100" s="13" t="s">
        <v>2551</v>
      </c>
      <c r="B100" s="33" t="s">
        <v>2552</v>
      </c>
      <c r="C100" s="33" t="s">
        <v>279</v>
      </c>
      <c r="D100" s="14">
        <v>1441</v>
      </c>
      <c r="E100" s="15">
        <v>48.01</v>
      </c>
      <c r="F100" s="16">
        <v>4.0000000000000001E-3</v>
      </c>
      <c r="G100" s="16"/>
    </row>
    <row r="101" spans="1:7" x14ac:dyDescent="0.35">
      <c r="A101" s="13" t="s">
        <v>2219</v>
      </c>
      <c r="B101" s="33" t="s">
        <v>2220</v>
      </c>
      <c r="C101" s="33" t="s">
        <v>373</v>
      </c>
      <c r="D101" s="14">
        <v>22462</v>
      </c>
      <c r="E101" s="15">
        <v>47.91</v>
      </c>
      <c r="F101" s="16">
        <v>4.0000000000000001E-3</v>
      </c>
      <c r="G101" s="16"/>
    </row>
    <row r="102" spans="1:7" x14ac:dyDescent="0.35">
      <c r="A102" s="13" t="s">
        <v>2828</v>
      </c>
      <c r="B102" s="33" t="s">
        <v>2829</v>
      </c>
      <c r="C102" s="33" t="s">
        <v>235</v>
      </c>
      <c r="D102" s="14">
        <v>326426</v>
      </c>
      <c r="E102" s="15">
        <v>47.46</v>
      </c>
      <c r="F102" s="16">
        <v>4.0000000000000001E-3</v>
      </c>
      <c r="G102" s="16"/>
    </row>
    <row r="103" spans="1:7" x14ac:dyDescent="0.35">
      <c r="A103" s="13" t="s">
        <v>2830</v>
      </c>
      <c r="B103" s="33" t="s">
        <v>2831</v>
      </c>
      <c r="C103" s="33" t="s">
        <v>267</v>
      </c>
      <c r="D103" s="14">
        <v>3417</v>
      </c>
      <c r="E103" s="15">
        <v>47.21</v>
      </c>
      <c r="F103" s="16">
        <v>4.0000000000000001E-3</v>
      </c>
      <c r="G103" s="16"/>
    </row>
    <row r="104" spans="1:7" x14ac:dyDescent="0.35">
      <c r="A104" s="13" t="s">
        <v>2832</v>
      </c>
      <c r="B104" s="33" t="s">
        <v>2833</v>
      </c>
      <c r="C104" s="33" t="s">
        <v>229</v>
      </c>
      <c r="D104" s="14">
        <v>5193</v>
      </c>
      <c r="E104" s="15">
        <v>46.63</v>
      </c>
      <c r="F104" s="16">
        <v>3.8999999999999998E-3</v>
      </c>
      <c r="G104" s="16"/>
    </row>
    <row r="105" spans="1:7" x14ac:dyDescent="0.35">
      <c r="A105" s="13" t="s">
        <v>2834</v>
      </c>
      <c r="B105" s="33" t="s">
        <v>2835</v>
      </c>
      <c r="C105" s="33" t="s">
        <v>397</v>
      </c>
      <c r="D105" s="14">
        <v>33746</v>
      </c>
      <c r="E105" s="15">
        <v>46.21</v>
      </c>
      <c r="F105" s="16">
        <v>3.8999999999999998E-3</v>
      </c>
      <c r="G105" s="16"/>
    </row>
    <row r="106" spans="1:7" x14ac:dyDescent="0.35">
      <c r="A106" s="13" t="s">
        <v>2836</v>
      </c>
      <c r="B106" s="33" t="s">
        <v>2837</v>
      </c>
      <c r="C106" s="33" t="s">
        <v>1845</v>
      </c>
      <c r="D106" s="14">
        <v>4885</v>
      </c>
      <c r="E106" s="15">
        <v>46.04</v>
      </c>
      <c r="F106" s="16">
        <v>3.8999999999999998E-3</v>
      </c>
      <c r="G106" s="16"/>
    </row>
    <row r="107" spans="1:7" x14ac:dyDescent="0.35">
      <c r="A107" s="13" t="s">
        <v>2156</v>
      </c>
      <c r="B107" s="33" t="s">
        <v>2157</v>
      </c>
      <c r="C107" s="33" t="s">
        <v>298</v>
      </c>
      <c r="D107" s="14">
        <v>5691</v>
      </c>
      <c r="E107" s="15">
        <v>45.78</v>
      </c>
      <c r="F107" s="16">
        <v>3.8E-3</v>
      </c>
      <c r="G107" s="16"/>
    </row>
    <row r="108" spans="1:7" x14ac:dyDescent="0.35">
      <c r="A108" s="13" t="s">
        <v>2838</v>
      </c>
      <c r="B108" s="33" t="s">
        <v>2839</v>
      </c>
      <c r="C108" s="33" t="s">
        <v>235</v>
      </c>
      <c r="D108" s="14">
        <v>10053</v>
      </c>
      <c r="E108" s="15">
        <v>45.74</v>
      </c>
      <c r="F108" s="16">
        <v>3.8E-3</v>
      </c>
      <c r="G108" s="16"/>
    </row>
    <row r="109" spans="1:7" x14ac:dyDescent="0.35">
      <c r="A109" s="13" t="s">
        <v>1055</v>
      </c>
      <c r="B109" s="33" t="s">
        <v>1056</v>
      </c>
      <c r="C109" s="33" t="s">
        <v>229</v>
      </c>
      <c r="D109" s="14">
        <v>9919</v>
      </c>
      <c r="E109" s="15">
        <v>45.21</v>
      </c>
      <c r="F109" s="16">
        <v>3.8E-3</v>
      </c>
      <c r="G109" s="16"/>
    </row>
    <row r="110" spans="1:7" x14ac:dyDescent="0.35">
      <c r="A110" s="13" t="s">
        <v>2840</v>
      </c>
      <c r="B110" s="33" t="s">
        <v>2841</v>
      </c>
      <c r="C110" s="33" t="s">
        <v>298</v>
      </c>
      <c r="D110" s="14">
        <v>12532</v>
      </c>
      <c r="E110" s="15">
        <v>45.2</v>
      </c>
      <c r="F110" s="16">
        <v>3.8E-3</v>
      </c>
      <c r="G110" s="16"/>
    </row>
    <row r="111" spans="1:7" x14ac:dyDescent="0.35">
      <c r="A111" s="13" t="s">
        <v>2842</v>
      </c>
      <c r="B111" s="33" t="s">
        <v>2843</v>
      </c>
      <c r="C111" s="33" t="s">
        <v>238</v>
      </c>
      <c r="D111" s="14">
        <v>14106</v>
      </c>
      <c r="E111" s="15">
        <v>44.95</v>
      </c>
      <c r="F111" s="16">
        <v>3.8E-3</v>
      </c>
      <c r="G111" s="16"/>
    </row>
    <row r="112" spans="1:7" x14ac:dyDescent="0.35">
      <c r="A112" s="13" t="s">
        <v>2844</v>
      </c>
      <c r="B112" s="33" t="s">
        <v>2845</v>
      </c>
      <c r="C112" s="33" t="s">
        <v>341</v>
      </c>
      <c r="D112" s="14">
        <v>5181</v>
      </c>
      <c r="E112" s="15">
        <v>44.9</v>
      </c>
      <c r="F112" s="16">
        <v>3.8E-3</v>
      </c>
      <c r="G112" s="16"/>
    </row>
    <row r="113" spans="1:7" x14ac:dyDescent="0.35">
      <c r="A113" s="13" t="s">
        <v>470</v>
      </c>
      <c r="B113" s="33" t="s">
        <v>471</v>
      </c>
      <c r="C113" s="33" t="s">
        <v>426</v>
      </c>
      <c r="D113" s="14">
        <v>557</v>
      </c>
      <c r="E113" s="15">
        <v>44.76</v>
      </c>
      <c r="F113" s="16">
        <v>3.8E-3</v>
      </c>
      <c r="G113" s="16"/>
    </row>
    <row r="114" spans="1:7" x14ac:dyDescent="0.35">
      <c r="A114" s="13" t="s">
        <v>2846</v>
      </c>
      <c r="B114" s="33" t="s">
        <v>2847</v>
      </c>
      <c r="C114" s="33" t="s">
        <v>229</v>
      </c>
      <c r="D114" s="14">
        <v>1038</v>
      </c>
      <c r="E114" s="15">
        <v>44.56</v>
      </c>
      <c r="F114" s="16">
        <v>3.7000000000000002E-3</v>
      </c>
      <c r="G114" s="16"/>
    </row>
    <row r="115" spans="1:7" x14ac:dyDescent="0.35">
      <c r="A115" s="13" t="s">
        <v>2848</v>
      </c>
      <c r="B115" s="33" t="s">
        <v>2849</v>
      </c>
      <c r="C115" s="33" t="s">
        <v>232</v>
      </c>
      <c r="D115" s="14">
        <v>3119</v>
      </c>
      <c r="E115" s="15">
        <v>44.18</v>
      </c>
      <c r="F115" s="16">
        <v>3.7000000000000002E-3</v>
      </c>
      <c r="G115" s="16"/>
    </row>
    <row r="116" spans="1:7" x14ac:dyDescent="0.35">
      <c r="A116" s="13" t="s">
        <v>1016</v>
      </c>
      <c r="B116" s="33" t="s">
        <v>1017</v>
      </c>
      <c r="C116" s="33" t="s">
        <v>213</v>
      </c>
      <c r="D116" s="14">
        <v>11254</v>
      </c>
      <c r="E116" s="15">
        <v>43.91</v>
      </c>
      <c r="F116" s="16">
        <v>3.7000000000000002E-3</v>
      </c>
      <c r="G116" s="16"/>
    </row>
    <row r="117" spans="1:7" x14ac:dyDescent="0.35">
      <c r="A117" s="13" t="s">
        <v>1437</v>
      </c>
      <c r="B117" s="33" t="s">
        <v>1438</v>
      </c>
      <c r="C117" s="33" t="s">
        <v>264</v>
      </c>
      <c r="D117" s="14">
        <v>15316</v>
      </c>
      <c r="E117" s="15">
        <v>43.74</v>
      </c>
      <c r="F117" s="16">
        <v>3.7000000000000002E-3</v>
      </c>
      <c r="G117" s="16"/>
    </row>
    <row r="118" spans="1:7" x14ac:dyDescent="0.35">
      <c r="A118" s="13" t="s">
        <v>2531</v>
      </c>
      <c r="B118" s="33" t="s">
        <v>2532</v>
      </c>
      <c r="C118" s="33" t="s">
        <v>216</v>
      </c>
      <c r="D118" s="14">
        <v>2546</v>
      </c>
      <c r="E118" s="15">
        <v>43.33</v>
      </c>
      <c r="F118" s="16">
        <v>3.5999999999999999E-3</v>
      </c>
      <c r="G118" s="16"/>
    </row>
    <row r="119" spans="1:7" x14ac:dyDescent="0.35">
      <c r="A119" s="13" t="s">
        <v>2850</v>
      </c>
      <c r="B119" s="33" t="s">
        <v>2851</v>
      </c>
      <c r="C119" s="33" t="s">
        <v>301</v>
      </c>
      <c r="D119" s="14">
        <v>7861</v>
      </c>
      <c r="E119" s="15">
        <v>43.31</v>
      </c>
      <c r="F119" s="16">
        <v>3.5999999999999999E-3</v>
      </c>
      <c r="G119" s="16"/>
    </row>
    <row r="120" spans="1:7" x14ac:dyDescent="0.35">
      <c r="A120" s="13" t="s">
        <v>2852</v>
      </c>
      <c r="B120" s="33" t="s">
        <v>2853</v>
      </c>
      <c r="C120" s="33" t="s">
        <v>350</v>
      </c>
      <c r="D120" s="14">
        <v>12033</v>
      </c>
      <c r="E120" s="15">
        <v>43.28</v>
      </c>
      <c r="F120" s="16">
        <v>3.5999999999999999E-3</v>
      </c>
      <c r="G120" s="16"/>
    </row>
    <row r="121" spans="1:7" x14ac:dyDescent="0.35">
      <c r="A121" s="13" t="s">
        <v>1655</v>
      </c>
      <c r="B121" s="33" t="s">
        <v>1656</v>
      </c>
      <c r="C121" s="33" t="s">
        <v>394</v>
      </c>
      <c r="D121" s="14">
        <v>8417</v>
      </c>
      <c r="E121" s="15">
        <v>42.81</v>
      </c>
      <c r="F121" s="16">
        <v>3.5999999999999999E-3</v>
      </c>
      <c r="G121" s="16"/>
    </row>
    <row r="122" spans="1:7" x14ac:dyDescent="0.35">
      <c r="A122" s="13" t="s">
        <v>476</v>
      </c>
      <c r="B122" s="33" t="s">
        <v>477</v>
      </c>
      <c r="C122" s="33" t="s">
        <v>213</v>
      </c>
      <c r="D122" s="14">
        <v>4330</v>
      </c>
      <c r="E122" s="15">
        <v>42.72</v>
      </c>
      <c r="F122" s="16">
        <v>3.5999999999999999E-3</v>
      </c>
      <c r="G122" s="16"/>
    </row>
    <row r="123" spans="1:7" x14ac:dyDescent="0.35">
      <c r="A123" s="13" t="s">
        <v>2854</v>
      </c>
      <c r="B123" s="33" t="s">
        <v>2855</v>
      </c>
      <c r="C123" s="33" t="s">
        <v>341</v>
      </c>
      <c r="D123" s="14">
        <v>5687</v>
      </c>
      <c r="E123" s="15">
        <v>42.45</v>
      </c>
      <c r="F123" s="16">
        <v>3.5999999999999999E-3</v>
      </c>
      <c r="G123" s="16"/>
    </row>
    <row r="124" spans="1:7" x14ac:dyDescent="0.35">
      <c r="A124" s="13" t="s">
        <v>745</v>
      </c>
      <c r="B124" s="33" t="s">
        <v>746</v>
      </c>
      <c r="C124" s="33" t="s">
        <v>327</v>
      </c>
      <c r="D124" s="14">
        <v>9312</v>
      </c>
      <c r="E124" s="15">
        <v>42.08</v>
      </c>
      <c r="F124" s="16">
        <v>3.5000000000000001E-3</v>
      </c>
      <c r="G124" s="16"/>
    </row>
    <row r="125" spans="1:7" x14ac:dyDescent="0.35">
      <c r="A125" s="13" t="s">
        <v>2856</v>
      </c>
      <c r="B125" s="33" t="s">
        <v>2857</v>
      </c>
      <c r="C125" s="33" t="s">
        <v>279</v>
      </c>
      <c r="D125" s="14">
        <v>7034</v>
      </c>
      <c r="E125" s="15">
        <v>41.86</v>
      </c>
      <c r="F125" s="16">
        <v>3.5000000000000001E-3</v>
      </c>
      <c r="G125" s="16"/>
    </row>
    <row r="126" spans="1:7" x14ac:dyDescent="0.35">
      <c r="A126" s="13" t="s">
        <v>2858</v>
      </c>
      <c r="B126" s="33" t="s">
        <v>2859</v>
      </c>
      <c r="C126" s="33" t="s">
        <v>491</v>
      </c>
      <c r="D126" s="14">
        <v>1309</v>
      </c>
      <c r="E126" s="15">
        <v>41.42</v>
      </c>
      <c r="F126" s="16">
        <v>3.5000000000000001E-3</v>
      </c>
      <c r="G126" s="16"/>
    </row>
    <row r="127" spans="1:7" x14ac:dyDescent="0.35">
      <c r="A127" s="13" t="s">
        <v>1010</v>
      </c>
      <c r="B127" s="33" t="s">
        <v>1011</v>
      </c>
      <c r="C127" s="33" t="s">
        <v>238</v>
      </c>
      <c r="D127" s="14">
        <v>5787</v>
      </c>
      <c r="E127" s="15">
        <v>41.39</v>
      </c>
      <c r="F127" s="16">
        <v>3.5000000000000001E-3</v>
      </c>
      <c r="G127" s="16"/>
    </row>
    <row r="128" spans="1:7" x14ac:dyDescent="0.35">
      <c r="A128" s="13" t="s">
        <v>2860</v>
      </c>
      <c r="B128" s="33" t="s">
        <v>2861</v>
      </c>
      <c r="C128" s="33" t="s">
        <v>341</v>
      </c>
      <c r="D128" s="14">
        <v>4794</v>
      </c>
      <c r="E128" s="15">
        <v>41.27</v>
      </c>
      <c r="F128" s="16">
        <v>3.5000000000000001E-3</v>
      </c>
      <c r="G128" s="16"/>
    </row>
    <row r="129" spans="1:7" x14ac:dyDescent="0.35">
      <c r="A129" s="13" t="s">
        <v>1030</v>
      </c>
      <c r="B129" s="33" t="s">
        <v>1031</v>
      </c>
      <c r="C129" s="33" t="s">
        <v>357</v>
      </c>
      <c r="D129" s="14">
        <v>5484</v>
      </c>
      <c r="E129" s="15">
        <v>40.97</v>
      </c>
      <c r="F129" s="16">
        <v>3.3999999999999998E-3</v>
      </c>
      <c r="G129" s="16"/>
    </row>
    <row r="130" spans="1:7" x14ac:dyDescent="0.35">
      <c r="A130" s="13" t="s">
        <v>2862</v>
      </c>
      <c r="B130" s="33" t="s">
        <v>2863</v>
      </c>
      <c r="C130" s="33" t="s">
        <v>394</v>
      </c>
      <c r="D130" s="14">
        <v>873</v>
      </c>
      <c r="E130" s="15">
        <v>40.950000000000003</v>
      </c>
      <c r="F130" s="16">
        <v>3.3999999999999998E-3</v>
      </c>
      <c r="G130" s="16"/>
    </row>
    <row r="131" spans="1:7" x14ac:dyDescent="0.35">
      <c r="A131" s="13" t="s">
        <v>485</v>
      </c>
      <c r="B131" s="33" t="s">
        <v>486</v>
      </c>
      <c r="C131" s="33" t="s">
        <v>308</v>
      </c>
      <c r="D131" s="14">
        <v>7831</v>
      </c>
      <c r="E131" s="15">
        <v>40.729999999999997</v>
      </c>
      <c r="F131" s="16">
        <v>3.3999999999999998E-3</v>
      </c>
      <c r="G131" s="16"/>
    </row>
    <row r="132" spans="1:7" x14ac:dyDescent="0.35">
      <c r="A132" s="13" t="s">
        <v>2864</v>
      </c>
      <c r="B132" s="33" t="s">
        <v>2865</v>
      </c>
      <c r="C132" s="33" t="s">
        <v>327</v>
      </c>
      <c r="D132" s="14">
        <v>3046</v>
      </c>
      <c r="E132" s="15">
        <v>40.270000000000003</v>
      </c>
      <c r="F132" s="16">
        <v>3.3999999999999998E-3</v>
      </c>
      <c r="G132" s="16"/>
    </row>
    <row r="133" spans="1:7" x14ac:dyDescent="0.35">
      <c r="A133" s="13" t="s">
        <v>311</v>
      </c>
      <c r="B133" s="33" t="s">
        <v>312</v>
      </c>
      <c r="C133" s="33" t="s">
        <v>238</v>
      </c>
      <c r="D133" s="14">
        <v>3647</v>
      </c>
      <c r="E133" s="15">
        <v>39.700000000000003</v>
      </c>
      <c r="F133" s="16">
        <v>3.3E-3</v>
      </c>
      <c r="G133" s="16"/>
    </row>
    <row r="134" spans="1:7" x14ac:dyDescent="0.35">
      <c r="A134" s="13" t="s">
        <v>2866</v>
      </c>
      <c r="B134" s="33" t="s">
        <v>2867</v>
      </c>
      <c r="C134" s="33" t="s">
        <v>341</v>
      </c>
      <c r="D134" s="14">
        <v>15928</v>
      </c>
      <c r="E134" s="15">
        <v>39.5</v>
      </c>
      <c r="F134" s="16">
        <v>3.3E-3</v>
      </c>
      <c r="G134" s="16"/>
    </row>
    <row r="135" spans="1:7" x14ac:dyDescent="0.35">
      <c r="A135" s="13" t="s">
        <v>496</v>
      </c>
      <c r="B135" s="33" t="s">
        <v>497</v>
      </c>
      <c r="C135" s="33" t="s">
        <v>357</v>
      </c>
      <c r="D135" s="14">
        <v>8436</v>
      </c>
      <c r="E135" s="15">
        <v>38.92</v>
      </c>
      <c r="F135" s="16">
        <v>3.3E-3</v>
      </c>
      <c r="G135" s="16"/>
    </row>
    <row r="136" spans="1:7" x14ac:dyDescent="0.35">
      <c r="A136" s="13" t="s">
        <v>1082</v>
      </c>
      <c r="B136" s="33" t="s">
        <v>1083</v>
      </c>
      <c r="C136" s="33" t="s">
        <v>279</v>
      </c>
      <c r="D136" s="14">
        <v>840</v>
      </c>
      <c r="E136" s="15">
        <v>38.68</v>
      </c>
      <c r="F136" s="16">
        <v>3.3E-3</v>
      </c>
      <c r="G136" s="16"/>
    </row>
    <row r="137" spans="1:7" x14ac:dyDescent="0.35">
      <c r="A137" s="13" t="s">
        <v>1628</v>
      </c>
      <c r="B137" s="33" t="s">
        <v>1629</v>
      </c>
      <c r="C137" s="33" t="s">
        <v>397</v>
      </c>
      <c r="D137" s="14">
        <v>4872</v>
      </c>
      <c r="E137" s="15">
        <v>38.56</v>
      </c>
      <c r="F137" s="16">
        <v>3.2000000000000002E-3</v>
      </c>
      <c r="G137" s="16"/>
    </row>
    <row r="138" spans="1:7" x14ac:dyDescent="0.35">
      <c r="A138" s="13" t="s">
        <v>481</v>
      </c>
      <c r="B138" s="33" t="s">
        <v>482</v>
      </c>
      <c r="C138" s="33" t="s">
        <v>232</v>
      </c>
      <c r="D138" s="14">
        <v>2004</v>
      </c>
      <c r="E138" s="15">
        <v>38.42</v>
      </c>
      <c r="F138" s="16">
        <v>3.2000000000000002E-3</v>
      </c>
      <c r="G138" s="16"/>
    </row>
    <row r="139" spans="1:7" x14ac:dyDescent="0.35">
      <c r="A139" s="13" t="s">
        <v>2868</v>
      </c>
      <c r="B139" s="33" t="s">
        <v>2869</v>
      </c>
      <c r="C139" s="33" t="s">
        <v>350</v>
      </c>
      <c r="D139" s="14">
        <v>9548</v>
      </c>
      <c r="E139" s="15">
        <v>38.36</v>
      </c>
      <c r="F139" s="16">
        <v>3.2000000000000002E-3</v>
      </c>
      <c r="G139" s="16"/>
    </row>
    <row r="140" spans="1:7" x14ac:dyDescent="0.35">
      <c r="A140" s="13" t="s">
        <v>1134</v>
      </c>
      <c r="B140" s="33" t="s">
        <v>1135</v>
      </c>
      <c r="C140" s="33" t="s">
        <v>1136</v>
      </c>
      <c r="D140" s="14">
        <v>5460</v>
      </c>
      <c r="E140" s="15">
        <v>38.35</v>
      </c>
      <c r="F140" s="16">
        <v>3.2000000000000002E-3</v>
      </c>
      <c r="G140" s="16"/>
    </row>
    <row r="141" spans="1:7" x14ac:dyDescent="0.35">
      <c r="A141" s="13" t="s">
        <v>2870</v>
      </c>
      <c r="B141" s="33" t="s">
        <v>2871</v>
      </c>
      <c r="C141" s="33" t="s">
        <v>341</v>
      </c>
      <c r="D141" s="14">
        <v>7712</v>
      </c>
      <c r="E141" s="15">
        <v>37.17</v>
      </c>
      <c r="F141" s="16">
        <v>3.0999999999999999E-3</v>
      </c>
      <c r="G141" s="16"/>
    </row>
    <row r="142" spans="1:7" x14ac:dyDescent="0.35">
      <c r="A142" s="13" t="s">
        <v>478</v>
      </c>
      <c r="B142" s="33" t="s">
        <v>479</v>
      </c>
      <c r="C142" s="33" t="s">
        <v>480</v>
      </c>
      <c r="D142" s="14">
        <v>1465</v>
      </c>
      <c r="E142" s="15">
        <v>36.85</v>
      </c>
      <c r="F142" s="16">
        <v>3.0999999999999999E-3</v>
      </c>
      <c r="G142" s="16"/>
    </row>
    <row r="143" spans="1:7" x14ac:dyDescent="0.35">
      <c r="A143" s="13" t="s">
        <v>474</v>
      </c>
      <c r="B143" s="33" t="s">
        <v>475</v>
      </c>
      <c r="C143" s="33" t="s">
        <v>229</v>
      </c>
      <c r="D143" s="14">
        <v>422</v>
      </c>
      <c r="E143" s="15">
        <v>36.630000000000003</v>
      </c>
      <c r="F143" s="16">
        <v>3.0999999999999999E-3</v>
      </c>
      <c r="G143" s="16"/>
    </row>
    <row r="144" spans="1:7" x14ac:dyDescent="0.35">
      <c r="A144" s="13" t="s">
        <v>2872</v>
      </c>
      <c r="B144" s="33" t="s">
        <v>2873</v>
      </c>
      <c r="C144" s="33" t="s">
        <v>210</v>
      </c>
      <c r="D144" s="14">
        <v>3432</v>
      </c>
      <c r="E144" s="15">
        <v>36.5</v>
      </c>
      <c r="F144" s="16">
        <v>3.0999999999999999E-3</v>
      </c>
      <c r="G144" s="16"/>
    </row>
    <row r="145" spans="1:7" x14ac:dyDescent="0.35">
      <c r="A145" s="13" t="s">
        <v>2874</v>
      </c>
      <c r="B145" s="33" t="s">
        <v>2875</v>
      </c>
      <c r="C145" s="33" t="s">
        <v>308</v>
      </c>
      <c r="D145" s="14">
        <v>7333</v>
      </c>
      <c r="E145" s="15">
        <v>36.29</v>
      </c>
      <c r="F145" s="16">
        <v>3.0000000000000001E-3</v>
      </c>
      <c r="G145" s="16"/>
    </row>
    <row r="146" spans="1:7" x14ac:dyDescent="0.35">
      <c r="A146" s="13" t="s">
        <v>2876</v>
      </c>
      <c r="B146" s="33" t="s">
        <v>2877</v>
      </c>
      <c r="C146" s="33" t="s">
        <v>298</v>
      </c>
      <c r="D146" s="14">
        <v>13803</v>
      </c>
      <c r="E146" s="15">
        <v>35.5</v>
      </c>
      <c r="F146" s="16">
        <v>3.0000000000000001E-3</v>
      </c>
      <c r="G146" s="16"/>
    </row>
    <row r="147" spans="1:7" x14ac:dyDescent="0.35">
      <c r="A147" s="13" t="s">
        <v>1452</v>
      </c>
      <c r="B147" s="33" t="s">
        <v>1453</v>
      </c>
      <c r="C147" s="33" t="s">
        <v>267</v>
      </c>
      <c r="D147" s="14">
        <v>6422</v>
      </c>
      <c r="E147" s="15">
        <v>35.18</v>
      </c>
      <c r="F147" s="16">
        <v>3.0000000000000001E-3</v>
      </c>
      <c r="G147" s="16"/>
    </row>
    <row r="148" spans="1:7" x14ac:dyDescent="0.35">
      <c r="A148" s="13" t="s">
        <v>2878</v>
      </c>
      <c r="B148" s="33" t="s">
        <v>2879</v>
      </c>
      <c r="C148" s="33" t="s">
        <v>327</v>
      </c>
      <c r="D148" s="14">
        <v>2289</v>
      </c>
      <c r="E148" s="15">
        <v>34.96</v>
      </c>
      <c r="F148" s="16">
        <v>2.8999999999999998E-3</v>
      </c>
      <c r="G148" s="16"/>
    </row>
    <row r="149" spans="1:7" x14ac:dyDescent="0.35">
      <c r="A149" s="13" t="s">
        <v>2880</v>
      </c>
      <c r="B149" s="33" t="s">
        <v>2881</v>
      </c>
      <c r="C149" s="33" t="s">
        <v>1722</v>
      </c>
      <c r="D149" s="14">
        <v>1993</v>
      </c>
      <c r="E149" s="15">
        <v>34.93</v>
      </c>
      <c r="F149" s="16">
        <v>2.8999999999999998E-3</v>
      </c>
      <c r="G149" s="16"/>
    </row>
    <row r="150" spans="1:7" x14ac:dyDescent="0.35">
      <c r="A150" s="13" t="s">
        <v>2882</v>
      </c>
      <c r="B150" s="33" t="s">
        <v>2883</v>
      </c>
      <c r="C150" s="33" t="s">
        <v>1441</v>
      </c>
      <c r="D150" s="14">
        <v>9319</v>
      </c>
      <c r="E150" s="15">
        <v>34.85</v>
      </c>
      <c r="F150" s="16">
        <v>2.8999999999999998E-3</v>
      </c>
      <c r="G150" s="16"/>
    </row>
    <row r="151" spans="1:7" x14ac:dyDescent="0.35">
      <c r="A151" s="13" t="s">
        <v>2884</v>
      </c>
      <c r="B151" s="33" t="s">
        <v>2885</v>
      </c>
      <c r="C151" s="33" t="s">
        <v>341</v>
      </c>
      <c r="D151" s="14">
        <v>11881</v>
      </c>
      <c r="E151" s="15">
        <v>34.369999999999997</v>
      </c>
      <c r="F151" s="16">
        <v>2.8999999999999998E-3</v>
      </c>
      <c r="G151" s="16"/>
    </row>
    <row r="152" spans="1:7" x14ac:dyDescent="0.35">
      <c r="A152" s="13" t="s">
        <v>319</v>
      </c>
      <c r="B152" s="33" t="s">
        <v>320</v>
      </c>
      <c r="C152" s="33" t="s">
        <v>229</v>
      </c>
      <c r="D152" s="14">
        <v>2262</v>
      </c>
      <c r="E152" s="15">
        <v>34.35</v>
      </c>
      <c r="F152" s="16">
        <v>2.8999999999999998E-3</v>
      </c>
      <c r="G152" s="16"/>
    </row>
    <row r="153" spans="1:7" x14ac:dyDescent="0.35">
      <c r="A153" s="13" t="s">
        <v>494</v>
      </c>
      <c r="B153" s="33" t="s">
        <v>495</v>
      </c>
      <c r="C153" s="33" t="s">
        <v>350</v>
      </c>
      <c r="D153" s="14">
        <v>780</v>
      </c>
      <c r="E153" s="15">
        <v>34.25</v>
      </c>
      <c r="F153" s="16">
        <v>2.8999999999999998E-3</v>
      </c>
      <c r="G153" s="16"/>
    </row>
    <row r="154" spans="1:7" x14ac:dyDescent="0.35">
      <c r="A154" s="13" t="s">
        <v>2886</v>
      </c>
      <c r="B154" s="33" t="s">
        <v>2887</v>
      </c>
      <c r="C154" s="33" t="s">
        <v>210</v>
      </c>
      <c r="D154" s="14">
        <v>22302</v>
      </c>
      <c r="E154" s="15">
        <v>34.04</v>
      </c>
      <c r="F154" s="16">
        <v>2.8999999999999998E-3</v>
      </c>
      <c r="G154" s="16"/>
    </row>
    <row r="155" spans="1:7" x14ac:dyDescent="0.35">
      <c r="A155" s="13" t="s">
        <v>2888</v>
      </c>
      <c r="B155" s="33" t="s">
        <v>2889</v>
      </c>
      <c r="C155" s="33" t="s">
        <v>341</v>
      </c>
      <c r="D155" s="14">
        <v>19436</v>
      </c>
      <c r="E155" s="15">
        <v>33.909999999999997</v>
      </c>
      <c r="F155" s="16">
        <v>2.8E-3</v>
      </c>
      <c r="G155" s="16"/>
    </row>
    <row r="156" spans="1:7" x14ac:dyDescent="0.35">
      <c r="A156" s="13" t="s">
        <v>1439</v>
      </c>
      <c r="B156" s="33" t="s">
        <v>1440</v>
      </c>
      <c r="C156" s="33" t="s">
        <v>1441</v>
      </c>
      <c r="D156" s="14">
        <v>1233</v>
      </c>
      <c r="E156" s="15">
        <v>33.86</v>
      </c>
      <c r="F156" s="16">
        <v>2.8E-3</v>
      </c>
      <c r="G156" s="16"/>
    </row>
    <row r="157" spans="1:7" x14ac:dyDescent="0.35">
      <c r="A157" s="13" t="s">
        <v>2890</v>
      </c>
      <c r="B157" s="33" t="s">
        <v>2891</v>
      </c>
      <c r="C157" s="33" t="s">
        <v>1824</v>
      </c>
      <c r="D157" s="14">
        <v>3377</v>
      </c>
      <c r="E157" s="15">
        <v>33.770000000000003</v>
      </c>
      <c r="F157" s="16">
        <v>2.8E-3</v>
      </c>
      <c r="G157" s="16"/>
    </row>
    <row r="158" spans="1:7" x14ac:dyDescent="0.35">
      <c r="A158" s="13" t="s">
        <v>367</v>
      </c>
      <c r="B158" s="33" t="s">
        <v>368</v>
      </c>
      <c r="C158" s="33" t="s">
        <v>229</v>
      </c>
      <c r="D158" s="14">
        <v>3829</v>
      </c>
      <c r="E158" s="15">
        <v>33.520000000000003</v>
      </c>
      <c r="F158" s="16">
        <v>2.8E-3</v>
      </c>
      <c r="G158" s="16"/>
    </row>
    <row r="159" spans="1:7" x14ac:dyDescent="0.35">
      <c r="A159" s="13" t="s">
        <v>2892</v>
      </c>
      <c r="B159" s="33" t="s">
        <v>2893</v>
      </c>
      <c r="C159" s="33" t="s">
        <v>210</v>
      </c>
      <c r="D159" s="14">
        <v>18756</v>
      </c>
      <c r="E159" s="15">
        <v>33.51</v>
      </c>
      <c r="F159" s="16">
        <v>2.8E-3</v>
      </c>
      <c r="G159" s="16"/>
    </row>
    <row r="160" spans="1:7" x14ac:dyDescent="0.35">
      <c r="A160" s="13" t="s">
        <v>2894</v>
      </c>
      <c r="B160" s="33" t="s">
        <v>2895</v>
      </c>
      <c r="C160" s="33" t="s">
        <v>223</v>
      </c>
      <c r="D160" s="14">
        <v>9858</v>
      </c>
      <c r="E160" s="15">
        <v>33.44</v>
      </c>
      <c r="F160" s="16">
        <v>2.8E-3</v>
      </c>
      <c r="G160" s="16"/>
    </row>
    <row r="161" spans="1:7" x14ac:dyDescent="0.35">
      <c r="A161" s="13" t="s">
        <v>1429</v>
      </c>
      <c r="B161" s="33" t="s">
        <v>1430</v>
      </c>
      <c r="C161" s="33" t="s">
        <v>238</v>
      </c>
      <c r="D161" s="14">
        <v>7152</v>
      </c>
      <c r="E161" s="15">
        <v>33.4</v>
      </c>
      <c r="F161" s="16">
        <v>2.8E-3</v>
      </c>
      <c r="G161" s="16"/>
    </row>
    <row r="162" spans="1:7" x14ac:dyDescent="0.35">
      <c r="A162" s="13" t="s">
        <v>2896</v>
      </c>
      <c r="B162" s="33" t="s">
        <v>2897</v>
      </c>
      <c r="C162" s="33" t="s">
        <v>357</v>
      </c>
      <c r="D162" s="14">
        <v>9292</v>
      </c>
      <c r="E162" s="15">
        <v>32.950000000000003</v>
      </c>
      <c r="F162" s="16">
        <v>2.8E-3</v>
      </c>
      <c r="G162" s="16"/>
    </row>
    <row r="163" spans="1:7" x14ac:dyDescent="0.35">
      <c r="A163" s="13" t="s">
        <v>489</v>
      </c>
      <c r="B163" s="33" t="s">
        <v>490</v>
      </c>
      <c r="C163" s="33" t="s">
        <v>491</v>
      </c>
      <c r="D163" s="14">
        <v>2817</v>
      </c>
      <c r="E163" s="15">
        <v>32.92</v>
      </c>
      <c r="F163" s="16">
        <v>2.8E-3</v>
      </c>
      <c r="G163" s="16"/>
    </row>
    <row r="164" spans="1:7" x14ac:dyDescent="0.35">
      <c r="A164" s="13" t="s">
        <v>2898</v>
      </c>
      <c r="B164" s="33" t="s">
        <v>2899</v>
      </c>
      <c r="C164" s="33" t="s">
        <v>308</v>
      </c>
      <c r="D164" s="14">
        <v>6024</v>
      </c>
      <c r="E164" s="15">
        <v>32.82</v>
      </c>
      <c r="F164" s="16">
        <v>2.8E-3</v>
      </c>
      <c r="G164" s="16"/>
    </row>
    <row r="165" spans="1:7" x14ac:dyDescent="0.35">
      <c r="A165" s="13" t="s">
        <v>2533</v>
      </c>
      <c r="B165" s="33" t="s">
        <v>2534</v>
      </c>
      <c r="C165" s="33" t="s">
        <v>216</v>
      </c>
      <c r="D165" s="14">
        <v>4959</v>
      </c>
      <c r="E165" s="15">
        <v>32.799999999999997</v>
      </c>
      <c r="F165" s="16">
        <v>2.8E-3</v>
      </c>
      <c r="G165" s="16"/>
    </row>
    <row r="166" spans="1:7" x14ac:dyDescent="0.35">
      <c r="A166" s="13" t="s">
        <v>348</v>
      </c>
      <c r="B166" s="33" t="s">
        <v>349</v>
      </c>
      <c r="C166" s="33" t="s">
        <v>350</v>
      </c>
      <c r="D166" s="14">
        <v>5087</v>
      </c>
      <c r="E166" s="15">
        <v>32.68</v>
      </c>
      <c r="F166" s="16">
        <v>2.7000000000000001E-3</v>
      </c>
      <c r="G166" s="16"/>
    </row>
    <row r="167" spans="1:7" x14ac:dyDescent="0.35">
      <c r="A167" s="13" t="s">
        <v>2900</v>
      </c>
      <c r="B167" s="33" t="s">
        <v>2901</v>
      </c>
      <c r="C167" s="33" t="s">
        <v>394</v>
      </c>
      <c r="D167" s="14">
        <v>4264</v>
      </c>
      <c r="E167" s="15">
        <v>32.659999999999997</v>
      </c>
      <c r="F167" s="16">
        <v>2.7000000000000001E-3</v>
      </c>
      <c r="G167" s="16"/>
    </row>
    <row r="168" spans="1:7" x14ac:dyDescent="0.35">
      <c r="A168" s="13" t="s">
        <v>1675</v>
      </c>
      <c r="B168" s="33" t="s">
        <v>1676</v>
      </c>
      <c r="C168" s="33" t="s">
        <v>223</v>
      </c>
      <c r="D168" s="14">
        <v>4176</v>
      </c>
      <c r="E168" s="15">
        <v>32.65</v>
      </c>
      <c r="F168" s="16">
        <v>2.7000000000000001E-3</v>
      </c>
      <c r="G168" s="16"/>
    </row>
    <row r="169" spans="1:7" x14ac:dyDescent="0.35">
      <c r="A169" s="13" t="s">
        <v>2902</v>
      </c>
      <c r="B169" s="33" t="s">
        <v>2903</v>
      </c>
      <c r="C169" s="33" t="s">
        <v>301</v>
      </c>
      <c r="D169" s="14">
        <v>9414</v>
      </c>
      <c r="E169" s="15">
        <v>32.619999999999997</v>
      </c>
      <c r="F169" s="16">
        <v>2.7000000000000001E-3</v>
      </c>
      <c r="G169" s="16"/>
    </row>
    <row r="170" spans="1:7" x14ac:dyDescent="0.35">
      <c r="A170" s="13" t="s">
        <v>2904</v>
      </c>
      <c r="B170" s="33" t="s">
        <v>2905</v>
      </c>
      <c r="C170" s="33" t="s">
        <v>248</v>
      </c>
      <c r="D170" s="14">
        <v>2800</v>
      </c>
      <c r="E170" s="15">
        <v>32.520000000000003</v>
      </c>
      <c r="F170" s="16">
        <v>2.7000000000000001E-3</v>
      </c>
      <c r="G170" s="16"/>
    </row>
    <row r="171" spans="1:7" x14ac:dyDescent="0.35">
      <c r="A171" s="13" t="s">
        <v>1651</v>
      </c>
      <c r="B171" s="33" t="s">
        <v>1652</v>
      </c>
      <c r="C171" s="33" t="s">
        <v>267</v>
      </c>
      <c r="D171" s="14">
        <v>3247</v>
      </c>
      <c r="E171" s="15">
        <v>32.49</v>
      </c>
      <c r="F171" s="16">
        <v>2.7000000000000001E-3</v>
      </c>
      <c r="G171" s="16"/>
    </row>
    <row r="172" spans="1:7" x14ac:dyDescent="0.35">
      <c r="A172" s="13" t="s">
        <v>2906</v>
      </c>
      <c r="B172" s="33" t="s">
        <v>2907</v>
      </c>
      <c r="C172" s="33" t="s">
        <v>213</v>
      </c>
      <c r="D172" s="14">
        <v>5586</v>
      </c>
      <c r="E172" s="15">
        <v>31.94</v>
      </c>
      <c r="F172" s="16">
        <v>2.7000000000000001E-3</v>
      </c>
      <c r="G172" s="16"/>
    </row>
    <row r="173" spans="1:7" x14ac:dyDescent="0.35">
      <c r="A173" s="13" t="s">
        <v>2908</v>
      </c>
      <c r="B173" s="33" t="s">
        <v>2909</v>
      </c>
      <c r="C173" s="33" t="s">
        <v>433</v>
      </c>
      <c r="D173" s="14">
        <v>7013</v>
      </c>
      <c r="E173" s="15">
        <v>31.85</v>
      </c>
      <c r="F173" s="16">
        <v>2.7000000000000001E-3</v>
      </c>
      <c r="G173" s="16"/>
    </row>
    <row r="174" spans="1:7" x14ac:dyDescent="0.35">
      <c r="A174" s="13" t="s">
        <v>1649</v>
      </c>
      <c r="B174" s="33" t="s">
        <v>1650</v>
      </c>
      <c r="C174" s="33" t="s">
        <v>397</v>
      </c>
      <c r="D174" s="14">
        <v>4646</v>
      </c>
      <c r="E174" s="15">
        <v>31.16</v>
      </c>
      <c r="F174" s="16">
        <v>2.5999999999999999E-3</v>
      </c>
      <c r="G174" s="16"/>
    </row>
    <row r="175" spans="1:7" x14ac:dyDescent="0.35">
      <c r="A175" s="13" t="s">
        <v>2910</v>
      </c>
      <c r="B175" s="33" t="s">
        <v>2911</v>
      </c>
      <c r="C175" s="33" t="s">
        <v>327</v>
      </c>
      <c r="D175" s="14">
        <v>2683</v>
      </c>
      <c r="E175" s="15">
        <v>30.8</v>
      </c>
      <c r="F175" s="16">
        <v>2.5999999999999999E-3</v>
      </c>
      <c r="G175" s="16"/>
    </row>
    <row r="176" spans="1:7" x14ac:dyDescent="0.35">
      <c r="A176" s="13" t="s">
        <v>2912</v>
      </c>
      <c r="B176" s="33" t="s">
        <v>2913</v>
      </c>
      <c r="C176" s="33" t="s">
        <v>197</v>
      </c>
      <c r="D176" s="14">
        <v>38366</v>
      </c>
      <c r="E176" s="15">
        <v>30.63</v>
      </c>
      <c r="F176" s="16">
        <v>2.5999999999999999E-3</v>
      </c>
      <c r="G176" s="16"/>
    </row>
    <row r="177" spans="1:7" x14ac:dyDescent="0.35">
      <c r="A177" s="13" t="s">
        <v>2914</v>
      </c>
      <c r="B177" s="33" t="s">
        <v>2915</v>
      </c>
      <c r="C177" s="33" t="s">
        <v>341</v>
      </c>
      <c r="D177" s="14">
        <v>16733</v>
      </c>
      <c r="E177" s="15">
        <v>30.51</v>
      </c>
      <c r="F177" s="16">
        <v>2.5999999999999999E-3</v>
      </c>
      <c r="G177" s="16"/>
    </row>
    <row r="178" spans="1:7" x14ac:dyDescent="0.35">
      <c r="A178" s="13" t="s">
        <v>2916</v>
      </c>
      <c r="B178" s="33" t="s">
        <v>2917</v>
      </c>
      <c r="C178" s="33" t="s">
        <v>267</v>
      </c>
      <c r="D178" s="14">
        <v>1779</v>
      </c>
      <c r="E178" s="15">
        <v>30.27</v>
      </c>
      <c r="F178" s="16">
        <v>2.5000000000000001E-3</v>
      </c>
      <c r="G178" s="16"/>
    </row>
    <row r="179" spans="1:7" x14ac:dyDescent="0.35">
      <c r="A179" s="13" t="s">
        <v>251</v>
      </c>
      <c r="B179" s="33" t="s">
        <v>252</v>
      </c>
      <c r="C179" s="33" t="s">
        <v>253</v>
      </c>
      <c r="D179" s="14">
        <v>4300</v>
      </c>
      <c r="E179" s="15">
        <v>30.11</v>
      </c>
      <c r="F179" s="16">
        <v>2.5000000000000001E-3</v>
      </c>
      <c r="G179" s="16"/>
    </row>
    <row r="180" spans="1:7" x14ac:dyDescent="0.35">
      <c r="A180" s="13" t="s">
        <v>483</v>
      </c>
      <c r="B180" s="33" t="s">
        <v>484</v>
      </c>
      <c r="C180" s="33" t="s">
        <v>341</v>
      </c>
      <c r="D180" s="14">
        <v>1730</v>
      </c>
      <c r="E180" s="15">
        <v>29.62</v>
      </c>
      <c r="F180" s="16">
        <v>2.5000000000000001E-3</v>
      </c>
      <c r="G180" s="16"/>
    </row>
    <row r="181" spans="1:7" x14ac:dyDescent="0.35">
      <c r="A181" s="13" t="s">
        <v>498</v>
      </c>
      <c r="B181" s="33" t="s">
        <v>499</v>
      </c>
      <c r="C181" s="33" t="s">
        <v>397</v>
      </c>
      <c r="D181" s="14">
        <v>8288</v>
      </c>
      <c r="E181" s="15">
        <v>29.45</v>
      </c>
      <c r="F181" s="16">
        <v>2.5000000000000001E-3</v>
      </c>
      <c r="G181" s="16"/>
    </row>
    <row r="182" spans="1:7" x14ac:dyDescent="0.35">
      <c r="A182" s="13" t="s">
        <v>2918</v>
      </c>
      <c r="B182" s="33" t="s">
        <v>2919</v>
      </c>
      <c r="C182" s="33" t="s">
        <v>397</v>
      </c>
      <c r="D182" s="14">
        <v>16749</v>
      </c>
      <c r="E182" s="15">
        <v>29.17</v>
      </c>
      <c r="F182" s="16">
        <v>2.5000000000000001E-3</v>
      </c>
      <c r="G182" s="16"/>
    </row>
    <row r="183" spans="1:7" x14ac:dyDescent="0.35">
      <c r="A183" s="13" t="s">
        <v>1018</v>
      </c>
      <c r="B183" s="33" t="s">
        <v>1019</v>
      </c>
      <c r="C183" s="33" t="s">
        <v>298</v>
      </c>
      <c r="D183" s="14">
        <v>4157</v>
      </c>
      <c r="E183" s="15">
        <v>29.02</v>
      </c>
      <c r="F183" s="16">
        <v>2.3999999999999998E-3</v>
      </c>
      <c r="G183" s="16"/>
    </row>
    <row r="184" spans="1:7" x14ac:dyDescent="0.35">
      <c r="A184" s="13" t="s">
        <v>500</v>
      </c>
      <c r="B184" s="33" t="s">
        <v>501</v>
      </c>
      <c r="C184" s="33" t="s">
        <v>216</v>
      </c>
      <c r="D184" s="14">
        <v>2837</v>
      </c>
      <c r="E184" s="15">
        <v>28.92</v>
      </c>
      <c r="F184" s="16">
        <v>2.3999999999999998E-3</v>
      </c>
      <c r="G184" s="16"/>
    </row>
    <row r="185" spans="1:7" x14ac:dyDescent="0.35">
      <c r="A185" s="13" t="s">
        <v>2920</v>
      </c>
      <c r="B185" s="33" t="s">
        <v>2921</v>
      </c>
      <c r="C185" s="33" t="s">
        <v>197</v>
      </c>
      <c r="D185" s="14">
        <v>30518</v>
      </c>
      <c r="E185" s="15">
        <v>28.8</v>
      </c>
      <c r="F185" s="16">
        <v>2.3999999999999998E-3</v>
      </c>
      <c r="G185" s="16"/>
    </row>
    <row r="186" spans="1:7" x14ac:dyDescent="0.35">
      <c r="A186" s="13" t="s">
        <v>1078</v>
      </c>
      <c r="B186" s="33" t="s">
        <v>1079</v>
      </c>
      <c r="C186" s="33" t="s">
        <v>301</v>
      </c>
      <c r="D186" s="14">
        <v>4853</v>
      </c>
      <c r="E186" s="15">
        <v>28.71</v>
      </c>
      <c r="F186" s="16">
        <v>2.3999999999999998E-3</v>
      </c>
      <c r="G186" s="16"/>
    </row>
    <row r="187" spans="1:7" x14ac:dyDescent="0.35">
      <c r="A187" s="13" t="s">
        <v>2922</v>
      </c>
      <c r="B187" s="33" t="s">
        <v>2923</v>
      </c>
      <c r="C187" s="33" t="s">
        <v>210</v>
      </c>
      <c r="D187" s="14">
        <v>6851</v>
      </c>
      <c r="E187" s="15">
        <v>28.68</v>
      </c>
      <c r="F187" s="16">
        <v>2.3999999999999998E-3</v>
      </c>
      <c r="G187" s="16"/>
    </row>
    <row r="188" spans="1:7" x14ac:dyDescent="0.35">
      <c r="A188" s="13" t="s">
        <v>2924</v>
      </c>
      <c r="B188" s="33" t="s">
        <v>2925</v>
      </c>
      <c r="C188" s="33" t="s">
        <v>279</v>
      </c>
      <c r="D188" s="14">
        <v>9224</v>
      </c>
      <c r="E188" s="15">
        <v>28.63</v>
      </c>
      <c r="F188" s="16">
        <v>2.3999999999999998E-3</v>
      </c>
      <c r="G188" s="16"/>
    </row>
    <row r="189" spans="1:7" x14ac:dyDescent="0.35">
      <c r="A189" s="13" t="s">
        <v>2926</v>
      </c>
      <c r="B189" s="33" t="s">
        <v>2927</v>
      </c>
      <c r="C189" s="33" t="s">
        <v>334</v>
      </c>
      <c r="D189" s="14">
        <v>6292</v>
      </c>
      <c r="E189" s="15">
        <v>28.44</v>
      </c>
      <c r="F189" s="16">
        <v>2.3999999999999998E-3</v>
      </c>
      <c r="G189" s="16"/>
    </row>
    <row r="190" spans="1:7" x14ac:dyDescent="0.35">
      <c r="A190" s="13" t="s">
        <v>2928</v>
      </c>
      <c r="B190" s="33" t="s">
        <v>2929</v>
      </c>
      <c r="C190" s="33" t="s">
        <v>238</v>
      </c>
      <c r="D190" s="14">
        <v>27554</v>
      </c>
      <c r="E190" s="15">
        <v>27.98</v>
      </c>
      <c r="F190" s="16">
        <v>2.3999999999999998E-3</v>
      </c>
      <c r="G190" s="16"/>
    </row>
    <row r="191" spans="1:7" x14ac:dyDescent="0.35">
      <c r="A191" s="13" t="s">
        <v>2930</v>
      </c>
      <c r="B191" s="33" t="s">
        <v>2931</v>
      </c>
      <c r="C191" s="33" t="s">
        <v>334</v>
      </c>
      <c r="D191" s="14">
        <v>78858</v>
      </c>
      <c r="E191" s="15">
        <v>27.88</v>
      </c>
      <c r="F191" s="16">
        <v>2.3E-3</v>
      </c>
      <c r="G191" s="16"/>
    </row>
    <row r="192" spans="1:7" x14ac:dyDescent="0.35">
      <c r="A192" s="13" t="s">
        <v>2932</v>
      </c>
      <c r="B192" s="33" t="s">
        <v>2933</v>
      </c>
      <c r="C192" s="33" t="s">
        <v>350</v>
      </c>
      <c r="D192" s="14">
        <v>5719</v>
      </c>
      <c r="E192" s="15">
        <v>27.81</v>
      </c>
      <c r="F192" s="16">
        <v>2.3E-3</v>
      </c>
      <c r="G192" s="16"/>
    </row>
    <row r="193" spans="1:7" x14ac:dyDescent="0.35">
      <c r="A193" s="13" t="s">
        <v>2934</v>
      </c>
      <c r="B193" s="33" t="s">
        <v>2935</v>
      </c>
      <c r="C193" s="33" t="s">
        <v>238</v>
      </c>
      <c r="D193" s="14">
        <v>17051</v>
      </c>
      <c r="E193" s="15">
        <v>27.55</v>
      </c>
      <c r="F193" s="16">
        <v>2.3E-3</v>
      </c>
      <c r="G193" s="16"/>
    </row>
    <row r="194" spans="1:7" x14ac:dyDescent="0.35">
      <c r="A194" s="13" t="s">
        <v>2936</v>
      </c>
      <c r="B194" s="33" t="s">
        <v>2937</v>
      </c>
      <c r="C194" s="33" t="s">
        <v>226</v>
      </c>
      <c r="D194" s="14">
        <v>8844</v>
      </c>
      <c r="E194" s="15">
        <v>27.24</v>
      </c>
      <c r="F194" s="16">
        <v>2.3E-3</v>
      </c>
      <c r="G194" s="16"/>
    </row>
    <row r="195" spans="1:7" x14ac:dyDescent="0.35">
      <c r="A195" s="13" t="s">
        <v>2938</v>
      </c>
      <c r="B195" s="33" t="s">
        <v>2939</v>
      </c>
      <c r="C195" s="33" t="s">
        <v>1845</v>
      </c>
      <c r="D195" s="14">
        <v>5179</v>
      </c>
      <c r="E195" s="15">
        <v>27.14</v>
      </c>
      <c r="F195" s="16">
        <v>2.3E-3</v>
      </c>
      <c r="G195" s="16"/>
    </row>
    <row r="196" spans="1:7" x14ac:dyDescent="0.35">
      <c r="A196" s="13" t="s">
        <v>2940</v>
      </c>
      <c r="B196" s="33" t="s">
        <v>2941</v>
      </c>
      <c r="C196" s="33" t="s">
        <v>433</v>
      </c>
      <c r="D196" s="14">
        <v>21323</v>
      </c>
      <c r="E196" s="15">
        <v>27.13</v>
      </c>
      <c r="F196" s="16">
        <v>2.3E-3</v>
      </c>
      <c r="G196" s="16"/>
    </row>
    <row r="197" spans="1:7" x14ac:dyDescent="0.35">
      <c r="A197" s="13" t="s">
        <v>2942</v>
      </c>
      <c r="B197" s="33" t="s">
        <v>2943</v>
      </c>
      <c r="C197" s="33" t="s">
        <v>341</v>
      </c>
      <c r="D197" s="14">
        <v>5771</v>
      </c>
      <c r="E197" s="15">
        <v>26.91</v>
      </c>
      <c r="F197" s="16">
        <v>2.3E-3</v>
      </c>
      <c r="G197" s="16"/>
    </row>
    <row r="198" spans="1:7" x14ac:dyDescent="0.35">
      <c r="A198" s="13" t="s">
        <v>1059</v>
      </c>
      <c r="B198" s="33" t="s">
        <v>1060</v>
      </c>
      <c r="C198" s="33" t="s">
        <v>279</v>
      </c>
      <c r="D198" s="14">
        <v>5492</v>
      </c>
      <c r="E198" s="15">
        <v>26.72</v>
      </c>
      <c r="F198" s="16">
        <v>2.2000000000000001E-3</v>
      </c>
      <c r="G198" s="16"/>
    </row>
    <row r="199" spans="1:7" x14ac:dyDescent="0.35">
      <c r="A199" s="13" t="s">
        <v>492</v>
      </c>
      <c r="B199" s="33" t="s">
        <v>493</v>
      </c>
      <c r="C199" s="33" t="s">
        <v>229</v>
      </c>
      <c r="D199" s="14">
        <v>1380</v>
      </c>
      <c r="E199" s="15">
        <v>25.93</v>
      </c>
      <c r="F199" s="16">
        <v>2.2000000000000001E-3</v>
      </c>
      <c r="G199" s="16"/>
    </row>
    <row r="200" spans="1:7" x14ac:dyDescent="0.35">
      <c r="A200" s="13" t="s">
        <v>2944</v>
      </c>
      <c r="B200" s="33" t="s">
        <v>2945</v>
      </c>
      <c r="C200" s="33" t="s">
        <v>740</v>
      </c>
      <c r="D200" s="14">
        <v>405</v>
      </c>
      <c r="E200" s="15">
        <v>25.12</v>
      </c>
      <c r="F200" s="16">
        <v>2.0999999999999999E-3</v>
      </c>
      <c r="G200" s="16"/>
    </row>
    <row r="201" spans="1:7" x14ac:dyDescent="0.35">
      <c r="A201" s="13" t="s">
        <v>2946</v>
      </c>
      <c r="B201" s="33" t="s">
        <v>2947</v>
      </c>
      <c r="C201" s="33" t="s">
        <v>1458</v>
      </c>
      <c r="D201" s="14">
        <v>18569</v>
      </c>
      <c r="E201" s="15">
        <v>24.69</v>
      </c>
      <c r="F201" s="16">
        <v>2.0999999999999999E-3</v>
      </c>
      <c r="G201" s="16"/>
    </row>
    <row r="202" spans="1:7" x14ac:dyDescent="0.35">
      <c r="A202" s="13" t="s">
        <v>2948</v>
      </c>
      <c r="B202" s="33" t="s">
        <v>2949</v>
      </c>
      <c r="C202" s="33" t="s">
        <v>301</v>
      </c>
      <c r="D202" s="14">
        <v>5853</v>
      </c>
      <c r="E202" s="15">
        <v>23.95</v>
      </c>
      <c r="F202" s="16">
        <v>2E-3</v>
      </c>
      <c r="G202" s="16"/>
    </row>
    <row r="203" spans="1:7" x14ac:dyDescent="0.35">
      <c r="A203" s="13" t="s">
        <v>2950</v>
      </c>
      <c r="B203" s="33" t="s">
        <v>2951</v>
      </c>
      <c r="C203" s="33" t="s">
        <v>213</v>
      </c>
      <c r="D203" s="14">
        <v>1147</v>
      </c>
      <c r="E203" s="15">
        <v>23.95</v>
      </c>
      <c r="F203" s="16">
        <v>2E-3</v>
      </c>
      <c r="G203" s="16"/>
    </row>
    <row r="204" spans="1:7" x14ac:dyDescent="0.35">
      <c r="A204" s="13" t="s">
        <v>2952</v>
      </c>
      <c r="B204" s="33" t="s">
        <v>2953</v>
      </c>
      <c r="C204" s="33" t="s">
        <v>238</v>
      </c>
      <c r="D204" s="14">
        <v>23274</v>
      </c>
      <c r="E204" s="15">
        <v>23.8</v>
      </c>
      <c r="F204" s="16">
        <v>2E-3</v>
      </c>
      <c r="G204" s="16"/>
    </row>
    <row r="205" spans="1:7" x14ac:dyDescent="0.35">
      <c r="A205" s="13" t="s">
        <v>2954</v>
      </c>
      <c r="B205" s="33" t="s">
        <v>2955</v>
      </c>
      <c r="C205" s="33" t="s">
        <v>341</v>
      </c>
      <c r="D205" s="14">
        <v>2265</v>
      </c>
      <c r="E205" s="15">
        <v>23.66</v>
      </c>
      <c r="F205" s="16">
        <v>2E-3</v>
      </c>
      <c r="G205" s="16"/>
    </row>
    <row r="206" spans="1:7" x14ac:dyDescent="0.35">
      <c r="A206" s="13" t="s">
        <v>2956</v>
      </c>
      <c r="B206" s="33" t="s">
        <v>2957</v>
      </c>
      <c r="C206" s="33" t="s">
        <v>210</v>
      </c>
      <c r="D206" s="14">
        <v>8704</v>
      </c>
      <c r="E206" s="15">
        <v>23.62</v>
      </c>
      <c r="F206" s="16">
        <v>2E-3</v>
      </c>
      <c r="G206" s="16"/>
    </row>
    <row r="207" spans="1:7" x14ac:dyDescent="0.35">
      <c r="A207" s="13" t="s">
        <v>2958</v>
      </c>
      <c r="B207" s="33" t="s">
        <v>2959</v>
      </c>
      <c r="C207" s="33" t="s">
        <v>213</v>
      </c>
      <c r="D207" s="14">
        <v>4944</v>
      </c>
      <c r="E207" s="15">
        <v>23.45</v>
      </c>
      <c r="F207" s="16">
        <v>2E-3</v>
      </c>
      <c r="G207" s="16"/>
    </row>
    <row r="208" spans="1:7" x14ac:dyDescent="0.35">
      <c r="A208" s="13" t="s">
        <v>2960</v>
      </c>
      <c r="B208" s="33" t="s">
        <v>2961</v>
      </c>
      <c r="C208" s="33" t="s">
        <v>229</v>
      </c>
      <c r="D208" s="14">
        <v>2103</v>
      </c>
      <c r="E208" s="15">
        <v>23.22</v>
      </c>
      <c r="F208" s="16">
        <v>2E-3</v>
      </c>
      <c r="G208" s="16"/>
    </row>
    <row r="209" spans="1:7" x14ac:dyDescent="0.35">
      <c r="A209" s="13" t="s">
        <v>2962</v>
      </c>
      <c r="B209" s="33" t="s">
        <v>2963</v>
      </c>
      <c r="C209" s="33" t="s">
        <v>426</v>
      </c>
      <c r="D209" s="14">
        <v>9403</v>
      </c>
      <c r="E209" s="15">
        <v>23.17</v>
      </c>
      <c r="F209" s="16">
        <v>1.9E-3</v>
      </c>
      <c r="G209" s="16"/>
    </row>
    <row r="210" spans="1:7" x14ac:dyDescent="0.35">
      <c r="A210" s="13" t="s">
        <v>502</v>
      </c>
      <c r="B210" s="33" t="s">
        <v>503</v>
      </c>
      <c r="C210" s="33" t="s">
        <v>308</v>
      </c>
      <c r="D210" s="14">
        <v>4003</v>
      </c>
      <c r="E210" s="15">
        <v>23.04</v>
      </c>
      <c r="F210" s="16">
        <v>1.9E-3</v>
      </c>
      <c r="G210" s="16"/>
    </row>
    <row r="211" spans="1:7" x14ac:dyDescent="0.35">
      <c r="A211" s="13" t="s">
        <v>2964</v>
      </c>
      <c r="B211" s="33" t="s">
        <v>2965</v>
      </c>
      <c r="C211" s="33" t="s">
        <v>253</v>
      </c>
      <c r="D211" s="14">
        <v>2934</v>
      </c>
      <c r="E211" s="15">
        <v>22.6</v>
      </c>
      <c r="F211" s="16">
        <v>1.9E-3</v>
      </c>
      <c r="G211" s="16"/>
    </row>
    <row r="212" spans="1:7" x14ac:dyDescent="0.35">
      <c r="A212" s="13" t="s">
        <v>1442</v>
      </c>
      <c r="B212" s="33" t="s">
        <v>1443</v>
      </c>
      <c r="C212" s="33" t="s">
        <v>229</v>
      </c>
      <c r="D212" s="14">
        <v>3241</v>
      </c>
      <c r="E212" s="15">
        <v>22.58</v>
      </c>
      <c r="F212" s="16">
        <v>1.9E-3</v>
      </c>
      <c r="G212" s="16"/>
    </row>
    <row r="213" spans="1:7" x14ac:dyDescent="0.35">
      <c r="A213" s="13" t="s">
        <v>2966</v>
      </c>
      <c r="B213" s="33" t="s">
        <v>2967</v>
      </c>
      <c r="C213" s="33" t="s">
        <v>433</v>
      </c>
      <c r="D213" s="14">
        <v>83521</v>
      </c>
      <c r="E213" s="15">
        <v>22.13</v>
      </c>
      <c r="F213" s="16">
        <v>1.9E-3</v>
      </c>
      <c r="G213" s="16"/>
    </row>
    <row r="214" spans="1:7" x14ac:dyDescent="0.35">
      <c r="A214" s="13" t="s">
        <v>2968</v>
      </c>
      <c r="B214" s="33" t="s">
        <v>2969</v>
      </c>
      <c r="C214" s="33" t="s">
        <v>253</v>
      </c>
      <c r="D214" s="14">
        <v>1185</v>
      </c>
      <c r="E214" s="15">
        <v>22.1</v>
      </c>
      <c r="F214" s="16">
        <v>1.9E-3</v>
      </c>
      <c r="G214" s="16"/>
    </row>
    <row r="215" spans="1:7" x14ac:dyDescent="0.35">
      <c r="A215" s="13" t="s">
        <v>1669</v>
      </c>
      <c r="B215" s="33" t="s">
        <v>1670</v>
      </c>
      <c r="C215" s="33" t="s">
        <v>210</v>
      </c>
      <c r="D215" s="14">
        <v>9880</v>
      </c>
      <c r="E215" s="15">
        <v>21.61</v>
      </c>
      <c r="F215" s="16">
        <v>1.8E-3</v>
      </c>
      <c r="G215" s="16"/>
    </row>
    <row r="216" spans="1:7" x14ac:dyDescent="0.35">
      <c r="A216" s="13" t="s">
        <v>1683</v>
      </c>
      <c r="B216" s="33" t="s">
        <v>1684</v>
      </c>
      <c r="C216" s="33" t="s">
        <v>298</v>
      </c>
      <c r="D216" s="14">
        <v>395</v>
      </c>
      <c r="E216" s="15">
        <v>21.16</v>
      </c>
      <c r="F216" s="16">
        <v>1.8E-3</v>
      </c>
      <c r="G216" s="16"/>
    </row>
    <row r="217" spans="1:7" x14ac:dyDescent="0.35">
      <c r="A217" s="13" t="s">
        <v>2970</v>
      </c>
      <c r="B217" s="33" t="s">
        <v>2971</v>
      </c>
      <c r="C217" s="33" t="s">
        <v>210</v>
      </c>
      <c r="D217" s="14">
        <v>9169</v>
      </c>
      <c r="E217" s="15">
        <v>20.64</v>
      </c>
      <c r="F217" s="16">
        <v>1.6999999999999999E-3</v>
      </c>
      <c r="G217" s="16"/>
    </row>
    <row r="218" spans="1:7" x14ac:dyDescent="0.35">
      <c r="A218" s="13" t="s">
        <v>2972</v>
      </c>
      <c r="B218" s="33" t="s">
        <v>2973</v>
      </c>
      <c r="C218" s="33" t="s">
        <v>341</v>
      </c>
      <c r="D218" s="14">
        <v>4564</v>
      </c>
      <c r="E218" s="15">
        <v>20.64</v>
      </c>
      <c r="F218" s="16">
        <v>1.6999999999999999E-3</v>
      </c>
      <c r="G218" s="16"/>
    </row>
    <row r="219" spans="1:7" x14ac:dyDescent="0.35">
      <c r="A219" s="13" t="s">
        <v>2974</v>
      </c>
      <c r="B219" s="33" t="s">
        <v>2975</v>
      </c>
      <c r="C219" s="33" t="s">
        <v>740</v>
      </c>
      <c r="D219" s="14">
        <v>11575</v>
      </c>
      <c r="E219" s="15">
        <v>20.6</v>
      </c>
      <c r="F219" s="16">
        <v>1.6999999999999999E-3</v>
      </c>
      <c r="G219" s="16"/>
    </row>
    <row r="220" spans="1:7" x14ac:dyDescent="0.35">
      <c r="A220" s="13" t="s">
        <v>2976</v>
      </c>
      <c r="B220" s="33" t="s">
        <v>2977</v>
      </c>
      <c r="C220" s="33" t="s">
        <v>210</v>
      </c>
      <c r="D220" s="14">
        <v>7728</v>
      </c>
      <c r="E220" s="15">
        <v>20.51</v>
      </c>
      <c r="F220" s="16">
        <v>1.6999999999999999E-3</v>
      </c>
      <c r="G220" s="16"/>
    </row>
    <row r="221" spans="1:7" x14ac:dyDescent="0.35">
      <c r="A221" s="13" t="s">
        <v>2978</v>
      </c>
      <c r="B221" s="33" t="s">
        <v>2979</v>
      </c>
      <c r="C221" s="33" t="s">
        <v>202</v>
      </c>
      <c r="D221" s="14">
        <v>3297</v>
      </c>
      <c r="E221" s="15">
        <v>20.190000000000001</v>
      </c>
      <c r="F221" s="16">
        <v>1.6999999999999999E-3</v>
      </c>
      <c r="G221" s="16"/>
    </row>
    <row r="222" spans="1:7" x14ac:dyDescent="0.35">
      <c r="A222" s="13" t="s">
        <v>1036</v>
      </c>
      <c r="B222" s="33" t="s">
        <v>1037</v>
      </c>
      <c r="C222" s="33" t="s">
        <v>397</v>
      </c>
      <c r="D222" s="14">
        <v>1773</v>
      </c>
      <c r="E222" s="15">
        <v>19.920000000000002</v>
      </c>
      <c r="F222" s="16">
        <v>1.6999999999999999E-3</v>
      </c>
      <c r="G222" s="16"/>
    </row>
    <row r="223" spans="1:7" x14ac:dyDescent="0.35">
      <c r="A223" s="13" t="s">
        <v>2980</v>
      </c>
      <c r="B223" s="33" t="s">
        <v>2981</v>
      </c>
      <c r="C223" s="33" t="s">
        <v>205</v>
      </c>
      <c r="D223" s="14">
        <v>34400</v>
      </c>
      <c r="E223" s="15">
        <v>19.55</v>
      </c>
      <c r="F223" s="16">
        <v>1.6000000000000001E-3</v>
      </c>
      <c r="G223" s="16"/>
    </row>
    <row r="224" spans="1:7" x14ac:dyDescent="0.35">
      <c r="A224" s="13" t="s">
        <v>2982</v>
      </c>
      <c r="B224" s="33" t="s">
        <v>2983</v>
      </c>
      <c r="C224" s="33" t="s">
        <v>1845</v>
      </c>
      <c r="D224" s="14">
        <v>44721</v>
      </c>
      <c r="E224" s="15">
        <v>19.47</v>
      </c>
      <c r="F224" s="16">
        <v>1.6000000000000001E-3</v>
      </c>
      <c r="G224" s="16"/>
    </row>
    <row r="225" spans="1:7" x14ac:dyDescent="0.35">
      <c r="A225" s="13" t="s">
        <v>2984</v>
      </c>
      <c r="B225" s="33" t="s">
        <v>2985</v>
      </c>
      <c r="C225" s="33" t="s">
        <v>357</v>
      </c>
      <c r="D225" s="14">
        <v>4177</v>
      </c>
      <c r="E225" s="15">
        <v>19.440000000000001</v>
      </c>
      <c r="F225" s="16">
        <v>1.6000000000000001E-3</v>
      </c>
      <c r="G225" s="16"/>
    </row>
    <row r="226" spans="1:7" x14ac:dyDescent="0.35">
      <c r="A226" s="13" t="s">
        <v>2986</v>
      </c>
      <c r="B226" s="33" t="s">
        <v>2987</v>
      </c>
      <c r="C226" s="33" t="s">
        <v>213</v>
      </c>
      <c r="D226" s="14">
        <v>4905</v>
      </c>
      <c r="E226" s="15">
        <v>19.29</v>
      </c>
      <c r="F226" s="16">
        <v>1.6000000000000001E-3</v>
      </c>
      <c r="G226" s="16"/>
    </row>
    <row r="227" spans="1:7" x14ac:dyDescent="0.35">
      <c r="A227" s="13" t="s">
        <v>2988</v>
      </c>
      <c r="B227" s="33" t="s">
        <v>2989</v>
      </c>
      <c r="C227" s="33" t="s">
        <v>341</v>
      </c>
      <c r="D227" s="14">
        <v>2861</v>
      </c>
      <c r="E227" s="15">
        <v>18.75</v>
      </c>
      <c r="F227" s="16">
        <v>1.6000000000000001E-3</v>
      </c>
      <c r="G227" s="16"/>
    </row>
    <row r="228" spans="1:7" x14ac:dyDescent="0.35">
      <c r="A228" s="13" t="s">
        <v>2990</v>
      </c>
      <c r="B228" s="33" t="s">
        <v>2991</v>
      </c>
      <c r="C228" s="33" t="s">
        <v>238</v>
      </c>
      <c r="D228" s="14">
        <v>44334</v>
      </c>
      <c r="E228" s="15">
        <v>18.739999999999998</v>
      </c>
      <c r="F228" s="16">
        <v>1.6000000000000001E-3</v>
      </c>
      <c r="G228" s="16"/>
    </row>
    <row r="229" spans="1:7" x14ac:dyDescent="0.35">
      <c r="A229" s="13" t="s">
        <v>1677</v>
      </c>
      <c r="B229" s="33" t="s">
        <v>1678</v>
      </c>
      <c r="C229" s="33" t="s">
        <v>341</v>
      </c>
      <c r="D229" s="14">
        <v>4148</v>
      </c>
      <c r="E229" s="15">
        <v>18.3</v>
      </c>
      <c r="F229" s="16">
        <v>1.5E-3</v>
      </c>
      <c r="G229" s="16"/>
    </row>
    <row r="230" spans="1:7" x14ac:dyDescent="0.35">
      <c r="A230" s="13" t="s">
        <v>1647</v>
      </c>
      <c r="B230" s="33" t="s">
        <v>1648</v>
      </c>
      <c r="C230" s="33" t="s">
        <v>350</v>
      </c>
      <c r="D230" s="14">
        <v>1540</v>
      </c>
      <c r="E230" s="15">
        <v>18.09</v>
      </c>
      <c r="F230" s="16">
        <v>1.5E-3</v>
      </c>
      <c r="G230" s="16"/>
    </row>
    <row r="231" spans="1:7" x14ac:dyDescent="0.35">
      <c r="A231" s="13" t="s">
        <v>2992</v>
      </c>
      <c r="B231" s="33" t="s">
        <v>2993</v>
      </c>
      <c r="C231" s="33" t="s">
        <v>279</v>
      </c>
      <c r="D231" s="14">
        <v>2760</v>
      </c>
      <c r="E231" s="15">
        <v>17.95</v>
      </c>
      <c r="F231" s="16">
        <v>1.5E-3</v>
      </c>
      <c r="G231" s="16"/>
    </row>
    <row r="232" spans="1:7" x14ac:dyDescent="0.35">
      <c r="A232" s="13" t="s">
        <v>2994</v>
      </c>
      <c r="B232" s="33" t="s">
        <v>2995</v>
      </c>
      <c r="C232" s="33" t="s">
        <v>433</v>
      </c>
      <c r="D232" s="14">
        <v>1853</v>
      </c>
      <c r="E232" s="15">
        <v>17.829999999999998</v>
      </c>
      <c r="F232" s="16">
        <v>1.5E-3</v>
      </c>
      <c r="G232" s="16"/>
    </row>
    <row r="233" spans="1:7" x14ac:dyDescent="0.35">
      <c r="A233" s="13" t="s">
        <v>2996</v>
      </c>
      <c r="B233" s="33" t="s">
        <v>2997</v>
      </c>
      <c r="C233" s="33" t="s">
        <v>264</v>
      </c>
      <c r="D233" s="14">
        <v>21806</v>
      </c>
      <c r="E233" s="15">
        <v>17.79</v>
      </c>
      <c r="F233" s="16">
        <v>1.5E-3</v>
      </c>
      <c r="G233" s="16"/>
    </row>
    <row r="234" spans="1:7" x14ac:dyDescent="0.35">
      <c r="A234" s="13" t="s">
        <v>2998</v>
      </c>
      <c r="B234" s="33" t="s">
        <v>2999</v>
      </c>
      <c r="C234" s="33" t="s">
        <v>205</v>
      </c>
      <c r="D234" s="14">
        <v>5981</v>
      </c>
      <c r="E234" s="15">
        <v>17.71</v>
      </c>
      <c r="F234" s="16">
        <v>1.5E-3</v>
      </c>
      <c r="G234" s="16"/>
    </row>
    <row r="235" spans="1:7" x14ac:dyDescent="0.35">
      <c r="A235" s="13" t="s">
        <v>3000</v>
      </c>
      <c r="B235" s="33" t="s">
        <v>3001</v>
      </c>
      <c r="C235" s="33" t="s">
        <v>197</v>
      </c>
      <c r="D235" s="14">
        <v>46952</v>
      </c>
      <c r="E235" s="15">
        <v>17.62</v>
      </c>
      <c r="F235" s="16">
        <v>1.5E-3</v>
      </c>
      <c r="G235" s="16"/>
    </row>
    <row r="236" spans="1:7" x14ac:dyDescent="0.35">
      <c r="A236" s="13" t="s">
        <v>3002</v>
      </c>
      <c r="B236" s="33" t="s">
        <v>3003</v>
      </c>
      <c r="C236" s="33" t="s">
        <v>213</v>
      </c>
      <c r="D236" s="14">
        <v>968</v>
      </c>
      <c r="E236" s="15">
        <v>17.37</v>
      </c>
      <c r="F236" s="16">
        <v>1.5E-3</v>
      </c>
      <c r="G236" s="16"/>
    </row>
    <row r="237" spans="1:7" x14ac:dyDescent="0.35">
      <c r="A237" s="13" t="s">
        <v>3004</v>
      </c>
      <c r="B237" s="33" t="s">
        <v>3005</v>
      </c>
      <c r="C237" s="33" t="s">
        <v>1722</v>
      </c>
      <c r="D237" s="14">
        <v>5664</v>
      </c>
      <c r="E237" s="15">
        <v>17.23</v>
      </c>
      <c r="F237" s="16">
        <v>1.4E-3</v>
      </c>
      <c r="G237" s="16"/>
    </row>
    <row r="238" spans="1:7" x14ac:dyDescent="0.35">
      <c r="A238" s="13" t="s">
        <v>1074</v>
      </c>
      <c r="B238" s="33" t="s">
        <v>1075</v>
      </c>
      <c r="C238" s="33" t="s">
        <v>386</v>
      </c>
      <c r="D238" s="14">
        <v>1159</v>
      </c>
      <c r="E238" s="15">
        <v>17.11</v>
      </c>
      <c r="F238" s="16">
        <v>1.4E-3</v>
      </c>
      <c r="G238" s="16"/>
    </row>
    <row r="239" spans="1:7" x14ac:dyDescent="0.35">
      <c r="A239" s="13" t="s">
        <v>3006</v>
      </c>
      <c r="B239" s="33" t="s">
        <v>3007</v>
      </c>
      <c r="C239" s="33" t="s">
        <v>1136</v>
      </c>
      <c r="D239" s="14">
        <v>6593</v>
      </c>
      <c r="E239" s="15">
        <v>16.829999999999998</v>
      </c>
      <c r="F239" s="16">
        <v>1.4E-3</v>
      </c>
      <c r="G239" s="16"/>
    </row>
    <row r="240" spans="1:7" x14ac:dyDescent="0.35">
      <c r="A240" s="13" t="s">
        <v>3008</v>
      </c>
      <c r="B240" s="33" t="s">
        <v>3009</v>
      </c>
      <c r="C240" s="33" t="s">
        <v>350</v>
      </c>
      <c r="D240" s="14">
        <v>949</v>
      </c>
      <c r="E240" s="15">
        <v>16.16</v>
      </c>
      <c r="F240" s="16">
        <v>1.4E-3</v>
      </c>
      <c r="G240" s="16"/>
    </row>
    <row r="241" spans="1:7" x14ac:dyDescent="0.35">
      <c r="A241" s="13" t="s">
        <v>384</v>
      </c>
      <c r="B241" s="33" t="s">
        <v>385</v>
      </c>
      <c r="C241" s="33" t="s">
        <v>386</v>
      </c>
      <c r="D241" s="14">
        <v>1113</v>
      </c>
      <c r="E241" s="15">
        <v>15.71</v>
      </c>
      <c r="F241" s="16">
        <v>1.2999999999999999E-3</v>
      </c>
      <c r="G241" s="16"/>
    </row>
    <row r="242" spans="1:7" x14ac:dyDescent="0.35">
      <c r="A242" s="13" t="s">
        <v>3010</v>
      </c>
      <c r="B242" s="33" t="s">
        <v>3011</v>
      </c>
      <c r="C242" s="33" t="s">
        <v>301</v>
      </c>
      <c r="D242" s="14">
        <v>54539</v>
      </c>
      <c r="E242" s="15">
        <v>15.7</v>
      </c>
      <c r="F242" s="16">
        <v>1.2999999999999999E-3</v>
      </c>
      <c r="G242" s="16"/>
    </row>
    <row r="243" spans="1:7" x14ac:dyDescent="0.35">
      <c r="A243" s="13" t="s">
        <v>1435</v>
      </c>
      <c r="B243" s="33" t="s">
        <v>1436</v>
      </c>
      <c r="C243" s="33" t="s">
        <v>386</v>
      </c>
      <c r="D243" s="14">
        <v>37381</v>
      </c>
      <c r="E243" s="15">
        <v>15.35</v>
      </c>
      <c r="F243" s="16">
        <v>1.2999999999999999E-3</v>
      </c>
      <c r="G243" s="16"/>
    </row>
    <row r="244" spans="1:7" x14ac:dyDescent="0.35">
      <c r="A244" s="13" t="s">
        <v>3012</v>
      </c>
      <c r="B244" s="33" t="s">
        <v>3013</v>
      </c>
      <c r="C244" s="33" t="s">
        <v>197</v>
      </c>
      <c r="D244" s="14">
        <v>41216</v>
      </c>
      <c r="E244" s="15">
        <v>15.27</v>
      </c>
      <c r="F244" s="16">
        <v>1.2999999999999999E-3</v>
      </c>
      <c r="G244" s="16"/>
    </row>
    <row r="245" spans="1:7" x14ac:dyDescent="0.35">
      <c r="A245" s="13" t="s">
        <v>3014</v>
      </c>
      <c r="B245" s="33" t="s">
        <v>3015</v>
      </c>
      <c r="C245" s="33" t="s">
        <v>341</v>
      </c>
      <c r="D245" s="14">
        <v>1535</v>
      </c>
      <c r="E245" s="15">
        <v>15.18</v>
      </c>
      <c r="F245" s="16">
        <v>1.2999999999999999E-3</v>
      </c>
      <c r="G245" s="16"/>
    </row>
    <row r="246" spans="1:7" x14ac:dyDescent="0.35">
      <c r="A246" s="13" t="s">
        <v>3016</v>
      </c>
      <c r="B246" s="33" t="s">
        <v>3017</v>
      </c>
      <c r="C246" s="33" t="s">
        <v>223</v>
      </c>
      <c r="D246" s="14">
        <v>1508</v>
      </c>
      <c r="E246" s="15">
        <v>14.13</v>
      </c>
      <c r="F246" s="16">
        <v>1.1999999999999999E-3</v>
      </c>
      <c r="G246" s="16"/>
    </row>
    <row r="247" spans="1:7" x14ac:dyDescent="0.35">
      <c r="A247" s="13" t="s">
        <v>3018</v>
      </c>
      <c r="B247" s="33" t="s">
        <v>3019</v>
      </c>
      <c r="C247" s="33" t="s">
        <v>433</v>
      </c>
      <c r="D247" s="14">
        <v>84975</v>
      </c>
      <c r="E247" s="15">
        <v>14.09</v>
      </c>
      <c r="F247" s="16">
        <v>1.1999999999999999E-3</v>
      </c>
      <c r="G247" s="16"/>
    </row>
    <row r="248" spans="1:7" x14ac:dyDescent="0.35">
      <c r="A248" s="13" t="s">
        <v>1469</v>
      </c>
      <c r="B248" s="33" t="s">
        <v>1470</v>
      </c>
      <c r="C248" s="33" t="s">
        <v>229</v>
      </c>
      <c r="D248" s="14">
        <v>1351</v>
      </c>
      <c r="E248" s="15">
        <v>13.81</v>
      </c>
      <c r="F248" s="16">
        <v>1.1999999999999999E-3</v>
      </c>
      <c r="G248" s="16"/>
    </row>
    <row r="249" spans="1:7" x14ac:dyDescent="0.35">
      <c r="A249" s="13" t="s">
        <v>3020</v>
      </c>
      <c r="B249" s="33" t="s">
        <v>3021</v>
      </c>
      <c r="C249" s="33" t="s">
        <v>298</v>
      </c>
      <c r="D249" s="14">
        <v>5483</v>
      </c>
      <c r="E249" s="15">
        <v>13.31</v>
      </c>
      <c r="F249" s="16">
        <v>1.1000000000000001E-3</v>
      </c>
      <c r="G249" s="16"/>
    </row>
    <row r="250" spans="1:7" x14ac:dyDescent="0.35">
      <c r="A250" s="13" t="s">
        <v>1465</v>
      </c>
      <c r="B250" s="33" t="s">
        <v>1466</v>
      </c>
      <c r="C250" s="33" t="s">
        <v>480</v>
      </c>
      <c r="D250" s="14">
        <v>3827</v>
      </c>
      <c r="E250" s="15">
        <v>13.29</v>
      </c>
      <c r="F250" s="16">
        <v>1.1000000000000001E-3</v>
      </c>
      <c r="G250" s="16"/>
    </row>
    <row r="251" spans="1:7" x14ac:dyDescent="0.35">
      <c r="A251" s="13" t="s">
        <v>3022</v>
      </c>
      <c r="B251" s="33" t="s">
        <v>3023</v>
      </c>
      <c r="C251" s="33" t="s">
        <v>394</v>
      </c>
      <c r="D251" s="14">
        <v>9451</v>
      </c>
      <c r="E251" s="15">
        <v>12.9</v>
      </c>
      <c r="F251" s="16">
        <v>1.1000000000000001E-3</v>
      </c>
      <c r="G251" s="16"/>
    </row>
    <row r="252" spans="1:7" x14ac:dyDescent="0.35">
      <c r="A252" s="13" t="s">
        <v>3024</v>
      </c>
      <c r="B252" s="33" t="s">
        <v>3025</v>
      </c>
      <c r="C252" s="33" t="s">
        <v>197</v>
      </c>
      <c r="D252" s="14">
        <v>37821</v>
      </c>
      <c r="E252" s="15">
        <v>11.74</v>
      </c>
      <c r="F252" s="16">
        <v>1E-3</v>
      </c>
      <c r="G252" s="16"/>
    </row>
    <row r="253" spans="1:7" x14ac:dyDescent="0.35">
      <c r="A253" s="13" t="s">
        <v>1448</v>
      </c>
      <c r="B253" s="33" t="s">
        <v>1449</v>
      </c>
      <c r="C253" s="33" t="s">
        <v>235</v>
      </c>
      <c r="D253" s="14">
        <v>5343</v>
      </c>
      <c r="E253" s="15">
        <v>11.18</v>
      </c>
      <c r="F253" s="16">
        <v>8.9999999999999998E-4</v>
      </c>
      <c r="G253" s="16"/>
    </row>
    <row r="254" spans="1:7" x14ac:dyDescent="0.35">
      <c r="A254" s="13" t="s">
        <v>3026</v>
      </c>
      <c r="B254" s="33" t="s">
        <v>3027</v>
      </c>
      <c r="C254" s="33" t="s">
        <v>205</v>
      </c>
      <c r="D254" s="14">
        <v>1085</v>
      </c>
      <c r="E254" s="15">
        <v>10.32</v>
      </c>
      <c r="F254" s="16">
        <v>8.9999999999999998E-4</v>
      </c>
      <c r="G254" s="16"/>
    </row>
    <row r="255" spans="1:7" x14ac:dyDescent="0.35">
      <c r="A255" s="13" t="s">
        <v>3028</v>
      </c>
      <c r="B255" s="33" t="s">
        <v>3029</v>
      </c>
      <c r="C255" s="33" t="s">
        <v>223</v>
      </c>
      <c r="D255" s="14">
        <v>23756</v>
      </c>
      <c r="E255" s="15">
        <v>9.9</v>
      </c>
      <c r="F255" s="16">
        <v>8.0000000000000004E-4</v>
      </c>
      <c r="G255" s="16"/>
    </row>
    <row r="256" spans="1:7" x14ac:dyDescent="0.35">
      <c r="A256" s="13" t="s">
        <v>1497</v>
      </c>
      <c r="B256" s="33" t="s">
        <v>1498</v>
      </c>
      <c r="C256" s="33" t="s">
        <v>229</v>
      </c>
      <c r="D256" s="14">
        <v>1878</v>
      </c>
      <c r="E256" s="15">
        <v>9.81</v>
      </c>
      <c r="F256" s="16">
        <v>8.0000000000000004E-4</v>
      </c>
      <c r="G256" s="16"/>
    </row>
    <row r="257" spans="1:7" x14ac:dyDescent="0.35">
      <c r="A257" s="13" t="s">
        <v>3030</v>
      </c>
      <c r="B257" s="33" t="s">
        <v>3031</v>
      </c>
      <c r="C257" s="33" t="s">
        <v>480</v>
      </c>
      <c r="D257" s="14">
        <v>10358</v>
      </c>
      <c r="E257" s="15">
        <v>5.82</v>
      </c>
      <c r="F257" s="16">
        <v>5.0000000000000001E-4</v>
      </c>
      <c r="G257" s="16"/>
    </row>
    <row r="258" spans="1:7" x14ac:dyDescent="0.35">
      <c r="A258" s="17" t="s">
        <v>137</v>
      </c>
      <c r="B258" s="34"/>
      <c r="C258" s="34"/>
      <c r="D258" s="20"/>
      <c r="E258" s="37">
        <v>11892.36</v>
      </c>
      <c r="F258" s="38">
        <v>0.99870000000000003</v>
      </c>
      <c r="G258" s="23"/>
    </row>
    <row r="259" spans="1:7" x14ac:dyDescent="0.35">
      <c r="A259" s="17" t="s">
        <v>400</v>
      </c>
      <c r="B259" s="33"/>
      <c r="C259" s="33"/>
      <c r="D259" s="14"/>
      <c r="E259" s="15"/>
      <c r="F259" s="16"/>
      <c r="G259" s="16"/>
    </row>
    <row r="260" spans="1:7" x14ac:dyDescent="0.35">
      <c r="A260" s="17" t="s">
        <v>137</v>
      </c>
      <c r="B260" s="33"/>
      <c r="C260" s="33"/>
      <c r="D260" s="14"/>
      <c r="E260" s="39" t="s">
        <v>134</v>
      </c>
      <c r="F260" s="40" t="s">
        <v>134</v>
      </c>
      <c r="G260" s="16"/>
    </row>
    <row r="261" spans="1:7" x14ac:dyDescent="0.35">
      <c r="A261" s="24" t="s">
        <v>153</v>
      </c>
      <c r="B261" s="35"/>
      <c r="C261" s="35"/>
      <c r="D261" s="25"/>
      <c r="E261" s="30">
        <v>11892.36</v>
      </c>
      <c r="F261" s="31">
        <v>0.99870000000000003</v>
      </c>
      <c r="G261" s="23"/>
    </row>
    <row r="262" spans="1:7" x14ac:dyDescent="0.35">
      <c r="A262" s="13"/>
      <c r="B262" s="33"/>
      <c r="C262" s="33"/>
      <c r="D262" s="14"/>
      <c r="E262" s="15"/>
      <c r="F262" s="16"/>
      <c r="G262" s="16"/>
    </row>
    <row r="263" spans="1:7" x14ac:dyDescent="0.35">
      <c r="A263" s="13"/>
      <c r="B263" s="33"/>
      <c r="C263" s="33"/>
      <c r="D263" s="14"/>
      <c r="E263" s="15"/>
      <c r="F263" s="16"/>
      <c r="G263" s="16"/>
    </row>
    <row r="264" spans="1:7" x14ac:dyDescent="0.35">
      <c r="A264" s="17" t="s">
        <v>154</v>
      </c>
      <c r="B264" s="33"/>
      <c r="C264" s="33"/>
      <c r="D264" s="14"/>
      <c r="E264" s="15"/>
      <c r="F264" s="16"/>
      <c r="G264" s="16"/>
    </row>
    <row r="265" spans="1:7" x14ac:dyDescent="0.35">
      <c r="A265" s="13" t="s">
        <v>155</v>
      </c>
      <c r="B265" s="33"/>
      <c r="C265" s="33"/>
      <c r="D265" s="14"/>
      <c r="E265" s="15">
        <v>21.99</v>
      </c>
      <c r="F265" s="16">
        <v>1.8E-3</v>
      </c>
      <c r="G265" s="16">
        <v>5.9055999999999997E-2</v>
      </c>
    </row>
    <row r="266" spans="1:7" x14ac:dyDescent="0.35">
      <c r="A266" s="17" t="s">
        <v>137</v>
      </c>
      <c r="B266" s="34"/>
      <c r="C266" s="34"/>
      <c r="D266" s="20"/>
      <c r="E266" s="37">
        <v>21.99</v>
      </c>
      <c r="F266" s="38">
        <v>1.8E-3</v>
      </c>
      <c r="G266" s="23"/>
    </row>
    <row r="267" spans="1:7" x14ac:dyDescent="0.35">
      <c r="A267" s="13"/>
      <c r="B267" s="33"/>
      <c r="C267" s="33"/>
      <c r="D267" s="14"/>
      <c r="E267" s="15"/>
      <c r="F267" s="16"/>
      <c r="G267" s="16"/>
    </row>
    <row r="268" spans="1:7" x14ac:dyDescent="0.35">
      <c r="A268" s="24" t="s">
        <v>153</v>
      </c>
      <c r="B268" s="35"/>
      <c r="C268" s="35"/>
      <c r="D268" s="25"/>
      <c r="E268" s="21">
        <v>21.99</v>
      </c>
      <c r="F268" s="22">
        <v>1.8E-3</v>
      </c>
      <c r="G268" s="23"/>
    </row>
    <row r="269" spans="1:7" x14ac:dyDescent="0.35">
      <c r="A269" s="13" t="s">
        <v>156</v>
      </c>
      <c r="B269" s="33"/>
      <c r="C269" s="33"/>
      <c r="D269" s="14"/>
      <c r="E269" s="15">
        <v>3.5584000000000002E-3</v>
      </c>
      <c r="F269" s="16">
        <v>0</v>
      </c>
      <c r="G269" s="16"/>
    </row>
    <row r="270" spans="1:7" x14ac:dyDescent="0.35">
      <c r="A270" s="13" t="s">
        <v>157</v>
      </c>
      <c r="B270" s="33"/>
      <c r="C270" s="33"/>
      <c r="D270" s="14"/>
      <c r="E270" s="26">
        <v>-12.2935584</v>
      </c>
      <c r="F270" s="27">
        <v>-5.0000000000000001E-4</v>
      </c>
      <c r="G270" s="16">
        <v>5.9055000000000003E-2</v>
      </c>
    </row>
    <row r="271" spans="1:7" x14ac:dyDescent="0.35">
      <c r="A271" s="28" t="s">
        <v>158</v>
      </c>
      <c r="B271" s="36"/>
      <c r="C271" s="36"/>
      <c r="D271" s="29"/>
      <c r="E271" s="30">
        <v>11902.06</v>
      </c>
      <c r="F271" s="31">
        <v>1</v>
      </c>
      <c r="G271" s="31"/>
    </row>
    <row r="276" spans="1:3" x14ac:dyDescent="0.35">
      <c r="A276" s="1" t="s">
        <v>161</v>
      </c>
    </row>
    <row r="277" spans="1:3" x14ac:dyDescent="0.35">
      <c r="A277" s="47" t="s">
        <v>162</v>
      </c>
      <c r="B277" s="3" t="s">
        <v>134</v>
      </c>
    </row>
    <row r="278" spans="1:3" x14ac:dyDescent="0.35">
      <c r="A278" t="s">
        <v>163</v>
      </c>
    </row>
    <row r="279" spans="1:3" x14ac:dyDescent="0.35">
      <c r="A279" t="s">
        <v>164</v>
      </c>
      <c r="B279" t="s">
        <v>165</v>
      </c>
      <c r="C279" t="s">
        <v>165</v>
      </c>
    </row>
    <row r="280" spans="1:3" x14ac:dyDescent="0.35">
      <c r="B280" s="48">
        <v>45747</v>
      </c>
      <c r="C280" s="48">
        <v>45777</v>
      </c>
    </row>
    <row r="281" spans="1:3" x14ac:dyDescent="0.35">
      <c r="A281" t="s">
        <v>166</v>
      </c>
      <c r="B281">
        <v>15.6616</v>
      </c>
      <c r="C281">
        <v>15.920400000000001</v>
      </c>
    </row>
    <row r="282" spans="1:3" x14ac:dyDescent="0.35">
      <c r="A282" t="s">
        <v>167</v>
      </c>
      <c r="B282">
        <v>15.662100000000001</v>
      </c>
      <c r="C282">
        <v>15.9208</v>
      </c>
    </row>
    <row r="283" spans="1:3" x14ac:dyDescent="0.35">
      <c r="A283" t="s">
        <v>168</v>
      </c>
      <c r="B283">
        <v>15.4094</v>
      </c>
      <c r="C283">
        <v>15.6557</v>
      </c>
    </row>
    <row r="284" spans="1:3" x14ac:dyDescent="0.35">
      <c r="A284" t="s">
        <v>169</v>
      </c>
      <c r="B284">
        <v>15.4093</v>
      </c>
      <c r="C284">
        <v>15.6556</v>
      </c>
    </row>
    <row r="286" spans="1:3" x14ac:dyDescent="0.35">
      <c r="A286" t="s">
        <v>170</v>
      </c>
      <c r="B286" s="3" t="s">
        <v>134</v>
      </c>
    </row>
    <row r="287" spans="1:3" x14ac:dyDescent="0.35">
      <c r="A287" t="s">
        <v>171</v>
      </c>
      <c r="B287" s="3" t="s">
        <v>134</v>
      </c>
    </row>
    <row r="288" spans="1:3" ht="29" customHeight="1" x14ac:dyDescent="0.35">
      <c r="A288" s="47" t="s">
        <v>172</v>
      </c>
      <c r="B288" s="3" t="s">
        <v>134</v>
      </c>
    </row>
    <row r="289" spans="1:4" ht="29" customHeight="1" x14ac:dyDescent="0.35">
      <c r="A289" s="47" t="s">
        <v>173</v>
      </c>
      <c r="B289" s="3" t="s">
        <v>134</v>
      </c>
    </row>
    <row r="290" spans="1:4" x14ac:dyDescent="0.35">
      <c r="A290" t="s">
        <v>405</v>
      </c>
      <c r="B290" s="49">
        <v>0.41649999999999998</v>
      </c>
    </row>
    <row r="291" spans="1:4" ht="43.5" customHeight="1" x14ac:dyDescent="0.35">
      <c r="A291" s="47" t="s">
        <v>175</v>
      </c>
      <c r="B291" s="3" t="s">
        <v>134</v>
      </c>
    </row>
    <row r="292" spans="1:4" x14ac:dyDescent="0.35">
      <c r="B292" s="3"/>
    </row>
    <row r="293" spans="1:4" ht="29" customHeight="1" x14ac:dyDescent="0.35">
      <c r="A293" s="47" t="s">
        <v>176</v>
      </c>
      <c r="B293" s="3" t="s">
        <v>134</v>
      </c>
    </row>
    <row r="294" spans="1:4" ht="29" customHeight="1" x14ac:dyDescent="0.35">
      <c r="A294" s="47" t="s">
        <v>177</v>
      </c>
      <c r="B294" t="s">
        <v>134</v>
      </c>
    </row>
    <row r="295" spans="1:4" ht="29" customHeight="1" x14ac:dyDescent="0.35">
      <c r="A295" s="47" t="s">
        <v>178</v>
      </c>
      <c r="B295" s="3" t="s">
        <v>134</v>
      </c>
    </row>
    <row r="296" spans="1:4" ht="29" customHeight="1" x14ac:dyDescent="0.35">
      <c r="A296" s="47" t="s">
        <v>179</v>
      </c>
      <c r="B296" s="3" t="s">
        <v>134</v>
      </c>
    </row>
    <row r="298" spans="1:4" ht="70" customHeight="1" x14ac:dyDescent="0.35">
      <c r="A298" s="73" t="s">
        <v>189</v>
      </c>
      <c r="B298" s="73" t="s">
        <v>190</v>
      </c>
      <c r="C298" s="73" t="s">
        <v>5</v>
      </c>
      <c r="D298" s="73" t="s">
        <v>6</v>
      </c>
    </row>
    <row r="299" spans="1:4" ht="70" customHeight="1" x14ac:dyDescent="0.35">
      <c r="A299" s="73" t="s">
        <v>3032</v>
      </c>
      <c r="B299" s="73"/>
      <c r="C299" s="73" t="s">
        <v>66</v>
      </c>
      <c r="D299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3033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3034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54" t="s">
        <v>153</v>
      </c>
      <c r="B8" s="55"/>
      <c r="C8" s="55"/>
      <c r="D8" s="56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20"/>
      <c r="E9" s="41"/>
      <c r="F9" s="23"/>
      <c r="G9" s="16"/>
    </row>
    <row r="10" spans="1:7" x14ac:dyDescent="0.35">
      <c r="A10" s="17" t="s">
        <v>2572</v>
      </c>
      <c r="B10" s="34"/>
      <c r="C10" s="34"/>
      <c r="D10" s="20"/>
      <c r="E10" s="41"/>
      <c r="F10" s="23"/>
      <c r="G10" s="16"/>
    </row>
    <row r="11" spans="1:7" x14ac:dyDescent="0.35">
      <c r="A11" s="17" t="s">
        <v>3035</v>
      </c>
      <c r="B11" s="34"/>
      <c r="C11" s="34"/>
      <c r="D11" s="20"/>
      <c r="E11" s="41"/>
      <c r="F11" s="23"/>
      <c r="G11" s="16"/>
    </row>
    <row r="12" spans="1:7" x14ac:dyDescent="0.35">
      <c r="A12" s="53" t="s">
        <v>2726</v>
      </c>
      <c r="B12" s="33" t="s">
        <v>2727</v>
      </c>
      <c r="C12" s="34"/>
      <c r="D12" s="14">
        <v>172</v>
      </c>
      <c r="E12" s="41">
        <v>16155.616</v>
      </c>
      <c r="F12" s="23">
        <f>+E12/E22</f>
        <v>0.97430631191328254</v>
      </c>
      <c r="G12" s="16"/>
    </row>
    <row r="13" spans="1:7" x14ac:dyDescent="0.35">
      <c r="A13" s="54" t="s">
        <v>153</v>
      </c>
      <c r="B13" s="55"/>
      <c r="C13" s="55"/>
      <c r="D13" s="56"/>
      <c r="E13" s="37">
        <f>SUM(E12)</f>
        <v>16155.616</v>
      </c>
      <c r="F13" s="38">
        <f>SUM(F12)</f>
        <v>0.97430631191328254</v>
      </c>
      <c r="G13" s="16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154</v>
      </c>
      <c r="B15" s="33"/>
      <c r="C15" s="33"/>
      <c r="D15" s="14"/>
      <c r="E15" s="15"/>
      <c r="F15" s="16"/>
      <c r="G15" s="16"/>
    </row>
    <row r="16" spans="1:7" x14ac:dyDescent="0.35">
      <c r="A16" s="13" t="s">
        <v>155</v>
      </c>
      <c r="B16" s="33"/>
      <c r="C16" s="33"/>
      <c r="D16" s="14"/>
      <c r="E16" s="15">
        <v>55.98</v>
      </c>
      <c r="F16" s="16">
        <v>3.3760000000000001E-3</v>
      </c>
      <c r="G16" s="16">
        <v>5.9055999999999997E-2</v>
      </c>
    </row>
    <row r="17" spans="1:7" x14ac:dyDescent="0.35">
      <c r="A17" s="17" t="s">
        <v>137</v>
      </c>
      <c r="B17" s="34"/>
      <c r="C17" s="34"/>
      <c r="D17" s="20"/>
      <c r="E17" s="21">
        <v>55.98</v>
      </c>
      <c r="F17" s="22">
        <v>3.3760000000000001E-3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153</v>
      </c>
      <c r="B19" s="35"/>
      <c r="C19" s="35"/>
      <c r="D19" s="25"/>
      <c r="E19" s="21">
        <v>55.98</v>
      </c>
      <c r="F19" s="22">
        <v>3.3760000000000001E-3</v>
      </c>
      <c r="G19" s="23"/>
    </row>
    <row r="20" spans="1:7" x14ac:dyDescent="0.35">
      <c r="A20" s="13" t="s">
        <v>156</v>
      </c>
      <c r="B20" s="33"/>
      <c r="C20" s="33"/>
      <c r="D20" s="14"/>
      <c r="E20" s="15">
        <v>9.0577000000000001E-3</v>
      </c>
      <c r="F20" s="16">
        <v>0</v>
      </c>
      <c r="G20" s="16"/>
    </row>
    <row r="21" spans="1:7" x14ac:dyDescent="0.35">
      <c r="A21" s="13" t="s">
        <v>157</v>
      </c>
      <c r="B21" s="33"/>
      <c r="C21" s="33"/>
      <c r="D21" s="14"/>
      <c r="E21" s="15">
        <v>370.05094229999997</v>
      </c>
      <c r="F21" s="16">
        <v>2.23E-2</v>
      </c>
      <c r="G21" s="16">
        <v>5.9055999999999997E-2</v>
      </c>
    </row>
    <row r="22" spans="1:7" x14ac:dyDescent="0.35">
      <c r="A22" s="28" t="s">
        <v>158</v>
      </c>
      <c r="B22" s="36"/>
      <c r="C22" s="36"/>
      <c r="D22" s="29"/>
      <c r="E22" s="30">
        <v>16581.66</v>
      </c>
      <c r="F22" s="31">
        <v>1</v>
      </c>
      <c r="G22" s="31"/>
    </row>
    <row r="24" spans="1:7" x14ac:dyDescent="0.35">
      <c r="E24" s="57"/>
      <c r="F24" s="57"/>
    </row>
    <row r="25" spans="1:7" x14ac:dyDescent="0.35">
      <c r="E25" s="57"/>
      <c r="F25" s="57"/>
    </row>
    <row r="27" spans="1:7" x14ac:dyDescent="0.35">
      <c r="A27" s="1" t="s">
        <v>161</v>
      </c>
      <c r="E27" s="58"/>
    </row>
    <row r="28" spans="1:7" x14ac:dyDescent="0.35">
      <c r="A28" s="47" t="s">
        <v>162</v>
      </c>
      <c r="B28" s="3" t="s">
        <v>134</v>
      </c>
    </row>
    <row r="29" spans="1:7" x14ac:dyDescent="0.35">
      <c r="A29" t="s">
        <v>163</v>
      </c>
      <c r="E29" s="57"/>
    </row>
    <row r="30" spans="1:7" x14ac:dyDescent="0.35">
      <c r="A30" t="s">
        <v>164</v>
      </c>
      <c r="B30" t="s">
        <v>165</v>
      </c>
      <c r="C30" t="s">
        <v>165</v>
      </c>
      <c r="E30" s="57"/>
    </row>
    <row r="31" spans="1:7" x14ac:dyDescent="0.35">
      <c r="B31" s="48">
        <v>45747</v>
      </c>
      <c r="C31" s="48">
        <v>45777</v>
      </c>
      <c r="E31" s="57"/>
    </row>
    <row r="32" spans="1:7" x14ac:dyDescent="0.35">
      <c r="A32" t="s">
        <v>168</v>
      </c>
      <c r="B32">
        <v>91.487799999999993</v>
      </c>
      <c r="C32">
        <v>95.036600000000007</v>
      </c>
      <c r="E32" s="57"/>
    </row>
    <row r="33" spans="1:5" x14ac:dyDescent="0.35">
      <c r="E33" s="57"/>
    </row>
    <row r="34" spans="1:5" x14ac:dyDescent="0.35">
      <c r="A34" t="s">
        <v>170</v>
      </c>
      <c r="B34" s="3" t="s">
        <v>134</v>
      </c>
    </row>
    <row r="35" spans="1:5" x14ac:dyDescent="0.35">
      <c r="A35" t="s">
        <v>171</v>
      </c>
      <c r="B35" s="3" t="s">
        <v>134</v>
      </c>
    </row>
    <row r="36" spans="1:5" ht="29" customHeight="1" x14ac:dyDescent="0.35">
      <c r="A36" s="47" t="s">
        <v>172</v>
      </c>
      <c r="B36" s="3" t="s">
        <v>134</v>
      </c>
    </row>
    <row r="37" spans="1:5" ht="29" customHeight="1" x14ac:dyDescent="0.35">
      <c r="A37" s="47" t="s">
        <v>173</v>
      </c>
      <c r="B37" s="3" t="s">
        <v>134</v>
      </c>
    </row>
    <row r="38" spans="1:5" ht="43.5" customHeight="1" x14ac:dyDescent="0.35">
      <c r="A38" s="47" t="s">
        <v>175</v>
      </c>
      <c r="B38" s="3" t="s">
        <v>134</v>
      </c>
    </row>
    <row r="39" spans="1:5" x14ac:dyDescent="0.35">
      <c r="B39" s="3"/>
    </row>
    <row r="40" spans="1:5" ht="29" customHeight="1" x14ac:dyDescent="0.35">
      <c r="A40" s="47" t="s">
        <v>176</v>
      </c>
      <c r="B40" s="3" t="s">
        <v>134</v>
      </c>
    </row>
    <row r="41" spans="1:5" ht="29" customHeight="1" x14ac:dyDescent="0.35">
      <c r="A41" s="47" t="s">
        <v>177</v>
      </c>
      <c r="B41">
        <v>15919.79</v>
      </c>
    </row>
    <row r="42" spans="1:5" ht="29" customHeight="1" x14ac:dyDescent="0.35">
      <c r="A42" s="47" t="s">
        <v>178</v>
      </c>
      <c r="B42" s="3" t="s">
        <v>134</v>
      </c>
    </row>
    <row r="43" spans="1:5" ht="29" customHeight="1" x14ac:dyDescent="0.35">
      <c r="A43" s="47" t="s">
        <v>179</v>
      </c>
      <c r="B43" s="3" t="s">
        <v>134</v>
      </c>
    </row>
    <row r="45" spans="1:5" ht="70" customHeight="1" x14ac:dyDescent="0.35">
      <c r="A45" s="73" t="s">
        <v>189</v>
      </c>
      <c r="B45" s="73" t="s">
        <v>190</v>
      </c>
      <c r="C45" s="73" t="s">
        <v>5</v>
      </c>
      <c r="D45" s="73" t="s">
        <v>6</v>
      </c>
    </row>
    <row r="46" spans="1:5" ht="70" customHeight="1" x14ac:dyDescent="0.35">
      <c r="A46" s="73" t="s">
        <v>3036</v>
      </c>
      <c r="B46" s="73"/>
      <c r="C46" s="73" t="s">
        <v>120</v>
      </c>
      <c r="D4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196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3037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3038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3039</v>
      </c>
      <c r="B11" s="33" t="s">
        <v>3040</v>
      </c>
      <c r="C11" s="33" t="s">
        <v>3041</v>
      </c>
      <c r="D11" s="14">
        <v>10000000</v>
      </c>
      <c r="E11" s="15">
        <v>12421.71</v>
      </c>
      <c r="F11" s="16">
        <v>1.6899999999999998E-2</v>
      </c>
      <c r="G11" s="16">
        <v>7.1348999999999996E-2</v>
      </c>
    </row>
    <row r="12" spans="1:7" x14ac:dyDescent="0.35">
      <c r="A12" s="17" t="s">
        <v>137</v>
      </c>
      <c r="B12" s="34"/>
      <c r="C12" s="34"/>
      <c r="D12" s="20"/>
      <c r="E12" s="21">
        <v>12421.71</v>
      </c>
      <c r="F12" s="22">
        <v>1.6899999999999998E-2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151</v>
      </c>
      <c r="B14" s="33"/>
      <c r="C14" s="33"/>
      <c r="D14" s="14"/>
      <c r="E14" s="15"/>
      <c r="F14" s="16"/>
      <c r="G14" s="16"/>
    </row>
    <row r="15" spans="1:7" x14ac:dyDescent="0.35">
      <c r="A15" s="17" t="s">
        <v>137</v>
      </c>
      <c r="B15" s="33"/>
      <c r="C15" s="33"/>
      <c r="D15" s="14"/>
      <c r="E15" s="18" t="s">
        <v>134</v>
      </c>
      <c r="F15" s="19" t="s">
        <v>134</v>
      </c>
      <c r="G15" s="16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152</v>
      </c>
      <c r="B17" s="33"/>
      <c r="C17" s="33"/>
      <c r="D17" s="14"/>
      <c r="E17" s="15"/>
      <c r="F17" s="16"/>
      <c r="G17" s="16"/>
    </row>
    <row r="18" spans="1:7" x14ac:dyDescent="0.35">
      <c r="A18" s="17" t="s">
        <v>137</v>
      </c>
      <c r="B18" s="33"/>
      <c r="C18" s="33"/>
      <c r="D18" s="14"/>
      <c r="E18" s="18" t="s">
        <v>134</v>
      </c>
      <c r="F18" s="19" t="s">
        <v>134</v>
      </c>
      <c r="G18" s="16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24" t="s">
        <v>153</v>
      </c>
      <c r="B20" s="35"/>
      <c r="C20" s="35"/>
      <c r="D20" s="25"/>
      <c r="E20" s="21">
        <v>12421.71</v>
      </c>
      <c r="F20" s="22">
        <v>1.6899999999999998E-2</v>
      </c>
      <c r="G20" s="23"/>
    </row>
    <row r="21" spans="1:7" x14ac:dyDescent="0.35">
      <c r="A21" s="13"/>
      <c r="B21" s="33"/>
      <c r="C21" s="33"/>
      <c r="D21" s="14"/>
      <c r="E21" s="15"/>
      <c r="F21" s="16"/>
      <c r="G21" s="16"/>
    </row>
    <row r="22" spans="1:7" x14ac:dyDescent="0.35">
      <c r="A22" s="17" t="s">
        <v>696</v>
      </c>
      <c r="B22" s="33"/>
      <c r="C22" s="33"/>
      <c r="D22" s="14"/>
      <c r="E22" s="15"/>
      <c r="F22" s="16"/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786</v>
      </c>
      <c r="B24" s="33"/>
      <c r="C24" s="33"/>
      <c r="D24" s="14"/>
      <c r="E24" s="15"/>
      <c r="F24" s="16"/>
      <c r="G24" s="16"/>
    </row>
    <row r="25" spans="1:7" x14ac:dyDescent="0.35">
      <c r="A25" s="13" t="s">
        <v>787</v>
      </c>
      <c r="B25" s="33" t="s">
        <v>788</v>
      </c>
      <c r="C25" s="33" t="s">
        <v>141</v>
      </c>
      <c r="D25" s="14">
        <v>25000000</v>
      </c>
      <c r="E25" s="15">
        <v>24772.53</v>
      </c>
      <c r="F25" s="16">
        <v>3.3700000000000001E-2</v>
      </c>
      <c r="G25" s="16">
        <v>5.8800999999999999E-2</v>
      </c>
    </row>
    <row r="26" spans="1:7" x14ac:dyDescent="0.35">
      <c r="A26" s="13" t="s">
        <v>3042</v>
      </c>
      <c r="B26" s="33" t="s">
        <v>3043</v>
      </c>
      <c r="C26" s="33" t="s">
        <v>141</v>
      </c>
      <c r="D26" s="14">
        <v>22500000</v>
      </c>
      <c r="E26" s="15">
        <v>22474.85</v>
      </c>
      <c r="F26" s="16">
        <v>3.0599999999999999E-2</v>
      </c>
      <c r="G26" s="16">
        <v>5.8387000000000001E-2</v>
      </c>
    </row>
    <row r="27" spans="1:7" x14ac:dyDescent="0.35">
      <c r="A27" s="13" t="s">
        <v>3044</v>
      </c>
      <c r="B27" s="33" t="s">
        <v>3045</v>
      </c>
      <c r="C27" s="33" t="s">
        <v>141</v>
      </c>
      <c r="D27" s="14">
        <v>22500000</v>
      </c>
      <c r="E27" s="15">
        <v>22170.85</v>
      </c>
      <c r="F27" s="16">
        <v>3.0200000000000001E-2</v>
      </c>
      <c r="G27" s="16">
        <v>5.8901000000000002E-2</v>
      </c>
    </row>
    <row r="28" spans="1:7" x14ac:dyDescent="0.35">
      <c r="A28" s="13" t="s">
        <v>789</v>
      </c>
      <c r="B28" s="33" t="s">
        <v>790</v>
      </c>
      <c r="C28" s="33" t="s">
        <v>141</v>
      </c>
      <c r="D28" s="14">
        <v>20000000</v>
      </c>
      <c r="E28" s="15">
        <v>19888.060000000001</v>
      </c>
      <c r="F28" s="16">
        <v>2.7099999999999999E-2</v>
      </c>
      <c r="G28" s="16">
        <v>5.8702999999999998E-2</v>
      </c>
    </row>
    <row r="29" spans="1:7" x14ac:dyDescent="0.35">
      <c r="A29" s="13" t="s">
        <v>2508</v>
      </c>
      <c r="B29" s="33" t="s">
        <v>2509</v>
      </c>
      <c r="C29" s="33" t="s">
        <v>141</v>
      </c>
      <c r="D29" s="14">
        <v>15000000</v>
      </c>
      <c r="E29" s="15">
        <v>14916.05</v>
      </c>
      <c r="F29" s="16">
        <v>2.0299999999999999E-2</v>
      </c>
      <c r="G29" s="16">
        <v>5.8702999999999998E-2</v>
      </c>
    </row>
    <row r="30" spans="1:7" x14ac:dyDescent="0.35">
      <c r="A30" s="13" t="s">
        <v>3046</v>
      </c>
      <c r="B30" s="33" t="s">
        <v>3047</v>
      </c>
      <c r="C30" s="33" t="s">
        <v>141</v>
      </c>
      <c r="D30" s="14">
        <v>15000000</v>
      </c>
      <c r="E30" s="15">
        <v>14799.06</v>
      </c>
      <c r="F30" s="16">
        <v>2.01E-2</v>
      </c>
      <c r="G30" s="16">
        <v>5.8999000000000003E-2</v>
      </c>
    </row>
    <row r="31" spans="1:7" x14ac:dyDescent="0.35">
      <c r="A31" s="13" t="s">
        <v>2514</v>
      </c>
      <c r="B31" s="33" t="s">
        <v>2515</v>
      </c>
      <c r="C31" s="33" t="s">
        <v>141</v>
      </c>
      <c r="D31" s="14">
        <v>10000000</v>
      </c>
      <c r="E31" s="15">
        <v>9964.56</v>
      </c>
      <c r="F31" s="16">
        <v>1.3599999999999999E-2</v>
      </c>
      <c r="G31" s="16">
        <v>5.9006999999999997E-2</v>
      </c>
    </row>
    <row r="32" spans="1:7" x14ac:dyDescent="0.35">
      <c r="A32" s="13" t="s">
        <v>3048</v>
      </c>
      <c r="B32" s="33" t="s">
        <v>3049</v>
      </c>
      <c r="C32" s="33" t="s">
        <v>141</v>
      </c>
      <c r="D32" s="14">
        <v>7500000</v>
      </c>
      <c r="E32" s="15">
        <v>7407.67</v>
      </c>
      <c r="F32" s="16">
        <v>1.01E-2</v>
      </c>
      <c r="G32" s="16">
        <v>5.9087000000000001E-2</v>
      </c>
    </row>
    <row r="33" spans="1:7" x14ac:dyDescent="0.35">
      <c r="A33" s="13" t="s">
        <v>2506</v>
      </c>
      <c r="B33" s="33" t="s">
        <v>2507</v>
      </c>
      <c r="C33" s="33" t="s">
        <v>141</v>
      </c>
      <c r="D33" s="14">
        <v>5000000</v>
      </c>
      <c r="E33" s="15">
        <v>4966.51</v>
      </c>
      <c r="F33" s="16">
        <v>6.7999999999999996E-3</v>
      </c>
      <c r="G33" s="16">
        <v>5.8601E-2</v>
      </c>
    </row>
    <row r="34" spans="1:7" x14ac:dyDescent="0.35">
      <c r="A34" s="13" t="s">
        <v>3050</v>
      </c>
      <c r="B34" s="33" t="s">
        <v>3051</v>
      </c>
      <c r="C34" s="33" t="s">
        <v>141</v>
      </c>
      <c r="D34" s="14">
        <v>5000000</v>
      </c>
      <c r="E34" s="15">
        <v>4943.37</v>
      </c>
      <c r="F34" s="16">
        <v>6.7000000000000002E-3</v>
      </c>
      <c r="G34" s="16">
        <v>5.8896999999999998E-2</v>
      </c>
    </row>
    <row r="35" spans="1:7" x14ac:dyDescent="0.35">
      <c r="A35" s="13" t="s">
        <v>3052</v>
      </c>
      <c r="B35" s="33" t="s">
        <v>3053</v>
      </c>
      <c r="C35" s="33" t="s">
        <v>141</v>
      </c>
      <c r="D35" s="14">
        <v>2500000</v>
      </c>
      <c r="E35" s="15">
        <v>2466.4499999999998</v>
      </c>
      <c r="F35" s="16">
        <v>3.3999999999999998E-3</v>
      </c>
      <c r="G35" s="16">
        <v>5.9102000000000002E-2</v>
      </c>
    </row>
    <row r="36" spans="1:7" x14ac:dyDescent="0.35">
      <c r="A36" s="17" t="s">
        <v>137</v>
      </c>
      <c r="B36" s="34"/>
      <c r="C36" s="34"/>
      <c r="D36" s="20"/>
      <c r="E36" s="21">
        <v>148769.96</v>
      </c>
      <c r="F36" s="22">
        <v>0.2026</v>
      </c>
      <c r="G36" s="23"/>
    </row>
    <row r="37" spans="1:7" x14ac:dyDescent="0.35">
      <c r="A37" s="17" t="s">
        <v>697</v>
      </c>
      <c r="B37" s="33"/>
      <c r="C37" s="33"/>
      <c r="D37" s="14"/>
      <c r="E37" s="15"/>
      <c r="F37" s="16"/>
      <c r="G37" s="16"/>
    </row>
    <row r="38" spans="1:7" x14ac:dyDescent="0.35">
      <c r="A38" s="13" t="s">
        <v>3054</v>
      </c>
      <c r="B38" s="33" t="s">
        <v>3055</v>
      </c>
      <c r="C38" s="33" t="s">
        <v>1886</v>
      </c>
      <c r="D38" s="14">
        <v>27500000</v>
      </c>
      <c r="E38" s="15">
        <v>27324.83</v>
      </c>
      <c r="F38" s="16">
        <v>3.7199999999999997E-2</v>
      </c>
      <c r="G38" s="16">
        <v>6.4999000000000001E-2</v>
      </c>
    </row>
    <row r="39" spans="1:7" x14ac:dyDescent="0.35">
      <c r="A39" s="13" t="s">
        <v>3056</v>
      </c>
      <c r="B39" s="33" t="s">
        <v>3057</v>
      </c>
      <c r="C39" s="33" t="s">
        <v>700</v>
      </c>
      <c r="D39" s="14">
        <v>15000000</v>
      </c>
      <c r="E39" s="15">
        <v>14838.32</v>
      </c>
      <c r="F39" s="16">
        <v>2.0199999999999999E-2</v>
      </c>
      <c r="G39" s="16">
        <v>6.5199999999999994E-2</v>
      </c>
    </row>
    <row r="40" spans="1:7" x14ac:dyDescent="0.35">
      <c r="A40" s="13" t="s">
        <v>3058</v>
      </c>
      <c r="B40" s="33" t="s">
        <v>3059</v>
      </c>
      <c r="C40" s="33" t="s">
        <v>700</v>
      </c>
      <c r="D40" s="14">
        <v>12500000</v>
      </c>
      <c r="E40" s="15">
        <v>12331.83</v>
      </c>
      <c r="F40" s="16">
        <v>1.6799999999999999E-2</v>
      </c>
      <c r="G40" s="16">
        <v>6.5495999999999999E-2</v>
      </c>
    </row>
    <row r="41" spans="1:7" x14ac:dyDescent="0.35">
      <c r="A41" s="13" t="s">
        <v>3060</v>
      </c>
      <c r="B41" s="33" t="s">
        <v>3061</v>
      </c>
      <c r="C41" s="33" t="s">
        <v>700</v>
      </c>
      <c r="D41" s="14">
        <v>10000000</v>
      </c>
      <c r="E41" s="15">
        <v>9851.9500000000007</v>
      </c>
      <c r="F41" s="16">
        <v>1.34E-2</v>
      </c>
      <c r="G41" s="16">
        <v>6.5299999999999997E-2</v>
      </c>
    </row>
    <row r="42" spans="1:7" x14ac:dyDescent="0.35">
      <c r="A42" s="13" t="s">
        <v>3062</v>
      </c>
      <c r="B42" s="33" t="s">
        <v>3063</v>
      </c>
      <c r="C42" s="33" t="s">
        <v>1886</v>
      </c>
      <c r="D42" s="14">
        <v>10000000</v>
      </c>
      <c r="E42" s="15">
        <v>9850.44</v>
      </c>
      <c r="F42" s="16">
        <v>1.34E-2</v>
      </c>
      <c r="G42" s="16">
        <v>6.5199999999999994E-2</v>
      </c>
    </row>
    <row r="43" spans="1:7" x14ac:dyDescent="0.35">
      <c r="A43" s="13" t="s">
        <v>3064</v>
      </c>
      <c r="B43" s="33" t="s">
        <v>3065</v>
      </c>
      <c r="C43" s="33" t="s">
        <v>710</v>
      </c>
      <c r="D43" s="14">
        <v>7500000</v>
      </c>
      <c r="E43" s="15">
        <v>7419.41</v>
      </c>
      <c r="F43" s="16">
        <v>1.01E-2</v>
      </c>
      <c r="G43" s="16">
        <v>6.4998E-2</v>
      </c>
    </row>
    <row r="44" spans="1:7" x14ac:dyDescent="0.35">
      <c r="A44" s="13" t="s">
        <v>3066</v>
      </c>
      <c r="B44" s="33" t="s">
        <v>3067</v>
      </c>
      <c r="C44" s="33" t="s">
        <v>700</v>
      </c>
      <c r="D44" s="14">
        <v>5500000</v>
      </c>
      <c r="E44" s="15">
        <v>5492.22</v>
      </c>
      <c r="F44" s="16">
        <v>7.4999999999999997E-3</v>
      </c>
      <c r="G44" s="16">
        <v>6.4673999999999995E-2</v>
      </c>
    </row>
    <row r="45" spans="1:7" x14ac:dyDescent="0.35">
      <c r="A45" s="13" t="s">
        <v>3068</v>
      </c>
      <c r="B45" s="33" t="s">
        <v>3069</v>
      </c>
      <c r="C45" s="33" t="s">
        <v>700</v>
      </c>
      <c r="D45" s="14">
        <v>5000000</v>
      </c>
      <c r="E45" s="15">
        <v>4999.16</v>
      </c>
      <c r="F45" s="16">
        <v>6.7999999999999996E-3</v>
      </c>
      <c r="G45" s="16">
        <v>6.1878000000000002E-2</v>
      </c>
    </row>
    <row r="46" spans="1:7" x14ac:dyDescent="0.35">
      <c r="A46" s="13" t="s">
        <v>3070</v>
      </c>
      <c r="B46" s="33" t="s">
        <v>3071</v>
      </c>
      <c r="C46" s="33" t="s">
        <v>707</v>
      </c>
      <c r="D46" s="14">
        <v>5000000</v>
      </c>
      <c r="E46" s="15">
        <v>4980.49</v>
      </c>
      <c r="F46" s="16">
        <v>6.7999999999999996E-3</v>
      </c>
      <c r="G46" s="16">
        <v>6.4990999999999993E-2</v>
      </c>
    </row>
    <row r="47" spans="1:7" x14ac:dyDescent="0.35">
      <c r="A47" s="13" t="s">
        <v>3072</v>
      </c>
      <c r="B47" s="33" t="s">
        <v>3073</v>
      </c>
      <c r="C47" s="33" t="s">
        <v>1886</v>
      </c>
      <c r="D47" s="14">
        <v>5000000</v>
      </c>
      <c r="E47" s="15">
        <v>4969.95</v>
      </c>
      <c r="F47" s="16">
        <v>6.7999999999999996E-3</v>
      </c>
      <c r="G47" s="16">
        <v>6.4920000000000005E-2</v>
      </c>
    </row>
    <row r="48" spans="1:7" x14ac:dyDescent="0.35">
      <c r="A48" s="13" t="s">
        <v>3074</v>
      </c>
      <c r="B48" s="33" t="s">
        <v>3075</v>
      </c>
      <c r="C48" s="33" t="s">
        <v>1886</v>
      </c>
      <c r="D48" s="14">
        <v>5000000</v>
      </c>
      <c r="E48" s="15">
        <v>4964.6400000000003</v>
      </c>
      <c r="F48" s="16">
        <v>6.7999999999999996E-3</v>
      </c>
      <c r="G48" s="16">
        <v>6.4991999999999994E-2</v>
      </c>
    </row>
    <row r="49" spans="1:7" x14ac:dyDescent="0.35">
      <c r="A49" s="13" t="s">
        <v>3076</v>
      </c>
      <c r="B49" s="33" t="s">
        <v>3077</v>
      </c>
      <c r="C49" s="33" t="s">
        <v>710</v>
      </c>
      <c r="D49" s="14">
        <v>5000000</v>
      </c>
      <c r="E49" s="15">
        <v>4952.4399999999996</v>
      </c>
      <c r="F49" s="16">
        <v>6.7000000000000002E-3</v>
      </c>
      <c r="G49" s="16">
        <v>6.4921999999999994E-2</v>
      </c>
    </row>
    <row r="50" spans="1:7" x14ac:dyDescent="0.35">
      <c r="A50" s="13" t="s">
        <v>3078</v>
      </c>
      <c r="B50" s="33" t="s">
        <v>3079</v>
      </c>
      <c r="C50" s="33" t="s">
        <v>700</v>
      </c>
      <c r="D50" s="14">
        <v>5000000</v>
      </c>
      <c r="E50" s="15">
        <v>4933.6000000000004</v>
      </c>
      <c r="F50" s="16">
        <v>6.7000000000000002E-3</v>
      </c>
      <c r="G50" s="16">
        <v>6.5499000000000002E-2</v>
      </c>
    </row>
    <row r="51" spans="1:7" x14ac:dyDescent="0.35">
      <c r="A51" s="13" t="s">
        <v>3080</v>
      </c>
      <c r="B51" s="33" t="s">
        <v>3081</v>
      </c>
      <c r="C51" s="33" t="s">
        <v>700</v>
      </c>
      <c r="D51" s="14">
        <v>2500000</v>
      </c>
      <c r="E51" s="15">
        <v>2484.52</v>
      </c>
      <c r="F51" s="16">
        <v>3.3999999999999998E-3</v>
      </c>
      <c r="G51" s="16">
        <v>6.4996999999999999E-2</v>
      </c>
    </row>
    <row r="52" spans="1:7" x14ac:dyDescent="0.35">
      <c r="A52" s="13" t="s">
        <v>3082</v>
      </c>
      <c r="B52" s="33" t="s">
        <v>3083</v>
      </c>
      <c r="C52" s="33" t="s">
        <v>700</v>
      </c>
      <c r="D52" s="14">
        <v>2500000</v>
      </c>
      <c r="E52" s="15">
        <v>2484.08</v>
      </c>
      <c r="F52" s="16">
        <v>3.3999999999999998E-3</v>
      </c>
      <c r="G52" s="16">
        <v>6.4999000000000001E-2</v>
      </c>
    </row>
    <row r="53" spans="1:7" x14ac:dyDescent="0.35">
      <c r="A53" s="17" t="s">
        <v>137</v>
      </c>
      <c r="B53" s="34"/>
      <c r="C53" s="34"/>
      <c r="D53" s="20"/>
      <c r="E53" s="21">
        <v>121877.88</v>
      </c>
      <c r="F53" s="22">
        <v>0.16600000000000001</v>
      </c>
      <c r="G53" s="23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17" t="s">
        <v>713</v>
      </c>
      <c r="B55" s="33"/>
      <c r="C55" s="33"/>
      <c r="D55" s="14"/>
      <c r="E55" s="15"/>
      <c r="F55" s="16"/>
      <c r="G55" s="16"/>
    </row>
    <row r="56" spans="1:7" x14ac:dyDescent="0.35">
      <c r="A56" s="13" t="s">
        <v>3084</v>
      </c>
      <c r="B56" s="33" t="s">
        <v>3085</v>
      </c>
      <c r="C56" s="33" t="s">
        <v>700</v>
      </c>
      <c r="D56" s="14">
        <v>20000000</v>
      </c>
      <c r="E56" s="15">
        <v>19858.28</v>
      </c>
      <c r="F56" s="16">
        <v>2.7E-2</v>
      </c>
      <c r="G56" s="16">
        <v>6.6795999999999994E-2</v>
      </c>
    </row>
    <row r="57" spans="1:7" x14ac:dyDescent="0.35">
      <c r="A57" s="13" t="s">
        <v>3086</v>
      </c>
      <c r="B57" s="33" t="s">
        <v>3087</v>
      </c>
      <c r="C57" s="33" t="s">
        <v>700</v>
      </c>
      <c r="D57" s="14">
        <v>20000000</v>
      </c>
      <c r="E57" s="15">
        <v>19849.38</v>
      </c>
      <c r="F57" s="16">
        <v>2.7E-2</v>
      </c>
      <c r="G57" s="16">
        <v>6.5948999999999994E-2</v>
      </c>
    </row>
    <row r="58" spans="1:7" x14ac:dyDescent="0.35">
      <c r="A58" s="13" t="s">
        <v>3088</v>
      </c>
      <c r="B58" s="33" t="s">
        <v>3089</v>
      </c>
      <c r="C58" s="33" t="s">
        <v>700</v>
      </c>
      <c r="D58" s="14">
        <v>20000000</v>
      </c>
      <c r="E58" s="15">
        <v>19810.86</v>
      </c>
      <c r="F58" s="16">
        <v>2.7E-2</v>
      </c>
      <c r="G58" s="16">
        <v>6.5750000000000003E-2</v>
      </c>
    </row>
    <row r="59" spans="1:7" x14ac:dyDescent="0.35">
      <c r="A59" s="13" t="s">
        <v>3090</v>
      </c>
      <c r="B59" s="33" t="s">
        <v>3091</v>
      </c>
      <c r="C59" s="33" t="s">
        <v>700</v>
      </c>
      <c r="D59" s="14">
        <v>20000000</v>
      </c>
      <c r="E59" s="15">
        <v>19680.7</v>
      </c>
      <c r="F59" s="16">
        <v>2.6800000000000001E-2</v>
      </c>
      <c r="G59" s="16">
        <v>6.5798999999999996E-2</v>
      </c>
    </row>
    <row r="60" spans="1:7" x14ac:dyDescent="0.35">
      <c r="A60" s="13" t="s">
        <v>3092</v>
      </c>
      <c r="B60" s="33" t="s">
        <v>3093</v>
      </c>
      <c r="C60" s="33" t="s">
        <v>700</v>
      </c>
      <c r="D60" s="14">
        <v>15000000</v>
      </c>
      <c r="E60" s="15">
        <v>14818.58</v>
      </c>
      <c r="F60" s="16">
        <v>2.0199999999999999E-2</v>
      </c>
      <c r="G60" s="16">
        <v>6.6697000000000006E-2</v>
      </c>
    </row>
    <row r="61" spans="1:7" x14ac:dyDescent="0.35">
      <c r="A61" s="13" t="s">
        <v>3094</v>
      </c>
      <c r="B61" s="33" t="s">
        <v>3095</v>
      </c>
      <c r="C61" s="33" t="s">
        <v>700</v>
      </c>
      <c r="D61" s="14">
        <v>15000000</v>
      </c>
      <c r="E61" s="15">
        <v>14815.16</v>
      </c>
      <c r="F61" s="16">
        <v>2.0199999999999999E-2</v>
      </c>
      <c r="G61" s="16">
        <v>6.6000000000000003E-2</v>
      </c>
    </row>
    <row r="62" spans="1:7" x14ac:dyDescent="0.35">
      <c r="A62" s="13" t="s">
        <v>3096</v>
      </c>
      <c r="B62" s="33" t="s">
        <v>3097</v>
      </c>
      <c r="C62" s="33" t="s">
        <v>700</v>
      </c>
      <c r="D62" s="14">
        <v>15000000</v>
      </c>
      <c r="E62" s="15">
        <v>14808.74</v>
      </c>
      <c r="F62" s="16">
        <v>2.01E-2</v>
      </c>
      <c r="G62" s="16">
        <v>6.6400000000000001E-2</v>
      </c>
    </row>
    <row r="63" spans="1:7" x14ac:dyDescent="0.35">
      <c r="A63" s="13" t="s">
        <v>3098</v>
      </c>
      <c r="B63" s="33" t="s">
        <v>3099</v>
      </c>
      <c r="C63" s="33" t="s">
        <v>700</v>
      </c>
      <c r="D63" s="14">
        <v>15000000</v>
      </c>
      <c r="E63" s="15">
        <v>14779.86</v>
      </c>
      <c r="F63" s="16">
        <v>2.01E-2</v>
      </c>
      <c r="G63" s="16">
        <v>6.6298999999999997E-2</v>
      </c>
    </row>
    <row r="64" spans="1:7" x14ac:dyDescent="0.35">
      <c r="A64" s="13" t="s">
        <v>3100</v>
      </c>
      <c r="B64" s="33" t="s">
        <v>3101</v>
      </c>
      <c r="C64" s="33" t="s">
        <v>700</v>
      </c>
      <c r="D64" s="14">
        <v>12500000</v>
      </c>
      <c r="E64" s="15">
        <v>12312.15</v>
      </c>
      <c r="F64" s="16">
        <v>1.6799999999999999E-2</v>
      </c>
      <c r="G64" s="16">
        <v>6.6298999999999997E-2</v>
      </c>
    </row>
    <row r="65" spans="1:7" x14ac:dyDescent="0.35">
      <c r="A65" s="13" t="s">
        <v>3102</v>
      </c>
      <c r="B65" s="33" t="s">
        <v>3103</v>
      </c>
      <c r="C65" s="33" t="s">
        <v>700</v>
      </c>
      <c r="D65" s="14">
        <v>10000000</v>
      </c>
      <c r="E65" s="15">
        <v>9985.4</v>
      </c>
      <c r="F65" s="16">
        <v>1.3599999999999999E-2</v>
      </c>
      <c r="G65" s="16">
        <v>6.6710000000000005E-2</v>
      </c>
    </row>
    <row r="66" spans="1:7" x14ac:dyDescent="0.35">
      <c r="A66" s="13" t="s">
        <v>3104</v>
      </c>
      <c r="B66" s="33" t="s">
        <v>3105</v>
      </c>
      <c r="C66" s="33" t="s">
        <v>1886</v>
      </c>
      <c r="D66" s="14">
        <v>10000000</v>
      </c>
      <c r="E66" s="15">
        <v>9961.6299999999992</v>
      </c>
      <c r="F66" s="16">
        <v>1.3599999999999999E-2</v>
      </c>
      <c r="G66" s="16">
        <v>6.6947999999999994E-2</v>
      </c>
    </row>
    <row r="67" spans="1:7" x14ac:dyDescent="0.35">
      <c r="A67" s="13" t="s">
        <v>3106</v>
      </c>
      <c r="B67" s="33" t="s">
        <v>3107</v>
      </c>
      <c r="C67" s="33" t="s">
        <v>700</v>
      </c>
      <c r="D67" s="14">
        <v>10000000</v>
      </c>
      <c r="E67" s="15">
        <v>9953.81</v>
      </c>
      <c r="F67" s="16">
        <v>1.35E-2</v>
      </c>
      <c r="G67" s="16">
        <v>6.7750000000000005E-2</v>
      </c>
    </row>
    <row r="68" spans="1:7" x14ac:dyDescent="0.35">
      <c r="A68" s="13" t="s">
        <v>3108</v>
      </c>
      <c r="B68" s="33" t="s">
        <v>3109</v>
      </c>
      <c r="C68" s="33" t="s">
        <v>1886</v>
      </c>
      <c r="D68" s="14">
        <v>10000000</v>
      </c>
      <c r="E68" s="15">
        <v>9942.35</v>
      </c>
      <c r="F68" s="16">
        <v>1.35E-2</v>
      </c>
      <c r="G68" s="16">
        <v>6.6138000000000002E-2</v>
      </c>
    </row>
    <row r="69" spans="1:7" x14ac:dyDescent="0.35">
      <c r="A69" s="13" t="s">
        <v>3110</v>
      </c>
      <c r="B69" s="33" t="s">
        <v>3111</v>
      </c>
      <c r="C69" s="33" t="s">
        <v>700</v>
      </c>
      <c r="D69" s="14">
        <v>10000000</v>
      </c>
      <c r="E69" s="15">
        <v>9939.2000000000007</v>
      </c>
      <c r="F69" s="16">
        <v>1.35E-2</v>
      </c>
      <c r="G69" s="16">
        <v>6.5674999999999997E-2</v>
      </c>
    </row>
    <row r="70" spans="1:7" x14ac:dyDescent="0.35">
      <c r="A70" s="13" t="s">
        <v>3112</v>
      </c>
      <c r="B70" s="33" t="s">
        <v>3113</v>
      </c>
      <c r="C70" s="33" t="s">
        <v>700</v>
      </c>
      <c r="D70" s="14">
        <v>10000000</v>
      </c>
      <c r="E70" s="15">
        <v>9931.93</v>
      </c>
      <c r="F70" s="16">
        <v>1.35E-2</v>
      </c>
      <c r="G70" s="16">
        <v>6.9494E-2</v>
      </c>
    </row>
    <row r="71" spans="1:7" x14ac:dyDescent="0.35">
      <c r="A71" s="13" t="s">
        <v>3114</v>
      </c>
      <c r="B71" s="33" t="s">
        <v>3115</v>
      </c>
      <c r="C71" s="33" t="s">
        <v>700</v>
      </c>
      <c r="D71" s="14">
        <v>10000000</v>
      </c>
      <c r="E71" s="15">
        <v>9930.08</v>
      </c>
      <c r="F71" s="16">
        <v>1.35E-2</v>
      </c>
      <c r="G71" s="16">
        <v>6.5898999999999999E-2</v>
      </c>
    </row>
    <row r="72" spans="1:7" x14ac:dyDescent="0.35">
      <c r="A72" s="13" t="s">
        <v>3116</v>
      </c>
      <c r="B72" s="33" t="s">
        <v>3117</v>
      </c>
      <c r="C72" s="33" t="s">
        <v>700</v>
      </c>
      <c r="D72" s="14">
        <v>10000000</v>
      </c>
      <c r="E72" s="15">
        <v>9929.4500000000007</v>
      </c>
      <c r="F72" s="16">
        <v>1.35E-2</v>
      </c>
      <c r="G72" s="16">
        <v>6.6497000000000001E-2</v>
      </c>
    </row>
    <row r="73" spans="1:7" x14ac:dyDescent="0.35">
      <c r="A73" s="13" t="s">
        <v>3118</v>
      </c>
      <c r="B73" s="33" t="s">
        <v>3119</v>
      </c>
      <c r="C73" s="33" t="s">
        <v>700</v>
      </c>
      <c r="D73" s="14">
        <v>10000000</v>
      </c>
      <c r="E73" s="15">
        <v>9929.27</v>
      </c>
      <c r="F73" s="16">
        <v>1.35E-2</v>
      </c>
      <c r="G73" s="16">
        <v>6.5001000000000003E-2</v>
      </c>
    </row>
    <row r="74" spans="1:7" x14ac:dyDescent="0.35">
      <c r="A74" s="13" t="s">
        <v>3120</v>
      </c>
      <c r="B74" s="33" t="s">
        <v>3121</v>
      </c>
      <c r="C74" s="33" t="s">
        <v>700</v>
      </c>
      <c r="D74" s="14">
        <v>10000000</v>
      </c>
      <c r="E74" s="15">
        <v>9928.76</v>
      </c>
      <c r="F74" s="16">
        <v>1.35E-2</v>
      </c>
      <c r="G74" s="16">
        <v>6.5477999999999995E-2</v>
      </c>
    </row>
    <row r="75" spans="1:7" x14ac:dyDescent="0.35">
      <c r="A75" s="13" t="s">
        <v>3122</v>
      </c>
      <c r="B75" s="33" t="s">
        <v>3123</v>
      </c>
      <c r="C75" s="33" t="s">
        <v>1886</v>
      </c>
      <c r="D75" s="14">
        <v>10000000</v>
      </c>
      <c r="E75" s="15">
        <v>9928.0400000000009</v>
      </c>
      <c r="F75" s="16">
        <v>1.35E-2</v>
      </c>
      <c r="G75" s="16">
        <v>6.6139000000000003E-2</v>
      </c>
    </row>
    <row r="76" spans="1:7" x14ac:dyDescent="0.35">
      <c r="A76" s="13" t="s">
        <v>3124</v>
      </c>
      <c r="B76" s="33" t="s">
        <v>3125</v>
      </c>
      <c r="C76" s="33" t="s">
        <v>700</v>
      </c>
      <c r="D76" s="14">
        <v>10000000</v>
      </c>
      <c r="E76" s="15">
        <v>9924.74</v>
      </c>
      <c r="F76" s="16">
        <v>1.35E-2</v>
      </c>
      <c r="G76" s="16">
        <v>6.59E-2</v>
      </c>
    </row>
    <row r="77" spans="1:7" x14ac:dyDescent="0.35">
      <c r="A77" s="13" t="s">
        <v>3126</v>
      </c>
      <c r="B77" s="33" t="s">
        <v>3127</v>
      </c>
      <c r="C77" s="33" t="s">
        <v>700</v>
      </c>
      <c r="D77" s="14">
        <v>10000000</v>
      </c>
      <c r="E77" s="15">
        <v>9898.98</v>
      </c>
      <c r="F77" s="16">
        <v>1.35E-2</v>
      </c>
      <c r="G77" s="16">
        <v>6.5348000000000003E-2</v>
      </c>
    </row>
    <row r="78" spans="1:7" x14ac:dyDescent="0.35">
      <c r="A78" s="13" t="s">
        <v>3128</v>
      </c>
      <c r="B78" s="33" t="s">
        <v>3129</v>
      </c>
      <c r="C78" s="33" t="s">
        <v>700</v>
      </c>
      <c r="D78" s="14">
        <v>10000000</v>
      </c>
      <c r="E78" s="15">
        <v>9895.31</v>
      </c>
      <c r="F78" s="16">
        <v>1.35E-2</v>
      </c>
      <c r="G78" s="16">
        <v>6.7751000000000006E-2</v>
      </c>
    </row>
    <row r="79" spans="1:7" x14ac:dyDescent="0.35">
      <c r="A79" s="13" t="s">
        <v>3130</v>
      </c>
      <c r="B79" s="33" t="s">
        <v>3131</v>
      </c>
      <c r="C79" s="33" t="s">
        <v>700</v>
      </c>
      <c r="D79" s="14">
        <v>10000000</v>
      </c>
      <c r="E79" s="15">
        <v>9889.14</v>
      </c>
      <c r="F79" s="16">
        <v>1.35E-2</v>
      </c>
      <c r="G79" s="16">
        <v>6.5999000000000002E-2</v>
      </c>
    </row>
    <row r="80" spans="1:7" x14ac:dyDescent="0.35">
      <c r="A80" s="13" t="s">
        <v>3132</v>
      </c>
      <c r="B80" s="33" t="s">
        <v>3133</v>
      </c>
      <c r="C80" s="33" t="s">
        <v>700</v>
      </c>
      <c r="D80" s="14">
        <v>10000000</v>
      </c>
      <c r="E80" s="15">
        <v>9851.48</v>
      </c>
      <c r="F80" s="16">
        <v>1.34E-2</v>
      </c>
      <c r="G80" s="16">
        <v>6.6299999999999998E-2</v>
      </c>
    </row>
    <row r="81" spans="1:7" x14ac:dyDescent="0.35">
      <c r="A81" s="13" t="s">
        <v>3134</v>
      </c>
      <c r="B81" s="33" t="s">
        <v>3135</v>
      </c>
      <c r="C81" s="33" t="s">
        <v>700</v>
      </c>
      <c r="D81" s="14">
        <v>10000000</v>
      </c>
      <c r="E81" s="15">
        <v>9837.73</v>
      </c>
      <c r="F81" s="16">
        <v>1.34E-2</v>
      </c>
      <c r="G81" s="16">
        <v>6.7649000000000001E-2</v>
      </c>
    </row>
    <row r="82" spans="1:7" x14ac:dyDescent="0.35">
      <c r="A82" s="13" t="s">
        <v>3136</v>
      </c>
      <c r="B82" s="33" t="s">
        <v>3137</v>
      </c>
      <c r="C82" s="33" t="s">
        <v>700</v>
      </c>
      <c r="D82" s="14">
        <v>7500000</v>
      </c>
      <c r="E82" s="15">
        <v>7491.83</v>
      </c>
      <c r="F82" s="16">
        <v>1.0200000000000001E-2</v>
      </c>
      <c r="G82" s="16">
        <v>6.6350000000000006E-2</v>
      </c>
    </row>
    <row r="83" spans="1:7" x14ac:dyDescent="0.35">
      <c r="A83" s="13" t="s">
        <v>3138</v>
      </c>
      <c r="B83" s="33" t="s">
        <v>3139</v>
      </c>
      <c r="C83" s="33" t="s">
        <v>700</v>
      </c>
      <c r="D83" s="14">
        <v>7500000</v>
      </c>
      <c r="E83" s="15">
        <v>7449.68</v>
      </c>
      <c r="F83" s="16">
        <v>1.01E-2</v>
      </c>
      <c r="G83" s="16">
        <v>7.0447999999999997E-2</v>
      </c>
    </row>
    <row r="84" spans="1:7" x14ac:dyDescent="0.35">
      <c r="A84" s="13" t="s">
        <v>2449</v>
      </c>
      <c r="B84" s="33" t="s">
        <v>2450</v>
      </c>
      <c r="C84" s="33" t="s">
        <v>700</v>
      </c>
      <c r="D84" s="14">
        <v>7500000</v>
      </c>
      <c r="E84" s="15">
        <v>7445.05</v>
      </c>
      <c r="F84" s="16">
        <v>1.01E-2</v>
      </c>
      <c r="G84" s="16">
        <v>6.7351999999999995E-2</v>
      </c>
    </row>
    <row r="85" spans="1:7" x14ac:dyDescent="0.35">
      <c r="A85" s="13" t="s">
        <v>3140</v>
      </c>
      <c r="B85" s="33" t="s">
        <v>3141</v>
      </c>
      <c r="C85" s="33" t="s">
        <v>1886</v>
      </c>
      <c r="D85" s="14">
        <v>7500000</v>
      </c>
      <c r="E85" s="15">
        <v>7413.5</v>
      </c>
      <c r="F85" s="16">
        <v>1.01E-2</v>
      </c>
      <c r="G85" s="16">
        <v>6.6549999999999998E-2</v>
      </c>
    </row>
    <row r="86" spans="1:7" x14ac:dyDescent="0.35">
      <c r="A86" s="13" t="s">
        <v>3142</v>
      </c>
      <c r="B86" s="33" t="s">
        <v>3143</v>
      </c>
      <c r="C86" s="33" t="s">
        <v>700</v>
      </c>
      <c r="D86" s="14">
        <v>7500000</v>
      </c>
      <c r="E86" s="15">
        <v>7387.37</v>
      </c>
      <c r="F86" s="16">
        <v>1.01E-2</v>
      </c>
      <c r="G86" s="16">
        <v>6.7049999999999998E-2</v>
      </c>
    </row>
    <row r="87" spans="1:7" x14ac:dyDescent="0.35">
      <c r="A87" s="13" t="s">
        <v>3144</v>
      </c>
      <c r="B87" s="33" t="s">
        <v>3145</v>
      </c>
      <c r="C87" s="33" t="s">
        <v>700</v>
      </c>
      <c r="D87" s="14">
        <v>7500000</v>
      </c>
      <c r="E87" s="15">
        <v>7380.68</v>
      </c>
      <c r="F87" s="16">
        <v>0.01</v>
      </c>
      <c r="G87" s="16">
        <v>6.6302E-2</v>
      </c>
    </row>
    <row r="88" spans="1:7" x14ac:dyDescent="0.35">
      <c r="A88" s="13" t="s">
        <v>3146</v>
      </c>
      <c r="B88" s="33" t="s">
        <v>3147</v>
      </c>
      <c r="C88" s="33" t="s">
        <v>700</v>
      </c>
      <c r="D88" s="14">
        <v>5000000</v>
      </c>
      <c r="E88" s="15">
        <v>4995.25</v>
      </c>
      <c r="F88" s="16">
        <v>6.7999999999999996E-3</v>
      </c>
      <c r="G88" s="16">
        <v>6.9488999999999995E-2</v>
      </c>
    </row>
    <row r="89" spans="1:7" x14ac:dyDescent="0.35">
      <c r="A89" s="13" t="s">
        <v>3148</v>
      </c>
      <c r="B89" s="33" t="s">
        <v>3149</v>
      </c>
      <c r="C89" s="33" t="s">
        <v>700</v>
      </c>
      <c r="D89" s="14">
        <v>5000000</v>
      </c>
      <c r="E89" s="15">
        <v>4994.1899999999996</v>
      </c>
      <c r="F89" s="16">
        <v>6.7999999999999996E-3</v>
      </c>
      <c r="G89" s="16">
        <v>7.0832000000000006E-2</v>
      </c>
    </row>
    <row r="90" spans="1:7" x14ac:dyDescent="0.35">
      <c r="A90" s="13" t="s">
        <v>3150</v>
      </c>
      <c r="B90" s="33" t="s">
        <v>3151</v>
      </c>
      <c r="C90" s="33" t="s">
        <v>700</v>
      </c>
      <c r="D90" s="14">
        <v>5000000</v>
      </c>
      <c r="E90" s="15">
        <v>4989.09</v>
      </c>
      <c r="F90" s="16">
        <v>6.7999999999999996E-3</v>
      </c>
      <c r="G90" s="16">
        <v>6.6514000000000004E-2</v>
      </c>
    </row>
    <row r="91" spans="1:7" x14ac:dyDescent="0.35">
      <c r="A91" s="13" t="s">
        <v>3152</v>
      </c>
      <c r="B91" s="33" t="s">
        <v>3153</v>
      </c>
      <c r="C91" s="33" t="s">
        <v>700</v>
      </c>
      <c r="D91" s="14">
        <v>5000000</v>
      </c>
      <c r="E91" s="15">
        <v>4982.43</v>
      </c>
      <c r="F91" s="16">
        <v>6.7999999999999996E-3</v>
      </c>
      <c r="G91" s="16">
        <v>6.7753999999999995E-2</v>
      </c>
    </row>
    <row r="92" spans="1:7" x14ac:dyDescent="0.35">
      <c r="A92" s="13" t="s">
        <v>3154</v>
      </c>
      <c r="B92" s="33" t="s">
        <v>3155</v>
      </c>
      <c r="C92" s="33" t="s">
        <v>700</v>
      </c>
      <c r="D92" s="14">
        <v>5000000</v>
      </c>
      <c r="E92" s="15">
        <v>4981.51</v>
      </c>
      <c r="F92" s="16">
        <v>6.7999999999999996E-3</v>
      </c>
      <c r="G92" s="16">
        <v>6.7748000000000003E-2</v>
      </c>
    </row>
    <row r="93" spans="1:7" x14ac:dyDescent="0.35">
      <c r="A93" s="13" t="s">
        <v>3156</v>
      </c>
      <c r="B93" s="33" t="s">
        <v>3157</v>
      </c>
      <c r="C93" s="33" t="s">
        <v>1886</v>
      </c>
      <c r="D93" s="14">
        <v>5000000</v>
      </c>
      <c r="E93" s="15">
        <v>4974.46</v>
      </c>
      <c r="F93" s="16">
        <v>6.7999999999999996E-3</v>
      </c>
      <c r="G93" s="16">
        <v>6.6947999999999994E-2</v>
      </c>
    </row>
    <row r="94" spans="1:7" x14ac:dyDescent="0.35">
      <c r="A94" s="13" t="s">
        <v>3158</v>
      </c>
      <c r="B94" s="33" t="s">
        <v>3159</v>
      </c>
      <c r="C94" s="33" t="s">
        <v>700</v>
      </c>
      <c r="D94" s="14">
        <v>5000000</v>
      </c>
      <c r="E94" s="15">
        <v>4970.74</v>
      </c>
      <c r="F94" s="16">
        <v>6.7999999999999996E-3</v>
      </c>
      <c r="G94" s="16">
        <v>6.5124000000000001E-2</v>
      </c>
    </row>
    <row r="95" spans="1:7" x14ac:dyDescent="0.35">
      <c r="A95" s="13" t="s">
        <v>3160</v>
      </c>
      <c r="B95" s="33" t="s">
        <v>3161</v>
      </c>
      <c r="C95" s="33" t="s">
        <v>1886</v>
      </c>
      <c r="D95" s="14">
        <v>5000000</v>
      </c>
      <c r="E95" s="15">
        <v>4970.3500000000004</v>
      </c>
      <c r="F95" s="16">
        <v>6.7999999999999996E-3</v>
      </c>
      <c r="G95" s="16">
        <v>6.5997E-2</v>
      </c>
    </row>
    <row r="96" spans="1:7" x14ac:dyDescent="0.35">
      <c r="A96" s="13" t="s">
        <v>3162</v>
      </c>
      <c r="B96" s="33" t="s">
        <v>3163</v>
      </c>
      <c r="C96" s="33" t="s">
        <v>700</v>
      </c>
      <c r="D96" s="14">
        <v>5000000</v>
      </c>
      <c r="E96" s="15">
        <v>4969.67</v>
      </c>
      <c r="F96" s="16">
        <v>6.7999999999999996E-3</v>
      </c>
      <c r="G96" s="16">
        <v>6.7502999999999994E-2</v>
      </c>
    </row>
    <row r="97" spans="1:7" x14ac:dyDescent="0.35">
      <c r="A97" s="13" t="s">
        <v>3164</v>
      </c>
      <c r="B97" s="33" t="s">
        <v>3165</v>
      </c>
      <c r="C97" s="33" t="s">
        <v>1886</v>
      </c>
      <c r="D97" s="14">
        <v>5000000</v>
      </c>
      <c r="E97" s="15">
        <v>4964.2</v>
      </c>
      <c r="F97" s="16">
        <v>6.7999999999999996E-3</v>
      </c>
      <c r="G97" s="16">
        <v>6.7502999999999994E-2</v>
      </c>
    </row>
    <row r="98" spans="1:7" x14ac:dyDescent="0.35">
      <c r="A98" s="13" t="s">
        <v>3166</v>
      </c>
      <c r="B98" s="33" t="s">
        <v>3167</v>
      </c>
      <c r="C98" s="33" t="s">
        <v>700</v>
      </c>
      <c r="D98" s="14">
        <v>5000000</v>
      </c>
      <c r="E98" s="15">
        <v>4962.5</v>
      </c>
      <c r="F98" s="16">
        <v>6.7999999999999996E-3</v>
      </c>
      <c r="G98" s="16">
        <v>6.5675999999999998E-2</v>
      </c>
    </row>
    <row r="99" spans="1:7" x14ac:dyDescent="0.35">
      <c r="A99" s="13" t="s">
        <v>3168</v>
      </c>
      <c r="B99" s="33" t="s">
        <v>3169</v>
      </c>
      <c r="C99" s="33" t="s">
        <v>700</v>
      </c>
      <c r="D99" s="14">
        <v>5000000</v>
      </c>
      <c r="E99" s="15">
        <v>4959.16</v>
      </c>
      <c r="F99" s="16">
        <v>6.7000000000000002E-3</v>
      </c>
      <c r="G99" s="16">
        <v>6.5352999999999994E-2</v>
      </c>
    </row>
    <row r="100" spans="1:7" x14ac:dyDescent="0.35">
      <c r="A100" s="13" t="s">
        <v>3170</v>
      </c>
      <c r="B100" s="33" t="s">
        <v>3171</v>
      </c>
      <c r="C100" s="33" t="s">
        <v>700</v>
      </c>
      <c r="D100" s="14">
        <v>5000000</v>
      </c>
      <c r="E100" s="15">
        <v>4951.49</v>
      </c>
      <c r="F100" s="16">
        <v>6.7000000000000002E-3</v>
      </c>
      <c r="G100" s="16">
        <v>6.5027000000000001E-2</v>
      </c>
    </row>
    <row r="101" spans="1:7" x14ac:dyDescent="0.35">
      <c r="A101" s="13" t="s">
        <v>3172</v>
      </c>
      <c r="B101" s="33" t="s">
        <v>3173</v>
      </c>
      <c r="C101" s="33" t="s">
        <v>700</v>
      </c>
      <c r="D101" s="14">
        <v>5000000</v>
      </c>
      <c r="E101" s="15">
        <v>4938.25</v>
      </c>
      <c r="F101" s="16">
        <v>6.7000000000000002E-3</v>
      </c>
      <c r="G101" s="16">
        <v>6.8126999999999993E-2</v>
      </c>
    </row>
    <row r="102" spans="1:7" x14ac:dyDescent="0.35">
      <c r="A102" s="13" t="s">
        <v>3174</v>
      </c>
      <c r="B102" s="33" t="s">
        <v>3175</v>
      </c>
      <c r="C102" s="33" t="s">
        <v>1886</v>
      </c>
      <c r="D102" s="14">
        <v>5000000</v>
      </c>
      <c r="E102" s="15">
        <v>4937.6499999999996</v>
      </c>
      <c r="F102" s="16">
        <v>6.7000000000000002E-3</v>
      </c>
      <c r="G102" s="16">
        <v>6.6799999999999998E-2</v>
      </c>
    </row>
    <row r="103" spans="1:7" x14ac:dyDescent="0.35">
      <c r="A103" s="13" t="s">
        <v>3176</v>
      </c>
      <c r="B103" s="33" t="s">
        <v>3177</v>
      </c>
      <c r="C103" s="33" t="s">
        <v>700</v>
      </c>
      <c r="D103" s="14">
        <v>2500000</v>
      </c>
      <c r="E103" s="15">
        <v>2484.4499999999998</v>
      </c>
      <c r="F103" s="16">
        <v>3.3999999999999998E-3</v>
      </c>
      <c r="G103" s="16">
        <v>6.9250000000000006E-2</v>
      </c>
    </row>
    <row r="104" spans="1:7" x14ac:dyDescent="0.35">
      <c r="A104" s="17" t="s">
        <v>137</v>
      </c>
      <c r="B104" s="34"/>
      <c r="C104" s="34"/>
      <c r="D104" s="20"/>
      <c r="E104" s="21">
        <v>440984.51</v>
      </c>
      <c r="F104" s="22">
        <v>0.60029999999999994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24" t="s">
        <v>153</v>
      </c>
      <c r="B106" s="35"/>
      <c r="C106" s="35"/>
      <c r="D106" s="25"/>
      <c r="E106" s="21">
        <v>711632.35</v>
      </c>
      <c r="F106" s="22">
        <v>0.96889999999999998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7" t="s">
        <v>1266</v>
      </c>
      <c r="B109" s="33"/>
      <c r="C109" s="33"/>
      <c r="D109" s="14"/>
      <c r="E109" s="15"/>
      <c r="F109" s="16"/>
      <c r="G109" s="16"/>
    </row>
    <row r="110" spans="1:7" x14ac:dyDescent="0.35">
      <c r="A110" s="13" t="s">
        <v>1267</v>
      </c>
      <c r="B110" s="33" t="s">
        <v>1268</v>
      </c>
      <c r="C110" s="33"/>
      <c r="D110" s="14">
        <v>13512.463</v>
      </c>
      <c r="E110" s="15">
        <v>1502.33</v>
      </c>
      <c r="F110" s="16">
        <v>2E-3</v>
      </c>
      <c r="G110" s="16"/>
    </row>
    <row r="111" spans="1:7" x14ac:dyDescent="0.35">
      <c r="A111" s="13"/>
      <c r="B111" s="33"/>
      <c r="C111" s="33"/>
      <c r="D111" s="14"/>
      <c r="E111" s="15"/>
      <c r="F111" s="16"/>
      <c r="G111" s="16"/>
    </row>
    <row r="112" spans="1:7" x14ac:dyDescent="0.35">
      <c r="A112" s="24" t="s">
        <v>153</v>
      </c>
      <c r="B112" s="35"/>
      <c r="C112" s="35"/>
      <c r="D112" s="25"/>
      <c r="E112" s="21">
        <v>1502.33</v>
      </c>
      <c r="F112" s="22">
        <v>2E-3</v>
      </c>
      <c r="G112" s="23"/>
    </row>
    <row r="113" spans="1:7" x14ac:dyDescent="0.35">
      <c r="A113" s="13"/>
      <c r="B113" s="33"/>
      <c r="C113" s="33"/>
      <c r="D113" s="14"/>
      <c r="E113" s="15"/>
      <c r="F113" s="16"/>
      <c r="G113" s="16"/>
    </row>
    <row r="114" spans="1:7" x14ac:dyDescent="0.35">
      <c r="A114" s="17" t="s">
        <v>154</v>
      </c>
      <c r="B114" s="33"/>
      <c r="C114" s="33"/>
      <c r="D114" s="14"/>
      <c r="E114" s="15"/>
      <c r="F114" s="16"/>
      <c r="G114" s="16"/>
    </row>
    <row r="115" spans="1:7" x14ac:dyDescent="0.35">
      <c r="A115" s="13" t="s">
        <v>155</v>
      </c>
      <c r="B115" s="33"/>
      <c r="C115" s="33"/>
      <c r="D115" s="14"/>
      <c r="E115" s="15">
        <v>38948.400000000001</v>
      </c>
      <c r="F115" s="16">
        <v>5.2999999999999999E-2</v>
      </c>
      <c r="G115" s="16">
        <v>5.9055999999999997E-2</v>
      </c>
    </row>
    <row r="116" spans="1:7" x14ac:dyDescent="0.35">
      <c r="A116" s="17" t="s">
        <v>137</v>
      </c>
      <c r="B116" s="34"/>
      <c r="C116" s="34"/>
      <c r="D116" s="20"/>
      <c r="E116" s="21">
        <v>38948.400000000001</v>
      </c>
      <c r="F116" s="22">
        <v>5.2999999999999999E-2</v>
      </c>
      <c r="G116" s="23"/>
    </row>
    <row r="117" spans="1:7" x14ac:dyDescent="0.35">
      <c r="A117" s="13"/>
      <c r="B117" s="33"/>
      <c r="C117" s="33"/>
      <c r="D117" s="14"/>
      <c r="E117" s="15"/>
      <c r="F117" s="16"/>
      <c r="G117" s="16"/>
    </row>
    <row r="118" spans="1:7" x14ac:dyDescent="0.35">
      <c r="A118" s="24" t="s">
        <v>153</v>
      </c>
      <c r="B118" s="35"/>
      <c r="C118" s="35"/>
      <c r="D118" s="25"/>
      <c r="E118" s="21">
        <v>38948.400000000001</v>
      </c>
      <c r="F118" s="22">
        <v>5.2999999999999999E-2</v>
      </c>
      <c r="G118" s="23"/>
    </row>
    <row r="119" spans="1:7" x14ac:dyDescent="0.35">
      <c r="A119" s="13" t="s">
        <v>156</v>
      </c>
      <c r="B119" s="33"/>
      <c r="C119" s="33"/>
      <c r="D119" s="14"/>
      <c r="E119" s="15">
        <v>6.3017437999999997</v>
      </c>
      <c r="F119" s="16">
        <v>7.9999999999999996E-6</v>
      </c>
      <c r="G119" s="16"/>
    </row>
    <row r="120" spans="1:7" x14ac:dyDescent="0.35">
      <c r="A120" s="13" t="s">
        <v>157</v>
      </c>
      <c r="B120" s="33"/>
      <c r="C120" s="33"/>
      <c r="D120" s="14"/>
      <c r="E120" s="26">
        <v>-29521.8617438</v>
      </c>
      <c r="F120" s="27">
        <v>-4.0807999999999997E-2</v>
      </c>
      <c r="G120" s="16">
        <v>5.9055000000000003E-2</v>
      </c>
    </row>
    <row r="121" spans="1:7" x14ac:dyDescent="0.35">
      <c r="A121" s="28" t="s">
        <v>158</v>
      </c>
      <c r="B121" s="36"/>
      <c r="C121" s="36"/>
      <c r="D121" s="29"/>
      <c r="E121" s="30">
        <v>734989.23</v>
      </c>
      <c r="F121" s="31">
        <v>1</v>
      </c>
      <c r="G121" s="31"/>
    </row>
    <row r="123" spans="1:7" x14ac:dyDescent="0.35">
      <c r="A123" s="1" t="s">
        <v>722</v>
      </c>
    </row>
    <row r="124" spans="1:7" x14ac:dyDescent="0.35">
      <c r="A124" s="1" t="s">
        <v>159</v>
      </c>
    </row>
    <row r="126" spans="1:7" x14ac:dyDescent="0.35">
      <c r="A126" s="1" t="s">
        <v>161</v>
      </c>
    </row>
    <row r="127" spans="1:7" x14ac:dyDescent="0.35">
      <c r="A127" s="47" t="s">
        <v>162</v>
      </c>
      <c r="B127" s="3" t="s">
        <v>134</v>
      </c>
    </row>
    <row r="128" spans="1:7" x14ac:dyDescent="0.35">
      <c r="A128" t="s">
        <v>163</v>
      </c>
    </row>
    <row r="129" spans="1:3" x14ac:dyDescent="0.35">
      <c r="A129" t="s">
        <v>616</v>
      </c>
      <c r="B129" t="s">
        <v>165</v>
      </c>
      <c r="C129" t="s">
        <v>165</v>
      </c>
    </row>
    <row r="130" spans="1:3" x14ac:dyDescent="0.35">
      <c r="B130" s="48">
        <v>45747</v>
      </c>
      <c r="C130" s="48">
        <v>45777</v>
      </c>
    </row>
    <row r="131" spans="1:3" x14ac:dyDescent="0.35">
      <c r="A131" t="s">
        <v>1595</v>
      </c>
      <c r="B131">
        <v>3351.1457</v>
      </c>
      <c r="C131">
        <v>3370.9355999999998</v>
      </c>
    </row>
    <row r="132" spans="1:3" x14ac:dyDescent="0.35">
      <c r="A132" t="s">
        <v>1269</v>
      </c>
      <c r="B132">
        <v>1949.6483000000001</v>
      </c>
      <c r="C132">
        <v>1961.162</v>
      </c>
    </row>
    <row r="133" spans="1:3" x14ac:dyDescent="0.35">
      <c r="A133" t="s">
        <v>1602</v>
      </c>
      <c r="B133">
        <v>1134.3396</v>
      </c>
      <c r="C133">
        <v>1141.0383999999999</v>
      </c>
    </row>
    <row r="134" spans="1:3" x14ac:dyDescent="0.35">
      <c r="A134" t="s">
        <v>1272</v>
      </c>
      <c r="B134">
        <v>2474.1671999999999</v>
      </c>
      <c r="C134">
        <v>2473.6815999999999</v>
      </c>
    </row>
    <row r="135" spans="1:3" x14ac:dyDescent="0.35">
      <c r="A135" t="s">
        <v>403</v>
      </c>
      <c r="B135">
        <v>3351.1687000000002</v>
      </c>
      <c r="C135">
        <v>3370.9587999999999</v>
      </c>
    </row>
    <row r="136" spans="1:3" x14ac:dyDescent="0.35">
      <c r="A136" t="s">
        <v>167</v>
      </c>
      <c r="B136">
        <v>3351.1822999999999</v>
      </c>
      <c r="C136">
        <v>3370.9724000000001</v>
      </c>
    </row>
    <row r="137" spans="1:3" x14ac:dyDescent="0.35">
      <c r="A137" t="s">
        <v>1273</v>
      </c>
      <c r="B137">
        <v>1006.1433</v>
      </c>
      <c r="C137">
        <v>1005.0214</v>
      </c>
    </row>
    <row r="138" spans="1:3" x14ac:dyDescent="0.35">
      <c r="A138" t="s">
        <v>1274</v>
      </c>
      <c r="B138">
        <v>2177.1091999999999</v>
      </c>
      <c r="C138">
        <v>2173.4297999999999</v>
      </c>
    </row>
    <row r="139" spans="1:3" x14ac:dyDescent="0.35">
      <c r="A139" t="s">
        <v>3178</v>
      </c>
      <c r="B139">
        <v>2272.5369000000001</v>
      </c>
      <c r="C139">
        <v>2285.7973000000002</v>
      </c>
    </row>
    <row r="140" spans="1:3" x14ac:dyDescent="0.35">
      <c r="A140" t="s">
        <v>1275</v>
      </c>
      <c r="B140">
        <v>1913.2415000000001</v>
      </c>
      <c r="C140">
        <v>1924.4195</v>
      </c>
    </row>
    <row r="141" spans="1:3" x14ac:dyDescent="0.35">
      <c r="A141" t="s">
        <v>3179</v>
      </c>
      <c r="B141">
        <v>1216.1265000000001</v>
      </c>
      <c r="C141">
        <v>1223.2227</v>
      </c>
    </row>
    <row r="142" spans="1:3" x14ac:dyDescent="0.35">
      <c r="A142" t="s">
        <v>1283</v>
      </c>
      <c r="B142">
        <v>2153.6909000000001</v>
      </c>
      <c r="C142">
        <v>2153.2835</v>
      </c>
    </row>
    <row r="143" spans="1:3" x14ac:dyDescent="0.35">
      <c r="A143" t="s">
        <v>3180</v>
      </c>
      <c r="B143">
        <v>3284.422</v>
      </c>
      <c r="C143">
        <v>3303.5871000000002</v>
      </c>
    </row>
    <row r="144" spans="1:3" x14ac:dyDescent="0.35">
      <c r="A144" t="s">
        <v>1118</v>
      </c>
      <c r="B144">
        <v>3284.4241999999999</v>
      </c>
      <c r="C144">
        <v>3303.5893999999998</v>
      </c>
    </row>
    <row r="145" spans="1:3" x14ac:dyDescent="0.35">
      <c r="A145" t="s">
        <v>1284</v>
      </c>
      <c r="B145">
        <v>1084.4208000000001</v>
      </c>
      <c r="C145">
        <v>1083.2185999999999</v>
      </c>
    </row>
    <row r="146" spans="1:3" x14ac:dyDescent="0.35">
      <c r="A146" t="s">
        <v>1285</v>
      </c>
      <c r="B146">
        <v>1209.1202000000001</v>
      </c>
      <c r="C146">
        <v>1207.0969</v>
      </c>
    </row>
    <row r="147" spans="1:3" x14ac:dyDescent="0.35">
      <c r="A147" t="s">
        <v>3181</v>
      </c>
      <c r="B147" t="s">
        <v>1270</v>
      </c>
      <c r="C147" t="s">
        <v>1271</v>
      </c>
    </row>
    <row r="148" spans="1:3" x14ac:dyDescent="0.35">
      <c r="A148" t="s">
        <v>3182</v>
      </c>
      <c r="B148" t="s">
        <v>1270</v>
      </c>
      <c r="C148" t="s">
        <v>1271</v>
      </c>
    </row>
    <row r="149" spans="1:3" x14ac:dyDescent="0.35">
      <c r="A149" t="s">
        <v>3183</v>
      </c>
      <c r="B149">
        <v>1070.1493</v>
      </c>
      <c r="C149">
        <v>1076.413</v>
      </c>
    </row>
    <row r="150" spans="1:3" x14ac:dyDescent="0.35">
      <c r="A150" t="s">
        <v>3184</v>
      </c>
      <c r="B150" t="s">
        <v>1270</v>
      </c>
      <c r="C150" t="s">
        <v>1271</v>
      </c>
    </row>
    <row r="151" spans="1:3" x14ac:dyDescent="0.35">
      <c r="A151" t="s">
        <v>3185</v>
      </c>
      <c r="B151">
        <v>2986.9139</v>
      </c>
      <c r="C151">
        <v>3004.3434000000002</v>
      </c>
    </row>
    <row r="152" spans="1:3" x14ac:dyDescent="0.35">
      <c r="A152" t="s">
        <v>3186</v>
      </c>
      <c r="B152" t="s">
        <v>1270</v>
      </c>
      <c r="C152" t="s">
        <v>1271</v>
      </c>
    </row>
    <row r="153" spans="1:3" x14ac:dyDescent="0.35">
      <c r="A153" t="s">
        <v>3187</v>
      </c>
      <c r="B153">
        <v>1245.8737000000001</v>
      </c>
      <c r="C153">
        <v>1244.4928</v>
      </c>
    </row>
    <row r="154" spans="1:3" x14ac:dyDescent="0.35">
      <c r="A154" t="s">
        <v>3188</v>
      </c>
      <c r="B154">
        <v>1233.24</v>
      </c>
      <c r="C154">
        <v>1231.1750999999999</v>
      </c>
    </row>
    <row r="155" spans="1:3" x14ac:dyDescent="0.35">
      <c r="A155" t="s">
        <v>1605</v>
      </c>
      <c r="B155" t="s">
        <v>1270</v>
      </c>
      <c r="C155" t="s">
        <v>1271</v>
      </c>
    </row>
    <row r="156" spans="1:3" x14ac:dyDescent="0.35">
      <c r="A156" t="s">
        <v>1606</v>
      </c>
      <c r="B156" t="s">
        <v>1270</v>
      </c>
      <c r="C156" t="s">
        <v>1271</v>
      </c>
    </row>
    <row r="157" spans="1:3" x14ac:dyDescent="0.35">
      <c r="A157" t="s">
        <v>1607</v>
      </c>
      <c r="B157" t="s">
        <v>1270</v>
      </c>
      <c r="C157" t="s">
        <v>1271</v>
      </c>
    </row>
    <row r="158" spans="1:3" x14ac:dyDescent="0.35">
      <c r="A158" t="s">
        <v>1608</v>
      </c>
      <c r="B158" t="s">
        <v>1270</v>
      </c>
      <c r="C158" t="s">
        <v>1271</v>
      </c>
    </row>
    <row r="159" spans="1:3" x14ac:dyDescent="0.35">
      <c r="A159" t="s">
        <v>1279</v>
      </c>
    </row>
    <row r="161" spans="1:4" x14ac:dyDescent="0.35">
      <c r="A161" t="s">
        <v>1112</v>
      </c>
    </row>
    <row r="163" spans="1:4" x14ac:dyDescent="0.35">
      <c r="A163" s="50" t="s">
        <v>1113</v>
      </c>
      <c r="B163" s="50" t="s">
        <v>1114</v>
      </c>
      <c r="C163" s="50" t="s">
        <v>1115</v>
      </c>
      <c r="D163" s="50" t="s">
        <v>1116</v>
      </c>
    </row>
    <row r="164" spans="1:4" x14ac:dyDescent="0.35">
      <c r="A164" s="50" t="s">
        <v>1280</v>
      </c>
      <c r="B164" s="50"/>
      <c r="C164" s="50">
        <v>15.070457899999999</v>
      </c>
      <c r="D164" s="50">
        <v>15.070457899999999</v>
      </c>
    </row>
    <row r="165" spans="1:4" x14ac:dyDescent="0.35">
      <c r="A165" s="50" t="s">
        <v>1281</v>
      </c>
      <c r="B165" s="50"/>
      <c r="C165" s="50">
        <v>7.0582320000000003</v>
      </c>
      <c r="D165" s="50">
        <v>7.0582320000000003</v>
      </c>
    </row>
    <row r="166" spans="1:4" x14ac:dyDescent="0.35">
      <c r="A166" s="50" t="s">
        <v>1282</v>
      </c>
      <c r="B166" s="50"/>
      <c r="C166" s="50">
        <v>16.484341400000002</v>
      </c>
      <c r="D166" s="50">
        <v>16.484341400000002</v>
      </c>
    </row>
    <row r="167" spans="1:4" x14ac:dyDescent="0.35">
      <c r="A167" s="50" t="s">
        <v>1283</v>
      </c>
      <c r="B167" s="50"/>
      <c r="C167" s="50">
        <v>12.967004899999999</v>
      </c>
      <c r="D167" s="50">
        <v>12.967004899999999</v>
      </c>
    </row>
    <row r="168" spans="1:4" x14ac:dyDescent="0.35">
      <c r="A168" s="50" t="s">
        <v>1284</v>
      </c>
      <c r="B168" s="50"/>
      <c r="C168" s="50">
        <v>7.5243738000000002</v>
      </c>
      <c r="D168" s="50">
        <v>7.5243738000000002</v>
      </c>
    </row>
    <row r="169" spans="1:4" x14ac:dyDescent="0.35">
      <c r="A169" s="50" t="s">
        <v>1285</v>
      </c>
      <c r="B169" s="50"/>
      <c r="C169" s="50">
        <v>9.0566761000000007</v>
      </c>
      <c r="D169" s="50">
        <v>9.0566761000000007</v>
      </c>
    </row>
    <row r="170" spans="1:4" x14ac:dyDescent="0.35">
      <c r="A170" s="50" t="s">
        <v>3189</v>
      </c>
      <c r="B170" s="50"/>
      <c r="C170" s="50">
        <v>8.6450323000000004</v>
      </c>
      <c r="D170" s="50">
        <v>8.6450323000000004</v>
      </c>
    </row>
    <row r="171" spans="1:4" x14ac:dyDescent="0.35">
      <c r="A171" s="50" t="s">
        <v>3190</v>
      </c>
      <c r="B171" s="50"/>
      <c r="C171" s="50">
        <v>9.2319140999999991</v>
      </c>
      <c r="D171" s="50">
        <v>9.2319140999999991</v>
      </c>
    </row>
    <row r="173" spans="1:4" x14ac:dyDescent="0.35">
      <c r="A173" t="s">
        <v>171</v>
      </c>
      <c r="B173" s="3" t="s">
        <v>134</v>
      </c>
    </row>
    <row r="174" spans="1:4" ht="29" customHeight="1" x14ac:dyDescent="0.35">
      <c r="A174" s="47" t="s">
        <v>172</v>
      </c>
      <c r="B174" s="3" t="s">
        <v>134</v>
      </c>
    </row>
    <row r="175" spans="1:4" ht="29" customHeight="1" x14ac:dyDescent="0.35">
      <c r="A175" s="47" t="s">
        <v>173</v>
      </c>
      <c r="B175" s="3" t="s">
        <v>134</v>
      </c>
    </row>
    <row r="176" spans="1:4" x14ac:dyDescent="0.35">
      <c r="A176" t="s">
        <v>174</v>
      </c>
      <c r="B176" s="49">
        <f>+B191</f>
        <v>0.13703666926161739</v>
      </c>
    </row>
    <row r="177" spans="1:2" ht="43.5" customHeight="1" x14ac:dyDescent="0.35">
      <c r="A177" s="47" t="s">
        <v>175</v>
      </c>
      <c r="B177" s="3" t="s">
        <v>134</v>
      </c>
    </row>
    <row r="178" spans="1:2" x14ac:dyDescent="0.35">
      <c r="B178" s="3"/>
    </row>
    <row r="179" spans="1:2" ht="29" customHeight="1" x14ac:dyDescent="0.35">
      <c r="A179" s="47" t="s">
        <v>176</v>
      </c>
      <c r="B179" s="3" t="s">
        <v>134</v>
      </c>
    </row>
    <row r="180" spans="1:2" ht="29" customHeight="1" x14ac:dyDescent="0.35">
      <c r="A180" s="47" t="s">
        <v>177</v>
      </c>
      <c r="B180">
        <v>110006.79</v>
      </c>
    </row>
    <row r="181" spans="1:2" ht="29" customHeight="1" x14ac:dyDescent="0.35">
      <c r="A181" s="47" t="s">
        <v>178</v>
      </c>
      <c r="B181" s="3" t="s">
        <v>134</v>
      </c>
    </row>
    <row r="182" spans="1:2" ht="29" customHeight="1" x14ac:dyDescent="0.35">
      <c r="A182" s="47" t="s">
        <v>179</v>
      </c>
      <c r="B182" s="3" t="s">
        <v>134</v>
      </c>
    </row>
    <row r="184" spans="1:2" x14ac:dyDescent="0.35">
      <c r="A184" t="s">
        <v>180</v>
      </c>
    </row>
    <row r="185" spans="1:2" ht="29" customHeight="1" x14ac:dyDescent="0.35">
      <c r="A185" s="63" t="s">
        <v>181</v>
      </c>
      <c r="B185" s="67" t="s">
        <v>3191</v>
      </c>
    </row>
    <row r="186" spans="1:2" x14ac:dyDescent="0.35">
      <c r="A186" s="63" t="s">
        <v>183</v>
      </c>
      <c r="B186" s="67" t="s">
        <v>3192</v>
      </c>
    </row>
    <row r="187" spans="1:2" x14ac:dyDescent="0.35">
      <c r="A187" s="63"/>
      <c r="B187" s="63"/>
    </row>
    <row r="188" spans="1:2" x14ac:dyDescent="0.35">
      <c r="A188" s="63" t="s">
        <v>185</v>
      </c>
      <c r="B188" s="64">
        <v>6.4573273709235348</v>
      </c>
    </row>
    <row r="189" spans="1:2" x14ac:dyDescent="0.35">
      <c r="A189" s="63"/>
      <c r="B189" s="63"/>
    </row>
    <row r="190" spans="1:2" x14ac:dyDescent="0.35">
      <c r="A190" s="63" t="s">
        <v>186</v>
      </c>
      <c r="B190" s="65">
        <v>0.13980000000000001</v>
      </c>
    </row>
    <row r="191" spans="1:2" x14ac:dyDescent="0.35">
      <c r="A191" s="63" t="s">
        <v>187</v>
      </c>
      <c r="B191" s="65">
        <v>0.13703666926161739</v>
      </c>
    </row>
    <row r="192" spans="1:2" x14ac:dyDescent="0.35">
      <c r="A192" s="63"/>
      <c r="B192" s="63"/>
    </row>
    <row r="193" spans="1:6" x14ac:dyDescent="0.35">
      <c r="A193" s="63" t="s">
        <v>188</v>
      </c>
      <c r="B193" s="66">
        <v>45777</v>
      </c>
    </row>
    <row r="195" spans="1:6" ht="70" customHeight="1" x14ac:dyDescent="0.35">
      <c r="A195" s="73" t="s">
        <v>189</v>
      </c>
      <c r="B195" s="73" t="s">
        <v>190</v>
      </c>
      <c r="C195" s="73" t="s">
        <v>5</v>
      </c>
      <c r="D195" s="73" t="s">
        <v>6</v>
      </c>
      <c r="E195" s="73" t="s">
        <v>5</v>
      </c>
      <c r="F195" s="73" t="s">
        <v>6</v>
      </c>
    </row>
    <row r="196" spans="1:6" ht="70" customHeight="1" x14ac:dyDescent="0.35">
      <c r="A196" s="73" t="s">
        <v>3191</v>
      </c>
      <c r="B196" s="73"/>
      <c r="C196" s="73" t="s">
        <v>122</v>
      </c>
      <c r="D196" s="73"/>
      <c r="E196" s="73" t="s">
        <v>123</v>
      </c>
      <c r="F196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3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517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518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520</v>
      </c>
      <c r="B11" s="33" t="s">
        <v>521</v>
      </c>
      <c r="C11" s="33" t="s">
        <v>522</v>
      </c>
      <c r="D11" s="14">
        <v>104500000</v>
      </c>
      <c r="E11" s="15">
        <v>102355.97</v>
      </c>
      <c r="F11" s="16">
        <v>7.7200000000000005E-2</v>
      </c>
      <c r="G11" s="16">
        <v>6.8400000000000002E-2</v>
      </c>
    </row>
    <row r="12" spans="1:7" x14ac:dyDescent="0.35">
      <c r="A12" s="13" t="s">
        <v>523</v>
      </c>
      <c r="B12" s="33" t="s">
        <v>524</v>
      </c>
      <c r="C12" s="33" t="s">
        <v>525</v>
      </c>
      <c r="D12" s="14">
        <v>100000000</v>
      </c>
      <c r="E12" s="15">
        <v>97503.1</v>
      </c>
      <c r="F12" s="16">
        <v>7.3499999999999996E-2</v>
      </c>
      <c r="G12" s="16">
        <v>6.9750000000000006E-2</v>
      </c>
    </row>
    <row r="13" spans="1:7" x14ac:dyDescent="0.35">
      <c r="A13" s="13" t="s">
        <v>526</v>
      </c>
      <c r="B13" s="33" t="s">
        <v>527</v>
      </c>
      <c r="C13" s="33" t="s">
        <v>522</v>
      </c>
      <c r="D13" s="14">
        <v>98500000</v>
      </c>
      <c r="E13" s="15">
        <v>96758.62</v>
      </c>
      <c r="F13" s="16">
        <v>7.2999999999999995E-2</v>
      </c>
      <c r="G13" s="16">
        <v>6.8699999999999997E-2</v>
      </c>
    </row>
    <row r="14" spans="1:7" x14ac:dyDescent="0.35">
      <c r="A14" s="13" t="s">
        <v>528</v>
      </c>
      <c r="B14" s="33" t="s">
        <v>529</v>
      </c>
      <c r="C14" s="33" t="s">
        <v>525</v>
      </c>
      <c r="D14" s="14">
        <v>96000000</v>
      </c>
      <c r="E14" s="15">
        <v>95968.51</v>
      </c>
      <c r="F14" s="16">
        <v>7.2400000000000006E-2</v>
      </c>
      <c r="G14" s="16">
        <v>6.8026000000000003E-2</v>
      </c>
    </row>
    <row r="15" spans="1:7" x14ac:dyDescent="0.35">
      <c r="A15" s="13" t="s">
        <v>530</v>
      </c>
      <c r="B15" s="33" t="s">
        <v>531</v>
      </c>
      <c r="C15" s="33" t="s">
        <v>522</v>
      </c>
      <c r="D15" s="14">
        <v>95500000</v>
      </c>
      <c r="E15" s="15">
        <v>95332.3</v>
      </c>
      <c r="F15" s="16">
        <v>7.1900000000000006E-2</v>
      </c>
      <c r="G15" s="16">
        <v>6.9149000000000002E-2</v>
      </c>
    </row>
    <row r="16" spans="1:7" x14ac:dyDescent="0.35">
      <c r="A16" s="13" t="s">
        <v>532</v>
      </c>
      <c r="B16" s="33" t="s">
        <v>533</v>
      </c>
      <c r="C16" s="33" t="s">
        <v>522</v>
      </c>
      <c r="D16" s="14">
        <v>92500000</v>
      </c>
      <c r="E16" s="15">
        <v>92579.55</v>
      </c>
      <c r="F16" s="16">
        <v>6.9800000000000001E-2</v>
      </c>
      <c r="G16" s="16">
        <v>6.88E-2</v>
      </c>
    </row>
    <row r="17" spans="1:7" x14ac:dyDescent="0.35">
      <c r="A17" s="13" t="s">
        <v>534</v>
      </c>
      <c r="B17" s="33" t="s">
        <v>535</v>
      </c>
      <c r="C17" s="33" t="s">
        <v>525</v>
      </c>
      <c r="D17" s="14">
        <v>83000000</v>
      </c>
      <c r="E17" s="15">
        <v>81235.17</v>
      </c>
      <c r="F17" s="16">
        <v>6.13E-2</v>
      </c>
      <c r="G17" s="16">
        <v>6.8449999999999997E-2</v>
      </c>
    </row>
    <row r="18" spans="1:7" x14ac:dyDescent="0.35">
      <c r="A18" s="13" t="s">
        <v>536</v>
      </c>
      <c r="B18" s="33" t="s">
        <v>537</v>
      </c>
      <c r="C18" s="33" t="s">
        <v>522</v>
      </c>
      <c r="D18" s="14">
        <v>80000000</v>
      </c>
      <c r="E18" s="15">
        <v>79433.440000000002</v>
      </c>
      <c r="F18" s="16">
        <v>5.9900000000000002E-2</v>
      </c>
      <c r="G18" s="16">
        <v>6.7799999999999999E-2</v>
      </c>
    </row>
    <row r="19" spans="1:7" x14ac:dyDescent="0.35">
      <c r="A19" s="13" t="s">
        <v>538</v>
      </c>
      <c r="B19" s="33" t="s">
        <v>539</v>
      </c>
      <c r="C19" s="33" t="s">
        <v>522</v>
      </c>
      <c r="D19" s="14">
        <v>80000000</v>
      </c>
      <c r="E19" s="15">
        <v>77919.360000000001</v>
      </c>
      <c r="F19" s="16">
        <v>5.8799999999999998E-2</v>
      </c>
      <c r="G19" s="16">
        <v>6.8349999999999994E-2</v>
      </c>
    </row>
    <row r="20" spans="1:7" x14ac:dyDescent="0.35">
      <c r="A20" s="13" t="s">
        <v>540</v>
      </c>
      <c r="B20" s="33" t="s">
        <v>541</v>
      </c>
      <c r="C20" s="33" t="s">
        <v>522</v>
      </c>
      <c r="D20" s="14">
        <v>59000000</v>
      </c>
      <c r="E20" s="15">
        <v>61081.58</v>
      </c>
      <c r="F20" s="16">
        <v>4.6100000000000002E-2</v>
      </c>
      <c r="G20" s="16">
        <v>6.7912E-2</v>
      </c>
    </row>
    <row r="21" spans="1:7" x14ac:dyDescent="0.35">
      <c r="A21" s="13" t="s">
        <v>542</v>
      </c>
      <c r="B21" s="33" t="s">
        <v>543</v>
      </c>
      <c r="C21" s="33" t="s">
        <v>544</v>
      </c>
      <c r="D21" s="14">
        <v>53500000</v>
      </c>
      <c r="E21" s="15">
        <v>52912.2</v>
      </c>
      <c r="F21" s="16">
        <v>3.9899999999999998E-2</v>
      </c>
      <c r="G21" s="16">
        <v>6.8849999999999995E-2</v>
      </c>
    </row>
    <row r="22" spans="1:7" x14ac:dyDescent="0.35">
      <c r="A22" s="13" t="s">
        <v>545</v>
      </c>
      <c r="B22" s="33" t="s">
        <v>546</v>
      </c>
      <c r="C22" s="33" t="s">
        <v>547</v>
      </c>
      <c r="D22" s="14">
        <v>50000000</v>
      </c>
      <c r="E22" s="15">
        <v>51709.85</v>
      </c>
      <c r="F22" s="16">
        <v>3.9E-2</v>
      </c>
      <c r="G22" s="16">
        <v>6.7912E-2</v>
      </c>
    </row>
    <row r="23" spans="1:7" x14ac:dyDescent="0.35">
      <c r="A23" s="13" t="s">
        <v>548</v>
      </c>
      <c r="B23" s="33" t="s">
        <v>549</v>
      </c>
      <c r="C23" s="33" t="s">
        <v>522</v>
      </c>
      <c r="D23" s="14">
        <v>38500000</v>
      </c>
      <c r="E23" s="15">
        <v>37507.120000000003</v>
      </c>
      <c r="F23" s="16">
        <v>2.8299999999999999E-2</v>
      </c>
      <c r="G23" s="16">
        <v>6.8199999999999997E-2</v>
      </c>
    </row>
    <row r="24" spans="1:7" x14ac:dyDescent="0.35">
      <c r="A24" s="13" t="s">
        <v>550</v>
      </c>
      <c r="B24" s="33" t="s">
        <v>551</v>
      </c>
      <c r="C24" s="33" t="s">
        <v>522</v>
      </c>
      <c r="D24" s="14">
        <v>33500000</v>
      </c>
      <c r="E24" s="15">
        <v>34460.239999999998</v>
      </c>
      <c r="F24" s="16">
        <v>2.5999999999999999E-2</v>
      </c>
      <c r="G24" s="16">
        <v>6.855E-2</v>
      </c>
    </row>
    <row r="25" spans="1:7" x14ac:dyDescent="0.35">
      <c r="A25" s="13" t="s">
        <v>552</v>
      </c>
      <c r="B25" s="33" t="s">
        <v>553</v>
      </c>
      <c r="C25" s="33" t="s">
        <v>522</v>
      </c>
      <c r="D25" s="14">
        <v>28000000</v>
      </c>
      <c r="E25" s="15">
        <v>28215.54</v>
      </c>
      <c r="F25" s="16">
        <v>2.1299999999999999E-2</v>
      </c>
      <c r="G25" s="16">
        <v>6.8602999999999997E-2</v>
      </c>
    </row>
    <row r="26" spans="1:7" x14ac:dyDescent="0.35">
      <c r="A26" s="13" t="s">
        <v>554</v>
      </c>
      <c r="B26" s="33" t="s">
        <v>555</v>
      </c>
      <c r="C26" s="33" t="s">
        <v>522</v>
      </c>
      <c r="D26" s="14">
        <v>27000000</v>
      </c>
      <c r="E26" s="15">
        <v>28138.43</v>
      </c>
      <c r="F26" s="16">
        <v>2.12E-2</v>
      </c>
      <c r="G26" s="16">
        <v>6.9149000000000002E-2</v>
      </c>
    </row>
    <row r="27" spans="1:7" x14ac:dyDescent="0.35">
      <c r="A27" s="13" t="s">
        <v>556</v>
      </c>
      <c r="B27" s="33" t="s">
        <v>557</v>
      </c>
      <c r="C27" s="33" t="s">
        <v>522</v>
      </c>
      <c r="D27" s="14">
        <v>27500000</v>
      </c>
      <c r="E27" s="15">
        <v>27423.17</v>
      </c>
      <c r="F27" s="16">
        <v>2.07E-2</v>
      </c>
      <c r="G27" s="16">
        <v>6.8500000000000005E-2</v>
      </c>
    </row>
    <row r="28" spans="1:7" x14ac:dyDescent="0.35">
      <c r="A28" s="13" t="s">
        <v>558</v>
      </c>
      <c r="B28" s="33" t="s">
        <v>559</v>
      </c>
      <c r="C28" s="33" t="s">
        <v>522</v>
      </c>
      <c r="D28" s="14">
        <v>12500000</v>
      </c>
      <c r="E28" s="15">
        <v>12829.93</v>
      </c>
      <c r="F28" s="16">
        <v>9.7000000000000003E-3</v>
      </c>
      <c r="G28" s="16">
        <v>6.7096000000000003E-2</v>
      </c>
    </row>
    <row r="29" spans="1:7" x14ac:dyDescent="0.35">
      <c r="A29" s="13" t="s">
        <v>560</v>
      </c>
      <c r="B29" s="33" t="s">
        <v>561</v>
      </c>
      <c r="C29" s="33" t="s">
        <v>522</v>
      </c>
      <c r="D29" s="14">
        <v>12500000</v>
      </c>
      <c r="E29" s="15">
        <v>12599.2</v>
      </c>
      <c r="F29" s="16">
        <v>9.4999999999999998E-3</v>
      </c>
      <c r="G29" s="16">
        <v>6.8602999999999997E-2</v>
      </c>
    </row>
    <row r="30" spans="1:7" x14ac:dyDescent="0.35">
      <c r="A30" s="13" t="s">
        <v>562</v>
      </c>
      <c r="B30" s="33" t="s">
        <v>563</v>
      </c>
      <c r="C30" s="33" t="s">
        <v>522</v>
      </c>
      <c r="D30" s="14">
        <v>11500000</v>
      </c>
      <c r="E30" s="15">
        <v>11505.76</v>
      </c>
      <c r="F30" s="16">
        <v>8.6999999999999994E-3</v>
      </c>
      <c r="G30" s="16">
        <v>6.88E-2</v>
      </c>
    </row>
    <row r="31" spans="1:7" x14ac:dyDescent="0.35">
      <c r="A31" s="13" t="s">
        <v>564</v>
      </c>
      <c r="B31" s="33" t="s">
        <v>565</v>
      </c>
      <c r="C31" s="33" t="s">
        <v>522</v>
      </c>
      <c r="D31" s="14">
        <v>9500000</v>
      </c>
      <c r="E31" s="15">
        <v>10033.700000000001</v>
      </c>
      <c r="F31" s="16">
        <v>7.6E-3</v>
      </c>
      <c r="G31" s="16">
        <v>6.7599999999999993E-2</v>
      </c>
    </row>
    <row r="32" spans="1:7" x14ac:dyDescent="0.35">
      <c r="A32" s="13" t="s">
        <v>566</v>
      </c>
      <c r="B32" s="33" t="s">
        <v>567</v>
      </c>
      <c r="C32" s="33" t="s">
        <v>522</v>
      </c>
      <c r="D32" s="14">
        <v>7000000</v>
      </c>
      <c r="E32" s="15">
        <v>7257.83</v>
      </c>
      <c r="F32" s="16">
        <v>5.4999999999999997E-3</v>
      </c>
      <c r="G32" s="16">
        <v>6.8653000000000006E-2</v>
      </c>
    </row>
    <row r="33" spans="1:7" x14ac:dyDescent="0.35">
      <c r="A33" s="13" t="s">
        <v>568</v>
      </c>
      <c r="B33" s="33" t="s">
        <v>569</v>
      </c>
      <c r="C33" s="33" t="s">
        <v>522</v>
      </c>
      <c r="D33" s="14">
        <v>6000000</v>
      </c>
      <c r="E33" s="15">
        <v>6232.24</v>
      </c>
      <c r="F33" s="16">
        <v>4.7000000000000002E-3</v>
      </c>
      <c r="G33" s="16">
        <v>6.855E-2</v>
      </c>
    </row>
    <row r="34" spans="1:7" x14ac:dyDescent="0.35">
      <c r="A34" s="13" t="s">
        <v>570</v>
      </c>
      <c r="B34" s="33" t="s">
        <v>571</v>
      </c>
      <c r="C34" s="33" t="s">
        <v>522</v>
      </c>
      <c r="D34" s="14">
        <v>5000000</v>
      </c>
      <c r="E34" s="15">
        <v>5208.88</v>
      </c>
      <c r="F34" s="16">
        <v>3.8999999999999998E-3</v>
      </c>
      <c r="G34" s="16">
        <v>6.855E-2</v>
      </c>
    </row>
    <row r="35" spans="1:7" x14ac:dyDescent="0.35">
      <c r="A35" s="13" t="s">
        <v>572</v>
      </c>
      <c r="B35" s="33" t="s">
        <v>573</v>
      </c>
      <c r="C35" s="33" t="s">
        <v>522</v>
      </c>
      <c r="D35" s="14">
        <v>3300000</v>
      </c>
      <c r="E35" s="15">
        <v>3533.92</v>
      </c>
      <c r="F35" s="16">
        <v>2.7000000000000001E-3</v>
      </c>
      <c r="G35" s="16">
        <v>6.7549999999999999E-2</v>
      </c>
    </row>
    <row r="36" spans="1:7" x14ac:dyDescent="0.35">
      <c r="A36" s="13" t="s">
        <v>574</v>
      </c>
      <c r="B36" s="33" t="s">
        <v>575</v>
      </c>
      <c r="C36" s="33" t="s">
        <v>522</v>
      </c>
      <c r="D36" s="14">
        <v>3500000</v>
      </c>
      <c r="E36" s="15">
        <v>3433.07</v>
      </c>
      <c r="F36" s="16">
        <v>2.5999999999999999E-3</v>
      </c>
      <c r="G36" s="16">
        <v>6.8349999999999994E-2</v>
      </c>
    </row>
    <row r="37" spans="1:7" x14ac:dyDescent="0.35">
      <c r="A37" s="13" t="s">
        <v>576</v>
      </c>
      <c r="B37" s="33" t="s">
        <v>577</v>
      </c>
      <c r="C37" s="33" t="s">
        <v>522</v>
      </c>
      <c r="D37" s="14">
        <v>3000000</v>
      </c>
      <c r="E37" s="15">
        <v>3206.75</v>
      </c>
      <c r="F37" s="16">
        <v>2.3999999999999998E-3</v>
      </c>
      <c r="G37" s="16">
        <v>6.8081000000000003E-2</v>
      </c>
    </row>
    <row r="38" spans="1:7" x14ac:dyDescent="0.35">
      <c r="A38" s="13" t="s">
        <v>578</v>
      </c>
      <c r="B38" s="33" t="s">
        <v>579</v>
      </c>
      <c r="C38" s="33" t="s">
        <v>522</v>
      </c>
      <c r="D38" s="14">
        <v>2500000</v>
      </c>
      <c r="E38" s="15">
        <v>2640.84</v>
      </c>
      <c r="F38" s="16">
        <v>2E-3</v>
      </c>
      <c r="G38" s="16">
        <v>6.7599999999999993E-2</v>
      </c>
    </row>
    <row r="39" spans="1:7" x14ac:dyDescent="0.35">
      <c r="A39" s="13" t="s">
        <v>580</v>
      </c>
      <c r="B39" s="33" t="s">
        <v>581</v>
      </c>
      <c r="C39" s="33" t="s">
        <v>522</v>
      </c>
      <c r="D39" s="14">
        <v>1500000</v>
      </c>
      <c r="E39" s="15">
        <v>1639.54</v>
      </c>
      <c r="F39" s="16">
        <v>1.1999999999999999E-3</v>
      </c>
      <c r="G39" s="16">
        <v>6.7799999999999999E-2</v>
      </c>
    </row>
    <row r="40" spans="1:7" x14ac:dyDescent="0.35">
      <c r="A40" s="13" t="s">
        <v>582</v>
      </c>
      <c r="B40" s="33" t="s">
        <v>583</v>
      </c>
      <c r="C40" s="33" t="s">
        <v>522</v>
      </c>
      <c r="D40" s="14">
        <v>1000000</v>
      </c>
      <c r="E40" s="15">
        <v>1091.49</v>
      </c>
      <c r="F40" s="16">
        <v>8.0000000000000004E-4</v>
      </c>
      <c r="G40" s="16">
        <v>6.7799999999999999E-2</v>
      </c>
    </row>
    <row r="41" spans="1:7" x14ac:dyDescent="0.35">
      <c r="A41" s="13" t="s">
        <v>584</v>
      </c>
      <c r="B41" s="33" t="s">
        <v>585</v>
      </c>
      <c r="C41" s="33" t="s">
        <v>522</v>
      </c>
      <c r="D41" s="14">
        <v>1000000</v>
      </c>
      <c r="E41" s="15">
        <v>1068.31</v>
      </c>
      <c r="F41" s="16">
        <v>8.0000000000000004E-4</v>
      </c>
      <c r="G41" s="16">
        <v>6.7599999999999993E-2</v>
      </c>
    </row>
    <row r="42" spans="1:7" x14ac:dyDescent="0.35">
      <c r="A42" s="13" t="s">
        <v>586</v>
      </c>
      <c r="B42" s="33" t="s">
        <v>587</v>
      </c>
      <c r="C42" s="33" t="s">
        <v>522</v>
      </c>
      <c r="D42" s="14">
        <v>1000000</v>
      </c>
      <c r="E42" s="15">
        <v>1055.6300000000001</v>
      </c>
      <c r="F42" s="16">
        <v>8.0000000000000004E-4</v>
      </c>
      <c r="G42" s="16">
        <v>6.7597000000000004E-2</v>
      </c>
    </row>
    <row r="43" spans="1:7" x14ac:dyDescent="0.35">
      <c r="A43" s="13" t="s">
        <v>588</v>
      </c>
      <c r="B43" s="33" t="s">
        <v>589</v>
      </c>
      <c r="C43" s="33" t="s">
        <v>522</v>
      </c>
      <c r="D43" s="14">
        <v>1000000</v>
      </c>
      <c r="E43" s="15">
        <v>1048.99</v>
      </c>
      <c r="F43" s="16">
        <v>8.0000000000000004E-4</v>
      </c>
      <c r="G43" s="16">
        <v>6.7932000000000006E-2</v>
      </c>
    </row>
    <row r="44" spans="1:7" x14ac:dyDescent="0.35">
      <c r="A44" s="13" t="s">
        <v>590</v>
      </c>
      <c r="B44" s="33" t="s">
        <v>591</v>
      </c>
      <c r="C44" s="33" t="s">
        <v>522</v>
      </c>
      <c r="D44" s="14">
        <v>1000000</v>
      </c>
      <c r="E44" s="15">
        <v>1026.8699999999999</v>
      </c>
      <c r="F44" s="16">
        <v>8.0000000000000004E-4</v>
      </c>
      <c r="G44" s="16">
        <v>6.7780000000000007E-2</v>
      </c>
    </row>
    <row r="45" spans="1:7" x14ac:dyDescent="0.35">
      <c r="A45" s="13" t="s">
        <v>592</v>
      </c>
      <c r="B45" s="33" t="s">
        <v>593</v>
      </c>
      <c r="C45" s="33" t="s">
        <v>522</v>
      </c>
      <c r="D45" s="14">
        <v>1000000</v>
      </c>
      <c r="E45" s="15">
        <v>1003.46</v>
      </c>
      <c r="F45" s="16">
        <v>8.0000000000000004E-4</v>
      </c>
      <c r="G45" s="16">
        <v>6.9149000000000002E-2</v>
      </c>
    </row>
    <row r="46" spans="1:7" x14ac:dyDescent="0.35">
      <c r="A46" s="13" t="s">
        <v>594</v>
      </c>
      <c r="B46" s="33" t="s">
        <v>595</v>
      </c>
      <c r="C46" s="33" t="s">
        <v>522</v>
      </c>
      <c r="D46" s="14">
        <v>500000</v>
      </c>
      <c r="E46" s="15">
        <v>556.16</v>
      </c>
      <c r="F46" s="16">
        <v>4.0000000000000002E-4</v>
      </c>
      <c r="G46" s="16">
        <v>6.7549999999999999E-2</v>
      </c>
    </row>
    <row r="47" spans="1:7" x14ac:dyDescent="0.35">
      <c r="A47" s="13" t="s">
        <v>596</v>
      </c>
      <c r="B47" s="33" t="s">
        <v>597</v>
      </c>
      <c r="C47" s="33" t="s">
        <v>598</v>
      </c>
      <c r="D47" s="14">
        <v>500000</v>
      </c>
      <c r="E47" s="15">
        <v>536.72</v>
      </c>
      <c r="F47" s="16">
        <v>4.0000000000000002E-4</v>
      </c>
      <c r="G47" s="16">
        <v>6.7673999999999998E-2</v>
      </c>
    </row>
    <row r="48" spans="1:7" x14ac:dyDescent="0.35">
      <c r="A48" s="13" t="s">
        <v>599</v>
      </c>
      <c r="B48" s="33" t="s">
        <v>600</v>
      </c>
      <c r="C48" s="33" t="s">
        <v>522</v>
      </c>
      <c r="D48" s="14">
        <v>500000</v>
      </c>
      <c r="E48" s="15">
        <v>530.20000000000005</v>
      </c>
      <c r="F48" s="16">
        <v>4.0000000000000002E-4</v>
      </c>
      <c r="G48" s="16">
        <v>6.7830000000000001E-2</v>
      </c>
    </row>
    <row r="49" spans="1:7" x14ac:dyDescent="0.35">
      <c r="A49" s="13" t="s">
        <v>601</v>
      </c>
      <c r="B49" s="33" t="s">
        <v>602</v>
      </c>
      <c r="C49" s="33" t="s">
        <v>525</v>
      </c>
      <c r="D49" s="14">
        <v>500000</v>
      </c>
      <c r="E49" s="15">
        <v>528</v>
      </c>
      <c r="F49" s="16">
        <v>4.0000000000000002E-4</v>
      </c>
      <c r="G49" s="16">
        <v>6.8121000000000001E-2</v>
      </c>
    </row>
    <row r="50" spans="1:7" x14ac:dyDescent="0.35">
      <c r="A50" s="13" t="s">
        <v>603</v>
      </c>
      <c r="B50" s="33" t="s">
        <v>604</v>
      </c>
      <c r="C50" s="33" t="s">
        <v>522</v>
      </c>
      <c r="D50" s="14">
        <v>500000</v>
      </c>
      <c r="E50" s="15">
        <v>523.6</v>
      </c>
      <c r="F50" s="16">
        <v>4.0000000000000002E-4</v>
      </c>
      <c r="G50" s="16">
        <v>6.8000000000000005E-2</v>
      </c>
    </row>
    <row r="51" spans="1:7" x14ac:dyDescent="0.35">
      <c r="A51" s="13" t="s">
        <v>605</v>
      </c>
      <c r="B51" s="33" t="s">
        <v>606</v>
      </c>
      <c r="C51" s="33" t="s">
        <v>522</v>
      </c>
      <c r="D51" s="14">
        <v>500000</v>
      </c>
      <c r="E51" s="15">
        <v>522.87</v>
      </c>
      <c r="F51" s="16">
        <v>4.0000000000000002E-4</v>
      </c>
      <c r="G51" s="16">
        <v>6.7799999999999999E-2</v>
      </c>
    </row>
    <row r="52" spans="1:7" x14ac:dyDescent="0.35">
      <c r="A52" s="13" t="s">
        <v>607</v>
      </c>
      <c r="B52" s="33" t="s">
        <v>608</v>
      </c>
      <c r="C52" s="33" t="s">
        <v>522</v>
      </c>
      <c r="D52" s="14">
        <v>500000</v>
      </c>
      <c r="E52" s="15">
        <v>519.39</v>
      </c>
      <c r="F52" s="16">
        <v>4.0000000000000002E-4</v>
      </c>
      <c r="G52" s="16">
        <v>6.7477999999999996E-2</v>
      </c>
    </row>
    <row r="53" spans="1:7" x14ac:dyDescent="0.35">
      <c r="A53" s="13" t="s">
        <v>609</v>
      </c>
      <c r="B53" s="33" t="s">
        <v>610</v>
      </c>
      <c r="C53" s="33" t="s">
        <v>547</v>
      </c>
      <c r="D53" s="14">
        <v>500000</v>
      </c>
      <c r="E53" s="15">
        <v>500.55</v>
      </c>
      <c r="F53" s="16">
        <v>4.0000000000000002E-4</v>
      </c>
      <c r="G53" s="16">
        <v>6.7724999999999994E-2</v>
      </c>
    </row>
    <row r="54" spans="1:7" x14ac:dyDescent="0.35">
      <c r="A54" s="13" t="s">
        <v>611</v>
      </c>
      <c r="B54" s="33" t="s">
        <v>612</v>
      </c>
      <c r="C54" s="33" t="s">
        <v>525</v>
      </c>
      <c r="D54" s="14">
        <v>500000</v>
      </c>
      <c r="E54" s="15">
        <v>498.44</v>
      </c>
      <c r="F54" s="16">
        <v>4.0000000000000002E-4</v>
      </c>
      <c r="G54" s="16">
        <v>6.8211999999999995E-2</v>
      </c>
    </row>
    <row r="55" spans="1:7" x14ac:dyDescent="0.35">
      <c r="A55" s="17" t="s">
        <v>137</v>
      </c>
      <c r="B55" s="34"/>
      <c r="C55" s="34"/>
      <c r="D55" s="20"/>
      <c r="E55" s="21">
        <v>1231666.49</v>
      </c>
      <c r="F55" s="22">
        <v>0.92920000000000003</v>
      </c>
      <c r="G55" s="23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7" t="s">
        <v>138</v>
      </c>
      <c r="B57" s="33"/>
      <c r="C57" s="33"/>
      <c r="D57" s="14"/>
      <c r="E57" s="15"/>
      <c r="F57" s="16"/>
      <c r="G57" s="16"/>
    </row>
    <row r="58" spans="1:7" x14ac:dyDescent="0.35">
      <c r="A58" s="13" t="s">
        <v>613</v>
      </c>
      <c r="B58" s="33" t="s">
        <v>614</v>
      </c>
      <c r="C58" s="33" t="s">
        <v>141</v>
      </c>
      <c r="D58" s="14">
        <v>48000000</v>
      </c>
      <c r="E58" s="15">
        <v>50643.7</v>
      </c>
      <c r="F58" s="16">
        <v>3.8199999999999998E-2</v>
      </c>
      <c r="G58" s="16">
        <v>6.2245000000000002E-2</v>
      </c>
    </row>
    <row r="59" spans="1:7" x14ac:dyDescent="0.35">
      <c r="A59" s="17" t="s">
        <v>137</v>
      </c>
      <c r="B59" s="34"/>
      <c r="C59" s="34"/>
      <c r="D59" s="20"/>
      <c r="E59" s="21">
        <v>50643.7</v>
      </c>
      <c r="F59" s="22">
        <v>3.8199999999999998E-2</v>
      </c>
      <c r="G59" s="23"/>
    </row>
    <row r="60" spans="1:7" x14ac:dyDescent="0.35">
      <c r="A60" s="13"/>
      <c r="B60" s="33"/>
      <c r="C60" s="33"/>
      <c r="D60" s="14"/>
      <c r="E60" s="15"/>
      <c r="F60" s="16"/>
      <c r="G60" s="16"/>
    </row>
    <row r="61" spans="1:7" x14ac:dyDescent="0.35">
      <c r="A61" s="17" t="s">
        <v>151</v>
      </c>
      <c r="B61" s="33"/>
      <c r="C61" s="33"/>
      <c r="D61" s="14"/>
      <c r="E61" s="15"/>
      <c r="F61" s="16"/>
      <c r="G61" s="16"/>
    </row>
    <row r="62" spans="1:7" x14ac:dyDescent="0.35">
      <c r="A62" s="17" t="s">
        <v>137</v>
      </c>
      <c r="B62" s="33"/>
      <c r="C62" s="33"/>
      <c r="D62" s="14"/>
      <c r="E62" s="18" t="s">
        <v>134</v>
      </c>
      <c r="F62" s="19" t="s">
        <v>134</v>
      </c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152</v>
      </c>
      <c r="B64" s="33"/>
      <c r="C64" s="33"/>
      <c r="D64" s="14"/>
      <c r="E64" s="15"/>
      <c r="F64" s="16"/>
      <c r="G64" s="16"/>
    </row>
    <row r="65" spans="1:7" x14ac:dyDescent="0.35">
      <c r="A65" s="17" t="s">
        <v>137</v>
      </c>
      <c r="B65" s="33"/>
      <c r="C65" s="33"/>
      <c r="D65" s="14"/>
      <c r="E65" s="18" t="s">
        <v>134</v>
      </c>
      <c r="F65" s="19" t="s">
        <v>134</v>
      </c>
      <c r="G65" s="16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153</v>
      </c>
      <c r="B67" s="35"/>
      <c r="C67" s="35"/>
      <c r="D67" s="25"/>
      <c r="E67" s="21">
        <v>1282310.19</v>
      </c>
      <c r="F67" s="22">
        <v>0.96740000000000004</v>
      </c>
      <c r="G67" s="23"/>
    </row>
    <row r="68" spans="1:7" x14ac:dyDescent="0.35">
      <c r="A68" s="13"/>
      <c r="B68" s="33"/>
      <c r="C68" s="33"/>
      <c r="D68" s="14"/>
      <c r="E68" s="15"/>
      <c r="F68" s="16"/>
      <c r="G68" s="16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7" t="s">
        <v>154</v>
      </c>
      <c r="B70" s="33"/>
      <c r="C70" s="33"/>
      <c r="D70" s="14"/>
      <c r="E70" s="15"/>
      <c r="F70" s="16"/>
      <c r="G70" s="16"/>
    </row>
    <row r="71" spans="1:7" x14ac:dyDescent="0.35">
      <c r="A71" s="13" t="s">
        <v>155</v>
      </c>
      <c r="B71" s="33"/>
      <c r="C71" s="33"/>
      <c r="D71" s="14"/>
      <c r="E71" s="15">
        <v>1038.6600000000001</v>
      </c>
      <c r="F71" s="16">
        <v>8.0000000000000004E-4</v>
      </c>
      <c r="G71" s="16">
        <v>5.9055999999999997E-2</v>
      </c>
    </row>
    <row r="72" spans="1:7" x14ac:dyDescent="0.35">
      <c r="A72" s="17" t="s">
        <v>137</v>
      </c>
      <c r="B72" s="34"/>
      <c r="C72" s="34"/>
      <c r="D72" s="20"/>
      <c r="E72" s="21">
        <v>1038.6600000000001</v>
      </c>
      <c r="F72" s="22">
        <v>8.0000000000000004E-4</v>
      </c>
      <c r="G72" s="23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24" t="s">
        <v>153</v>
      </c>
      <c r="B74" s="35"/>
      <c r="C74" s="35"/>
      <c r="D74" s="25"/>
      <c r="E74" s="21">
        <v>1038.6600000000001</v>
      </c>
      <c r="F74" s="22">
        <v>8.0000000000000004E-4</v>
      </c>
      <c r="G74" s="23"/>
    </row>
    <row r="75" spans="1:7" x14ac:dyDescent="0.35">
      <c r="A75" s="13" t="s">
        <v>156</v>
      </c>
      <c r="B75" s="33"/>
      <c r="C75" s="33"/>
      <c r="D75" s="14"/>
      <c r="E75" s="15">
        <v>42703.703779199997</v>
      </c>
      <c r="F75" s="16">
        <v>3.2203000000000002E-2</v>
      </c>
      <c r="G75" s="16"/>
    </row>
    <row r="76" spans="1:7" x14ac:dyDescent="0.35">
      <c r="A76" s="13" t="s">
        <v>157</v>
      </c>
      <c r="B76" s="33"/>
      <c r="C76" s="33"/>
      <c r="D76" s="14"/>
      <c r="E76" s="15">
        <v>4.1162207999999998</v>
      </c>
      <c r="F76" s="27">
        <v>-4.0299999999999998E-4</v>
      </c>
      <c r="G76" s="16">
        <v>5.9055999999999997E-2</v>
      </c>
    </row>
    <row r="77" spans="1:7" x14ac:dyDescent="0.35">
      <c r="A77" s="28" t="s">
        <v>158</v>
      </c>
      <c r="B77" s="36"/>
      <c r="C77" s="36"/>
      <c r="D77" s="29"/>
      <c r="E77" s="30">
        <v>1326056.67</v>
      </c>
      <c r="F77" s="31">
        <v>1</v>
      </c>
      <c r="G77" s="31"/>
    </row>
    <row r="79" spans="1:7" x14ac:dyDescent="0.35">
      <c r="A79" s="1" t="s">
        <v>159</v>
      </c>
    </row>
    <row r="80" spans="1:7" x14ac:dyDescent="0.35">
      <c r="A80" s="1" t="s">
        <v>615</v>
      </c>
    </row>
    <row r="82" spans="1:3" x14ac:dyDescent="0.35">
      <c r="A82" s="1" t="s">
        <v>161</v>
      </c>
    </row>
    <row r="83" spans="1:3" x14ac:dyDescent="0.35">
      <c r="A83" s="47" t="s">
        <v>162</v>
      </c>
      <c r="B83" s="3" t="s">
        <v>134</v>
      </c>
    </row>
    <row r="84" spans="1:3" x14ac:dyDescent="0.35">
      <c r="A84" t="s">
        <v>163</v>
      </c>
    </row>
    <row r="85" spans="1:3" x14ac:dyDescent="0.35">
      <c r="A85" t="s">
        <v>616</v>
      </c>
      <c r="B85" t="s">
        <v>165</v>
      </c>
      <c r="C85" t="s">
        <v>165</v>
      </c>
    </row>
    <row r="86" spans="1:3" x14ac:dyDescent="0.35">
      <c r="B86" s="48">
        <v>45747</v>
      </c>
      <c r="C86" s="48">
        <v>45777</v>
      </c>
    </row>
    <row r="87" spans="1:3" x14ac:dyDescent="0.35">
      <c r="A87" t="s">
        <v>617</v>
      </c>
      <c r="B87">
        <v>1322.3632</v>
      </c>
      <c r="C87">
        <v>1344.3128999999999</v>
      </c>
    </row>
    <row r="89" spans="1:3" x14ac:dyDescent="0.35">
      <c r="A89" t="s">
        <v>170</v>
      </c>
      <c r="B89" s="3" t="s">
        <v>134</v>
      </c>
    </row>
    <row r="90" spans="1:3" x14ac:dyDescent="0.35">
      <c r="A90" t="s">
        <v>171</v>
      </c>
      <c r="B90" s="3" t="s">
        <v>134</v>
      </c>
    </row>
    <row r="91" spans="1:3" ht="29" customHeight="1" x14ac:dyDescent="0.35">
      <c r="A91" s="47" t="s">
        <v>172</v>
      </c>
      <c r="B91" s="3" t="s">
        <v>134</v>
      </c>
    </row>
    <row r="92" spans="1:3" ht="29" customHeight="1" x14ac:dyDescent="0.35">
      <c r="A92" s="47" t="s">
        <v>173</v>
      </c>
      <c r="B92" s="3" t="s">
        <v>134</v>
      </c>
    </row>
    <row r="93" spans="1:3" x14ac:dyDescent="0.35">
      <c r="A93" t="s">
        <v>174</v>
      </c>
      <c r="B93" s="49">
        <f>+B108</f>
        <v>5.7871778446526694</v>
      </c>
    </row>
    <row r="94" spans="1:3" ht="43.5" customHeight="1" x14ac:dyDescent="0.35">
      <c r="A94" s="47" t="s">
        <v>175</v>
      </c>
      <c r="B94" s="3" t="s">
        <v>134</v>
      </c>
    </row>
    <row r="95" spans="1:3" x14ac:dyDescent="0.35">
      <c r="B95" s="3"/>
    </row>
    <row r="96" spans="1:3" ht="29" customHeight="1" x14ac:dyDescent="0.35">
      <c r="A96" s="47" t="s">
        <v>176</v>
      </c>
      <c r="B96" s="3" t="s">
        <v>134</v>
      </c>
    </row>
    <row r="97" spans="1:4" ht="29" customHeight="1" x14ac:dyDescent="0.35">
      <c r="A97" s="47" t="s">
        <v>177</v>
      </c>
      <c r="B97">
        <v>482194.87</v>
      </c>
    </row>
    <row r="98" spans="1:4" ht="29" customHeight="1" x14ac:dyDescent="0.35">
      <c r="A98" s="47" t="s">
        <v>178</v>
      </c>
      <c r="B98" s="3" t="s">
        <v>134</v>
      </c>
    </row>
    <row r="99" spans="1:4" ht="29" customHeight="1" x14ac:dyDescent="0.35">
      <c r="A99" s="47" t="s">
        <v>179</v>
      </c>
      <c r="B99" s="3" t="s">
        <v>134</v>
      </c>
    </row>
    <row r="101" spans="1:4" x14ac:dyDescent="0.35">
      <c r="A101" t="s">
        <v>180</v>
      </c>
    </row>
    <row r="102" spans="1:4" ht="29" customHeight="1" x14ac:dyDescent="0.35">
      <c r="A102" s="63" t="s">
        <v>181</v>
      </c>
      <c r="B102" s="67" t="s">
        <v>618</v>
      </c>
    </row>
    <row r="103" spans="1:4" x14ac:dyDescent="0.35">
      <c r="A103" s="63" t="s">
        <v>183</v>
      </c>
      <c r="B103" s="67" t="s">
        <v>619</v>
      </c>
    </row>
    <row r="104" spans="1:4" x14ac:dyDescent="0.35">
      <c r="A104" s="63"/>
      <c r="B104" s="63"/>
    </row>
    <row r="105" spans="1:4" x14ac:dyDescent="0.35">
      <c r="A105" s="63" t="s">
        <v>185</v>
      </c>
      <c r="B105" s="64">
        <v>6.8270356010507616</v>
      </c>
    </row>
    <row r="106" spans="1:4" x14ac:dyDescent="0.35">
      <c r="A106" s="63"/>
      <c r="B106" s="63"/>
    </row>
    <row r="107" spans="1:4" x14ac:dyDescent="0.35">
      <c r="A107" s="63" t="s">
        <v>186</v>
      </c>
      <c r="B107" s="65">
        <v>4.8076999999999996</v>
      </c>
    </row>
    <row r="108" spans="1:4" x14ac:dyDescent="0.35">
      <c r="A108" s="63" t="s">
        <v>187</v>
      </c>
      <c r="B108" s="65">
        <v>5.7871778446526694</v>
      </c>
    </row>
    <row r="109" spans="1:4" x14ac:dyDescent="0.35">
      <c r="A109" s="63"/>
      <c r="B109" s="63"/>
    </row>
    <row r="110" spans="1:4" x14ac:dyDescent="0.35">
      <c r="A110" s="63" t="s">
        <v>188</v>
      </c>
      <c r="B110" s="66">
        <v>45777</v>
      </c>
    </row>
    <row r="112" spans="1:4" ht="70" customHeight="1" x14ac:dyDescent="0.35">
      <c r="A112" s="73" t="s">
        <v>189</v>
      </c>
      <c r="B112" s="73" t="s">
        <v>190</v>
      </c>
      <c r="C112" s="73" t="s">
        <v>5</v>
      </c>
      <c r="D112" s="73" t="s">
        <v>6</v>
      </c>
    </row>
    <row r="113" spans="1:4" ht="70" customHeight="1" x14ac:dyDescent="0.35">
      <c r="A113" s="73" t="s">
        <v>618</v>
      </c>
      <c r="B113" s="73"/>
      <c r="C113" s="73" t="s">
        <v>18</v>
      </c>
      <c r="D113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8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620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621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622</v>
      </c>
      <c r="B11" s="33" t="s">
        <v>623</v>
      </c>
      <c r="C11" s="33" t="s">
        <v>522</v>
      </c>
      <c r="D11" s="14">
        <v>152000000</v>
      </c>
      <c r="E11" s="15">
        <v>152289.71</v>
      </c>
      <c r="F11" s="16">
        <v>0.13980000000000001</v>
      </c>
      <c r="G11" s="16">
        <v>6.88E-2</v>
      </c>
    </row>
    <row r="12" spans="1:7" x14ac:dyDescent="0.35">
      <c r="A12" s="13" t="s">
        <v>624</v>
      </c>
      <c r="B12" s="33" t="s">
        <v>625</v>
      </c>
      <c r="C12" s="33" t="s">
        <v>522</v>
      </c>
      <c r="D12" s="14">
        <v>128500000</v>
      </c>
      <c r="E12" s="15">
        <v>128507.2</v>
      </c>
      <c r="F12" s="16">
        <v>0.11799999999999999</v>
      </c>
      <c r="G12" s="16">
        <v>6.9149000000000002E-2</v>
      </c>
    </row>
    <row r="13" spans="1:7" x14ac:dyDescent="0.35">
      <c r="A13" s="13" t="s">
        <v>626</v>
      </c>
      <c r="B13" s="33" t="s">
        <v>627</v>
      </c>
      <c r="C13" s="33" t="s">
        <v>522</v>
      </c>
      <c r="D13" s="14">
        <v>92000000</v>
      </c>
      <c r="E13" s="15">
        <v>91484.71</v>
      </c>
      <c r="F13" s="16">
        <v>8.4000000000000005E-2</v>
      </c>
      <c r="G13" s="16">
        <v>6.8400000000000002E-2</v>
      </c>
    </row>
    <row r="14" spans="1:7" x14ac:dyDescent="0.35">
      <c r="A14" s="13" t="s">
        <v>628</v>
      </c>
      <c r="B14" s="33" t="s">
        <v>629</v>
      </c>
      <c r="C14" s="33" t="s">
        <v>547</v>
      </c>
      <c r="D14" s="14">
        <v>83700000</v>
      </c>
      <c r="E14" s="15">
        <v>85606.77</v>
      </c>
      <c r="F14" s="16">
        <v>7.8600000000000003E-2</v>
      </c>
      <c r="G14" s="16">
        <v>7.0499999999999993E-2</v>
      </c>
    </row>
    <row r="15" spans="1:7" x14ac:dyDescent="0.35">
      <c r="A15" s="13" t="s">
        <v>630</v>
      </c>
      <c r="B15" s="33" t="s">
        <v>631</v>
      </c>
      <c r="C15" s="33" t="s">
        <v>522</v>
      </c>
      <c r="D15" s="14">
        <v>82000000</v>
      </c>
      <c r="E15" s="15">
        <v>81960.39</v>
      </c>
      <c r="F15" s="16">
        <v>7.5300000000000006E-2</v>
      </c>
      <c r="G15" s="16">
        <v>6.8750000000000006E-2</v>
      </c>
    </row>
    <row r="16" spans="1:7" x14ac:dyDescent="0.35">
      <c r="A16" s="13" t="s">
        <v>632</v>
      </c>
      <c r="B16" s="33" t="s">
        <v>633</v>
      </c>
      <c r="C16" s="33" t="s">
        <v>522</v>
      </c>
      <c r="D16" s="14">
        <v>75000000</v>
      </c>
      <c r="E16" s="15">
        <v>75019.199999999997</v>
      </c>
      <c r="F16" s="16">
        <v>6.8900000000000003E-2</v>
      </c>
      <c r="G16" s="16">
        <v>6.8613999999999994E-2</v>
      </c>
    </row>
    <row r="17" spans="1:7" x14ac:dyDescent="0.35">
      <c r="A17" s="13" t="s">
        <v>634</v>
      </c>
      <c r="B17" s="33" t="s">
        <v>635</v>
      </c>
      <c r="C17" s="33" t="s">
        <v>522</v>
      </c>
      <c r="D17" s="14">
        <v>50500000</v>
      </c>
      <c r="E17" s="15">
        <v>53209.17</v>
      </c>
      <c r="F17" s="16">
        <v>4.8899999999999999E-2</v>
      </c>
      <c r="G17" s="16">
        <v>6.7949999999999997E-2</v>
      </c>
    </row>
    <row r="18" spans="1:7" x14ac:dyDescent="0.35">
      <c r="A18" s="13" t="s">
        <v>636</v>
      </c>
      <c r="B18" s="33" t="s">
        <v>637</v>
      </c>
      <c r="C18" s="33" t="s">
        <v>522</v>
      </c>
      <c r="D18" s="14">
        <v>50000000</v>
      </c>
      <c r="E18" s="15">
        <v>49659.55</v>
      </c>
      <c r="F18" s="16">
        <v>4.5600000000000002E-2</v>
      </c>
      <c r="G18" s="16">
        <v>6.9750000000000006E-2</v>
      </c>
    </row>
    <row r="19" spans="1:7" x14ac:dyDescent="0.35">
      <c r="A19" s="13" t="s">
        <v>638</v>
      </c>
      <c r="B19" s="33" t="s">
        <v>639</v>
      </c>
      <c r="C19" s="33" t="s">
        <v>522</v>
      </c>
      <c r="D19" s="14">
        <v>39500000</v>
      </c>
      <c r="E19" s="15">
        <v>41695.089999999997</v>
      </c>
      <c r="F19" s="16">
        <v>3.8300000000000001E-2</v>
      </c>
      <c r="G19" s="16">
        <v>6.7799999999999999E-2</v>
      </c>
    </row>
    <row r="20" spans="1:7" x14ac:dyDescent="0.35">
      <c r="A20" s="13" t="s">
        <v>640</v>
      </c>
      <c r="B20" s="33" t="s">
        <v>641</v>
      </c>
      <c r="C20" s="33" t="s">
        <v>522</v>
      </c>
      <c r="D20" s="14">
        <v>38000000</v>
      </c>
      <c r="E20" s="15">
        <v>37961.620000000003</v>
      </c>
      <c r="F20" s="16">
        <v>3.49E-2</v>
      </c>
      <c r="G20" s="16">
        <v>6.8647E-2</v>
      </c>
    </row>
    <row r="21" spans="1:7" x14ac:dyDescent="0.35">
      <c r="A21" s="13" t="s">
        <v>642</v>
      </c>
      <c r="B21" s="33" t="s">
        <v>643</v>
      </c>
      <c r="C21" s="33" t="s">
        <v>522</v>
      </c>
      <c r="D21" s="14">
        <v>29000000</v>
      </c>
      <c r="E21" s="15">
        <v>29123.45</v>
      </c>
      <c r="F21" s="16">
        <v>2.6700000000000002E-2</v>
      </c>
      <c r="G21" s="16">
        <v>6.8400000000000002E-2</v>
      </c>
    </row>
    <row r="22" spans="1:7" x14ac:dyDescent="0.35">
      <c r="A22" s="13" t="s">
        <v>644</v>
      </c>
      <c r="B22" s="33" t="s">
        <v>645</v>
      </c>
      <c r="C22" s="33" t="s">
        <v>522</v>
      </c>
      <c r="D22" s="14">
        <v>25000000</v>
      </c>
      <c r="E22" s="15">
        <v>26196.83</v>
      </c>
      <c r="F22" s="16">
        <v>2.41E-2</v>
      </c>
      <c r="G22" s="16">
        <v>6.9149000000000002E-2</v>
      </c>
    </row>
    <row r="23" spans="1:7" x14ac:dyDescent="0.35">
      <c r="A23" s="13" t="s">
        <v>646</v>
      </c>
      <c r="B23" s="33" t="s">
        <v>647</v>
      </c>
      <c r="C23" s="33" t="s">
        <v>547</v>
      </c>
      <c r="D23" s="14">
        <v>25500000</v>
      </c>
      <c r="E23" s="15">
        <v>26019.56</v>
      </c>
      <c r="F23" s="16">
        <v>2.3900000000000001E-2</v>
      </c>
      <c r="G23" s="16">
        <v>6.7924999999999999E-2</v>
      </c>
    </row>
    <row r="24" spans="1:7" x14ac:dyDescent="0.35">
      <c r="A24" s="13" t="s">
        <v>648</v>
      </c>
      <c r="B24" s="33" t="s">
        <v>649</v>
      </c>
      <c r="C24" s="33" t="s">
        <v>522</v>
      </c>
      <c r="D24" s="14">
        <v>19000000</v>
      </c>
      <c r="E24" s="15">
        <v>19050.48</v>
      </c>
      <c r="F24" s="16">
        <v>1.7500000000000002E-2</v>
      </c>
      <c r="G24" s="16">
        <v>6.8400000000000002E-2</v>
      </c>
    </row>
    <row r="25" spans="1:7" x14ac:dyDescent="0.35">
      <c r="A25" s="13" t="s">
        <v>650</v>
      </c>
      <c r="B25" s="33" t="s">
        <v>651</v>
      </c>
      <c r="C25" s="33" t="s">
        <v>547</v>
      </c>
      <c r="D25" s="14">
        <v>12500000</v>
      </c>
      <c r="E25" s="15">
        <v>12834.36</v>
      </c>
      <c r="F25" s="16">
        <v>1.18E-2</v>
      </c>
      <c r="G25" s="16">
        <v>6.8349999999999994E-2</v>
      </c>
    </row>
    <row r="26" spans="1:7" x14ac:dyDescent="0.35">
      <c r="A26" s="13" t="s">
        <v>652</v>
      </c>
      <c r="B26" s="33" t="s">
        <v>653</v>
      </c>
      <c r="C26" s="33" t="s">
        <v>522</v>
      </c>
      <c r="D26" s="14">
        <v>11000000</v>
      </c>
      <c r="E26" s="15">
        <v>10914.19</v>
      </c>
      <c r="F26" s="16">
        <v>0.01</v>
      </c>
      <c r="G26" s="16">
        <v>6.8349999999999994E-2</v>
      </c>
    </row>
    <row r="27" spans="1:7" x14ac:dyDescent="0.35">
      <c r="A27" s="13" t="s">
        <v>654</v>
      </c>
      <c r="B27" s="33" t="s">
        <v>655</v>
      </c>
      <c r="C27" s="33" t="s">
        <v>522</v>
      </c>
      <c r="D27" s="14">
        <v>10000000</v>
      </c>
      <c r="E27" s="15">
        <v>10199.16</v>
      </c>
      <c r="F27" s="16">
        <v>9.4000000000000004E-3</v>
      </c>
      <c r="G27" s="16">
        <v>6.9750000000000006E-2</v>
      </c>
    </row>
    <row r="28" spans="1:7" x14ac:dyDescent="0.35">
      <c r="A28" s="13" t="s">
        <v>656</v>
      </c>
      <c r="B28" s="33" t="s">
        <v>657</v>
      </c>
      <c r="C28" s="33" t="s">
        <v>522</v>
      </c>
      <c r="D28" s="14">
        <v>9000000</v>
      </c>
      <c r="E28" s="15">
        <v>9552.19</v>
      </c>
      <c r="F28" s="16">
        <v>8.8000000000000005E-3</v>
      </c>
      <c r="G28" s="16">
        <v>6.8356E-2</v>
      </c>
    </row>
    <row r="29" spans="1:7" x14ac:dyDescent="0.35">
      <c r="A29" s="13" t="s">
        <v>658</v>
      </c>
      <c r="B29" s="33" t="s">
        <v>659</v>
      </c>
      <c r="C29" s="33" t="s">
        <v>522</v>
      </c>
      <c r="D29" s="14">
        <v>7700000</v>
      </c>
      <c r="E29" s="15">
        <v>7978.93</v>
      </c>
      <c r="F29" s="16">
        <v>7.3000000000000001E-3</v>
      </c>
      <c r="G29" s="16">
        <v>6.8199999999999997E-2</v>
      </c>
    </row>
    <row r="30" spans="1:7" x14ac:dyDescent="0.35">
      <c r="A30" s="13" t="s">
        <v>660</v>
      </c>
      <c r="B30" s="33" t="s">
        <v>661</v>
      </c>
      <c r="C30" s="33" t="s">
        <v>522</v>
      </c>
      <c r="D30" s="14">
        <v>6000000</v>
      </c>
      <c r="E30" s="15">
        <v>6412.51</v>
      </c>
      <c r="F30" s="16">
        <v>5.8999999999999999E-3</v>
      </c>
      <c r="G30" s="16">
        <v>6.8356E-2</v>
      </c>
    </row>
    <row r="31" spans="1:7" x14ac:dyDescent="0.35">
      <c r="A31" s="13" t="s">
        <v>662</v>
      </c>
      <c r="B31" s="33" t="s">
        <v>663</v>
      </c>
      <c r="C31" s="33" t="s">
        <v>522</v>
      </c>
      <c r="D31" s="14">
        <v>6000000</v>
      </c>
      <c r="E31" s="15">
        <v>6375.64</v>
      </c>
      <c r="F31" s="16">
        <v>5.8999999999999999E-3</v>
      </c>
      <c r="G31" s="16">
        <v>6.8199999999999997E-2</v>
      </c>
    </row>
    <row r="32" spans="1:7" x14ac:dyDescent="0.35">
      <c r="A32" s="13" t="s">
        <v>664</v>
      </c>
      <c r="B32" s="33" t="s">
        <v>665</v>
      </c>
      <c r="C32" s="33" t="s">
        <v>522</v>
      </c>
      <c r="D32" s="14">
        <v>5500000</v>
      </c>
      <c r="E32" s="15">
        <v>5835.56</v>
      </c>
      <c r="F32" s="16">
        <v>5.4000000000000003E-3</v>
      </c>
      <c r="G32" s="16">
        <v>6.8349999999999994E-2</v>
      </c>
    </row>
    <row r="33" spans="1:7" x14ac:dyDescent="0.35">
      <c r="A33" s="13" t="s">
        <v>666</v>
      </c>
      <c r="B33" s="33" t="s">
        <v>667</v>
      </c>
      <c r="C33" s="33" t="s">
        <v>522</v>
      </c>
      <c r="D33" s="14">
        <v>4500000</v>
      </c>
      <c r="E33" s="15">
        <v>4780.0600000000004</v>
      </c>
      <c r="F33" s="16">
        <v>4.4000000000000003E-3</v>
      </c>
      <c r="G33" s="16">
        <v>6.8356E-2</v>
      </c>
    </row>
    <row r="34" spans="1:7" x14ac:dyDescent="0.35">
      <c r="A34" s="13" t="s">
        <v>668</v>
      </c>
      <c r="B34" s="33" t="s">
        <v>669</v>
      </c>
      <c r="C34" s="33" t="s">
        <v>522</v>
      </c>
      <c r="D34" s="14">
        <v>3500000</v>
      </c>
      <c r="E34" s="15">
        <v>3583.01</v>
      </c>
      <c r="F34" s="16">
        <v>3.3E-3</v>
      </c>
      <c r="G34" s="16">
        <v>6.9650000000000004E-2</v>
      </c>
    </row>
    <row r="35" spans="1:7" x14ac:dyDescent="0.35">
      <c r="A35" s="13" t="s">
        <v>670</v>
      </c>
      <c r="B35" s="33" t="s">
        <v>671</v>
      </c>
      <c r="C35" s="33" t="s">
        <v>547</v>
      </c>
      <c r="D35" s="14">
        <v>1500000</v>
      </c>
      <c r="E35" s="15">
        <v>1598.19</v>
      </c>
      <c r="F35" s="16">
        <v>1.5E-3</v>
      </c>
      <c r="G35" s="16">
        <v>6.8250000000000005E-2</v>
      </c>
    </row>
    <row r="36" spans="1:7" x14ac:dyDescent="0.35">
      <c r="A36" s="13" t="s">
        <v>672</v>
      </c>
      <c r="B36" s="33" t="s">
        <v>673</v>
      </c>
      <c r="C36" s="33" t="s">
        <v>547</v>
      </c>
      <c r="D36" s="14">
        <v>1000000</v>
      </c>
      <c r="E36" s="15">
        <v>1068.8800000000001</v>
      </c>
      <c r="F36" s="16">
        <v>1E-3</v>
      </c>
      <c r="G36" s="16">
        <v>6.8250000000000005E-2</v>
      </c>
    </row>
    <row r="37" spans="1:7" x14ac:dyDescent="0.35">
      <c r="A37" s="13" t="s">
        <v>674</v>
      </c>
      <c r="B37" s="33" t="s">
        <v>675</v>
      </c>
      <c r="C37" s="33" t="s">
        <v>522</v>
      </c>
      <c r="D37" s="14">
        <v>1000000</v>
      </c>
      <c r="E37" s="15">
        <v>1032.94</v>
      </c>
      <c r="F37" s="16">
        <v>8.9999999999999998E-4</v>
      </c>
      <c r="G37" s="16">
        <v>6.8349999999999994E-2</v>
      </c>
    </row>
    <row r="38" spans="1:7" x14ac:dyDescent="0.35">
      <c r="A38" s="13" t="s">
        <v>676</v>
      </c>
      <c r="B38" s="33" t="s">
        <v>677</v>
      </c>
      <c r="C38" s="33" t="s">
        <v>522</v>
      </c>
      <c r="D38" s="14">
        <v>1000000</v>
      </c>
      <c r="E38" s="15">
        <v>1008.94</v>
      </c>
      <c r="F38" s="16">
        <v>8.9999999999999998E-4</v>
      </c>
      <c r="G38" s="16">
        <v>6.8356E-2</v>
      </c>
    </row>
    <row r="39" spans="1:7" x14ac:dyDescent="0.35">
      <c r="A39" s="13" t="s">
        <v>678</v>
      </c>
      <c r="B39" s="33" t="s">
        <v>679</v>
      </c>
      <c r="C39" s="33" t="s">
        <v>522</v>
      </c>
      <c r="D39" s="14">
        <v>500000</v>
      </c>
      <c r="E39" s="15">
        <v>514.57000000000005</v>
      </c>
      <c r="F39" s="16">
        <v>5.0000000000000001E-4</v>
      </c>
      <c r="G39" s="16">
        <v>6.8080000000000002E-2</v>
      </c>
    </row>
    <row r="40" spans="1:7" x14ac:dyDescent="0.35">
      <c r="A40" s="17" t="s">
        <v>137</v>
      </c>
      <c r="B40" s="34"/>
      <c r="C40" s="34"/>
      <c r="D40" s="20"/>
      <c r="E40" s="21">
        <v>981472.86</v>
      </c>
      <c r="F40" s="22">
        <v>0.90149999999999997</v>
      </c>
      <c r="G40" s="23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138</v>
      </c>
      <c r="B42" s="33"/>
      <c r="C42" s="33"/>
      <c r="D42" s="14"/>
      <c r="E42" s="15"/>
      <c r="F42" s="16"/>
      <c r="G42" s="16"/>
    </row>
    <row r="43" spans="1:7" x14ac:dyDescent="0.35">
      <c r="A43" s="13" t="s">
        <v>680</v>
      </c>
      <c r="B43" s="33" t="s">
        <v>681</v>
      </c>
      <c r="C43" s="33" t="s">
        <v>141</v>
      </c>
      <c r="D43" s="14">
        <v>79000000</v>
      </c>
      <c r="E43" s="15">
        <v>80250.490000000005</v>
      </c>
      <c r="F43" s="16">
        <v>7.3700000000000002E-2</v>
      </c>
      <c r="G43" s="16">
        <v>6.3428999999999999E-2</v>
      </c>
    </row>
    <row r="44" spans="1:7" x14ac:dyDescent="0.35">
      <c r="A44" s="17" t="s">
        <v>137</v>
      </c>
      <c r="B44" s="34"/>
      <c r="C44" s="34"/>
      <c r="D44" s="20"/>
      <c r="E44" s="21">
        <v>80250.490000000005</v>
      </c>
      <c r="F44" s="22">
        <v>7.3700000000000002E-2</v>
      </c>
      <c r="G44" s="23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151</v>
      </c>
      <c r="B46" s="33"/>
      <c r="C46" s="33"/>
      <c r="D46" s="14"/>
      <c r="E46" s="15"/>
      <c r="F46" s="16"/>
      <c r="G46" s="16"/>
    </row>
    <row r="47" spans="1:7" x14ac:dyDescent="0.35">
      <c r="A47" s="17" t="s">
        <v>137</v>
      </c>
      <c r="B47" s="33"/>
      <c r="C47" s="33"/>
      <c r="D47" s="14"/>
      <c r="E47" s="18" t="s">
        <v>134</v>
      </c>
      <c r="F47" s="19" t="s">
        <v>134</v>
      </c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152</v>
      </c>
      <c r="B49" s="33"/>
      <c r="C49" s="33"/>
      <c r="D49" s="14"/>
      <c r="E49" s="15"/>
      <c r="F49" s="16"/>
      <c r="G49" s="16"/>
    </row>
    <row r="50" spans="1:7" x14ac:dyDescent="0.35">
      <c r="A50" s="17" t="s">
        <v>137</v>
      </c>
      <c r="B50" s="33"/>
      <c r="C50" s="33"/>
      <c r="D50" s="14"/>
      <c r="E50" s="18" t="s">
        <v>134</v>
      </c>
      <c r="F50" s="19" t="s">
        <v>134</v>
      </c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24" t="s">
        <v>153</v>
      </c>
      <c r="B52" s="35"/>
      <c r="C52" s="35"/>
      <c r="D52" s="25"/>
      <c r="E52" s="21">
        <v>1061723.3500000001</v>
      </c>
      <c r="F52" s="22">
        <v>0.97519999999999996</v>
      </c>
      <c r="G52" s="23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17" t="s">
        <v>154</v>
      </c>
      <c r="B55" s="33"/>
      <c r="C55" s="33"/>
      <c r="D55" s="14"/>
      <c r="E55" s="15"/>
      <c r="F55" s="16"/>
      <c r="G55" s="16"/>
    </row>
    <row r="56" spans="1:7" x14ac:dyDescent="0.35">
      <c r="A56" s="13" t="s">
        <v>155</v>
      </c>
      <c r="B56" s="33"/>
      <c r="C56" s="33"/>
      <c r="D56" s="14"/>
      <c r="E56" s="15">
        <v>1656.46</v>
      </c>
      <c r="F56" s="16">
        <v>1.5E-3</v>
      </c>
      <c r="G56" s="16">
        <v>5.9055999999999997E-2</v>
      </c>
    </row>
    <row r="57" spans="1:7" x14ac:dyDescent="0.35">
      <c r="A57" s="17" t="s">
        <v>137</v>
      </c>
      <c r="B57" s="34"/>
      <c r="C57" s="34"/>
      <c r="D57" s="20"/>
      <c r="E57" s="21">
        <v>1656.46</v>
      </c>
      <c r="F57" s="22">
        <v>1.5E-3</v>
      </c>
      <c r="G57" s="23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24" t="s">
        <v>153</v>
      </c>
      <c r="B59" s="35"/>
      <c r="C59" s="35"/>
      <c r="D59" s="25"/>
      <c r="E59" s="21">
        <v>1656.46</v>
      </c>
      <c r="F59" s="22">
        <v>1.5E-3</v>
      </c>
      <c r="G59" s="23"/>
    </row>
    <row r="60" spans="1:7" x14ac:dyDescent="0.35">
      <c r="A60" s="13" t="s">
        <v>156</v>
      </c>
      <c r="B60" s="33"/>
      <c r="C60" s="33"/>
      <c r="D60" s="14"/>
      <c r="E60" s="15">
        <v>26167.769235100001</v>
      </c>
      <c r="F60" s="16">
        <v>2.4028000000000001E-2</v>
      </c>
      <c r="G60" s="16"/>
    </row>
    <row r="61" spans="1:7" x14ac:dyDescent="0.35">
      <c r="A61" s="13" t="s">
        <v>157</v>
      </c>
      <c r="B61" s="33"/>
      <c r="C61" s="33"/>
      <c r="D61" s="14"/>
      <c r="E61" s="26">
        <v>-500.18923510000002</v>
      </c>
      <c r="F61" s="27">
        <v>-7.2800000000000002E-4</v>
      </c>
      <c r="G61" s="16">
        <v>5.9055999999999997E-2</v>
      </c>
    </row>
    <row r="62" spans="1:7" x14ac:dyDescent="0.35">
      <c r="A62" s="28" t="s">
        <v>158</v>
      </c>
      <c r="B62" s="36"/>
      <c r="C62" s="36"/>
      <c r="D62" s="29"/>
      <c r="E62" s="30">
        <v>1089047.3899999999</v>
      </c>
      <c r="F62" s="31">
        <v>1</v>
      </c>
      <c r="G62" s="31"/>
    </row>
    <row r="64" spans="1:7" x14ac:dyDescent="0.35">
      <c r="A64" s="1" t="s">
        <v>159</v>
      </c>
    </row>
    <row r="65" spans="1:3" x14ac:dyDescent="0.35">
      <c r="A65" s="1" t="s">
        <v>682</v>
      </c>
    </row>
    <row r="67" spans="1:3" x14ac:dyDescent="0.35">
      <c r="A67" s="1" t="s">
        <v>161</v>
      </c>
    </row>
    <row r="68" spans="1:3" x14ac:dyDescent="0.35">
      <c r="A68" s="47" t="s">
        <v>162</v>
      </c>
      <c r="B68" s="3" t="s">
        <v>134</v>
      </c>
    </row>
    <row r="69" spans="1:3" x14ac:dyDescent="0.35">
      <c r="A69" t="s">
        <v>163</v>
      </c>
    </row>
    <row r="70" spans="1:3" x14ac:dyDescent="0.35">
      <c r="A70" t="s">
        <v>616</v>
      </c>
      <c r="B70" t="s">
        <v>165</v>
      </c>
      <c r="C70" t="s">
        <v>165</v>
      </c>
    </row>
    <row r="71" spans="1:3" x14ac:dyDescent="0.35">
      <c r="B71" s="48">
        <v>45747</v>
      </c>
      <c r="C71" s="48">
        <v>45777</v>
      </c>
    </row>
    <row r="72" spans="1:3" x14ac:dyDescent="0.35">
      <c r="A72" t="s">
        <v>617</v>
      </c>
      <c r="B72">
        <v>1242.365</v>
      </c>
      <c r="C72">
        <v>1266.2855</v>
      </c>
    </row>
    <row r="74" spans="1:3" x14ac:dyDescent="0.35">
      <c r="A74" t="s">
        <v>170</v>
      </c>
      <c r="B74" s="3" t="s">
        <v>134</v>
      </c>
    </row>
    <row r="75" spans="1:3" x14ac:dyDescent="0.35">
      <c r="A75" t="s">
        <v>171</v>
      </c>
      <c r="B75" s="3" t="s">
        <v>134</v>
      </c>
    </row>
    <row r="76" spans="1:3" ht="29" customHeight="1" x14ac:dyDescent="0.35">
      <c r="A76" s="47" t="s">
        <v>172</v>
      </c>
      <c r="B76" s="3" t="s">
        <v>134</v>
      </c>
    </row>
    <row r="77" spans="1:3" ht="29" customHeight="1" x14ac:dyDescent="0.35">
      <c r="A77" s="47" t="s">
        <v>173</v>
      </c>
      <c r="B77" s="3" t="s">
        <v>134</v>
      </c>
    </row>
    <row r="78" spans="1:3" x14ac:dyDescent="0.35">
      <c r="A78" t="s">
        <v>174</v>
      </c>
      <c r="B78" s="49">
        <f>+B93</f>
        <v>6.8276022411278658</v>
      </c>
    </row>
    <row r="79" spans="1:3" ht="43.5" customHeight="1" x14ac:dyDescent="0.35">
      <c r="A79" s="47" t="s">
        <v>175</v>
      </c>
      <c r="B79" s="3" t="s">
        <v>134</v>
      </c>
    </row>
    <row r="80" spans="1:3" x14ac:dyDescent="0.35">
      <c r="B80" s="3"/>
    </row>
    <row r="81" spans="1:2" ht="29" customHeight="1" x14ac:dyDescent="0.35">
      <c r="A81" s="47" t="s">
        <v>176</v>
      </c>
      <c r="B81" s="3" t="s">
        <v>134</v>
      </c>
    </row>
    <row r="82" spans="1:2" ht="29" customHeight="1" x14ac:dyDescent="0.35">
      <c r="A82" s="47" t="s">
        <v>177</v>
      </c>
      <c r="B82">
        <v>453776.06999999989</v>
      </c>
    </row>
    <row r="83" spans="1:2" ht="29" customHeight="1" x14ac:dyDescent="0.35">
      <c r="A83" s="47" t="s">
        <v>178</v>
      </c>
      <c r="B83" s="3" t="s">
        <v>134</v>
      </c>
    </row>
    <row r="84" spans="1:2" ht="29" customHeight="1" x14ac:dyDescent="0.35">
      <c r="A84" s="47" t="s">
        <v>179</v>
      </c>
      <c r="B84" s="3" t="s">
        <v>134</v>
      </c>
    </row>
    <row r="86" spans="1:2" x14ac:dyDescent="0.35">
      <c r="A86" s="47" t="s">
        <v>180</v>
      </c>
      <c r="B86" s="47"/>
    </row>
    <row r="87" spans="1:2" ht="29" customHeight="1" x14ac:dyDescent="0.35">
      <c r="A87" s="67" t="s">
        <v>181</v>
      </c>
      <c r="B87" s="67" t="s">
        <v>683</v>
      </c>
    </row>
    <row r="88" spans="1:2" x14ac:dyDescent="0.35">
      <c r="A88" s="67" t="s">
        <v>183</v>
      </c>
      <c r="B88" s="67" t="s">
        <v>619</v>
      </c>
    </row>
    <row r="89" spans="1:2" x14ac:dyDescent="0.35">
      <c r="A89" s="67"/>
      <c r="B89" s="67"/>
    </row>
    <row r="90" spans="1:2" x14ac:dyDescent="0.35">
      <c r="A90" s="67" t="s">
        <v>185</v>
      </c>
      <c r="B90" s="68">
        <v>6.8415999674990164</v>
      </c>
    </row>
    <row r="91" spans="1:2" x14ac:dyDescent="0.35">
      <c r="A91" s="67"/>
      <c r="B91" s="67"/>
    </row>
    <row r="92" spans="1:2" x14ac:dyDescent="0.35">
      <c r="A92" s="67" t="s">
        <v>186</v>
      </c>
      <c r="B92" s="69">
        <v>5.5101000000000004</v>
      </c>
    </row>
    <row r="93" spans="1:2" x14ac:dyDescent="0.35">
      <c r="A93" s="67" t="s">
        <v>187</v>
      </c>
      <c r="B93" s="69">
        <v>6.8276022411278658</v>
      </c>
    </row>
    <row r="94" spans="1:2" x14ac:dyDescent="0.35">
      <c r="A94" s="67"/>
      <c r="B94" s="67"/>
    </row>
    <row r="95" spans="1:2" x14ac:dyDescent="0.35">
      <c r="A95" s="67" t="s">
        <v>188</v>
      </c>
      <c r="B95" s="70">
        <v>45777</v>
      </c>
    </row>
    <row r="97" spans="1:4" ht="70" customHeight="1" x14ac:dyDescent="0.35">
      <c r="A97" s="73" t="s">
        <v>189</v>
      </c>
      <c r="B97" s="73" t="s">
        <v>190</v>
      </c>
      <c r="C97" s="73" t="s">
        <v>5</v>
      </c>
      <c r="D97" s="73" t="s">
        <v>6</v>
      </c>
    </row>
    <row r="98" spans="1:4" ht="70" customHeight="1" x14ac:dyDescent="0.35">
      <c r="A98" s="73" t="s">
        <v>683</v>
      </c>
      <c r="B98" s="73"/>
      <c r="C98" s="73" t="s">
        <v>20</v>
      </c>
      <c r="D98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5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6" t="s">
        <v>684</v>
      </c>
      <c r="B1" s="77"/>
      <c r="C1" s="77"/>
      <c r="D1" s="77"/>
      <c r="E1" s="77"/>
      <c r="F1" s="77"/>
      <c r="G1" s="78"/>
    </row>
    <row r="2" spans="1:7" ht="32.5" customHeight="1" x14ac:dyDescent="0.35">
      <c r="A2" s="76" t="s">
        <v>685</v>
      </c>
      <c r="B2" s="77"/>
      <c r="C2" s="77"/>
      <c r="D2" s="77"/>
      <c r="E2" s="77"/>
      <c r="F2" s="77"/>
      <c r="G2" s="78"/>
    </row>
    <row r="4" spans="1:7" ht="48" customHeight="1" x14ac:dyDescent="0.35">
      <c r="A4" s="4" t="s">
        <v>126</v>
      </c>
      <c r="B4" s="4" t="s">
        <v>127</v>
      </c>
      <c r="C4" s="4" t="s">
        <v>128</v>
      </c>
      <c r="D4" s="5" t="s">
        <v>129</v>
      </c>
      <c r="E4" s="6" t="s">
        <v>130</v>
      </c>
      <c r="F4" s="6" t="s">
        <v>131</v>
      </c>
      <c r="G4" s="7" t="s">
        <v>132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133</v>
      </c>
      <c r="B7" s="33"/>
      <c r="C7" s="33"/>
      <c r="D7" s="14"/>
      <c r="E7" s="15" t="s">
        <v>134</v>
      </c>
      <c r="F7" s="16" t="s">
        <v>134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135</v>
      </c>
      <c r="B9" s="33"/>
      <c r="C9" s="33"/>
      <c r="D9" s="14"/>
      <c r="E9" s="15"/>
      <c r="F9" s="16"/>
      <c r="G9" s="16"/>
    </row>
    <row r="10" spans="1:7" x14ac:dyDescent="0.35">
      <c r="A10" s="17" t="s">
        <v>519</v>
      </c>
      <c r="B10" s="33"/>
      <c r="C10" s="33"/>
      <c r="D10" s="14"/>
      <c r="E10" s="15"/>
      <c r="F10" s="16"/>
      <c r="G10" s="16"/>
    </row>
    <row r="11" spans="1:7" x14ac:dyDescent="0.35">
      <c r="A11" s="13" t="s">
        <v>686</v>
      </c>
      <c r="B11" s="33" t="s">
        <v>687</v>
      </c>
      <c r="C11" s="33" t="s">
        <v>522</v>
      </c>
      <c r="D11" s="14">
        <v>2500000</v>
      </c>
      <c r="E11" s="15">
        <v>2513.9499999999998</v>
      </c>
      <c r="F11" s="16">
        <v>4.5499999999999999E-2</v>
      </c>
      <c r="G11" s="16">
        <v>6.8000000000000005E-2</v>
      </c>
    </row>
    <row r="12" spans="1:7" x14ac:dyDescent="0.35">
      <c r="A12" s="13" t="s">
        <v>688</v>
      </c>
      <c r="B12" s="33" t="s">
        <v>689</v>
      </c>
      <c r="C12" s="33" t="s">
        <v>525</v>
      </c>
      <c r="D12" s="14">
        <v>2500000</v>
      </c>
      <c r="E12" s="15">
        <v>2507.17</v>
      </c>
      <c r="F12" s="16">
        <v>4.5400000000000003E-2</v>
      </c>
      <c r="G12" s="16">
        <v>6.8754999999999997E-2</v>
      </c>
    </row>
    <row r="13" spans="1:7" x14ac:dyDescent="0.35">
      <c r="A13" s="13" t="s">
        <v>690</v>
      </c>
      <c r="B13" s="33" t="s">
        <v>691</v>
      </c>
      <c r="C13" s="33" t="s">
        <v>522</v>
      </c>
      <c r="D13" s="14">
        <v>2500000</v>
      </c>
      <c r="E13" s="15">
        <v>2506.83</v>
      </c>
      <c r="F13" s="16">
        <v>4.5400000000000003E-2</v>
      </c>
      <c r="G13" s="16">
        <v>6.8900000000000003E-2</v>
      </c>
    </row>
    <row r="14" spans="1:7" x14ac:dyDescent="0.35">
      <c r="A14" s="13" t="s">
        <v>692</v>
      </c>
      <c r="B14" s="33" t="s">
        <v>693</v>
      </c>
      <c r="C14" s="33" t="s">
        <v>525</v>
      </c>
      <c r="D14" s="14">
        <v>2500000</v>
      </c>
      <c r="E14" s="15">
        <v>2504.73</v>
      </c>
      <c r="F14" s="16">
        <v>4.5400000000000003E-2</v>
      </c>
      <c r="G14" s="16">
        <v>6.8751000000000007E-2</v>
      </c>
    </row>
    <row r="15" spans="1:7" x14ac:dyDescent="0.35">
      <c r="A15" s="17" t="s">
        <v>137</v>
      </c>
      <c r="B15" s="34"/>
      <c r="C15" s="34"/>
      <c r="D15" s="20"/>
      <c r="E15" s="21">
        <v>10032.68</v>
      </c>
      <c r="F15" s="22">
        <v>0.1817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138</v>
      </c>
      <c r="B17" s="33"/>
      <c r="C17" s="33"/>
      <c r="D17" s="14"/>
      <c r="E17" s="15"/>
      <c r="F17" s="16"/>
      <c r="G17" s="16"/>
    </row>
    <row r="18" spans="1:7" x14ac:dyDescent="0.35">
      <c r="A18" s="13" t="s">
        <v>694</v>
      </c>
      <c r="B18" s="33" t="s">
        <v>695</v>
      </c>
      <c r="C18" s="33" t="s">
        <v>141</v>
      </c>
      <c r="D18" s="14">
        <v>2500000</v>
      </c>
      <c r="E18" s="15">
        <v>2492.0500000000002</v>
      </c>
      <c r="F18" s="16">
        <v>4.5100000000000001E-2</v>
      </c>
      <c r="G18" s="16">
        <v>6.0655000000000001E-2</v>
      </c>
    </row>
    <row r="19" spans="1:7" x14ac:dyDescent="0.35">
      <c r="A19" s="17" t="s">
        <v>137</v>
      </c>
      <c r="B19" s="34"/>
      <c r="C19" s="34"/>
      <c r="D19" s="20"/>
      <c r="E19" s="21">
        <v>2492.0500000000002</v>
      </c>
      <c r="F19" s="22">
        <v>4.5100000000000001E-2</v>
      </c>
      <c r="G19" s="23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17" t="s">
        <v>151</v>
      </c>
      <c r="B21" s="33"/>
      <c r="C21" s="33"/>
      <c r="D21" s="14"/>
      <c r="E21" s="15"/>
      <c r="F21" s="16"/>
      <c r="G21" s="16"/>
    </row>
    <row r="22" spans="1:7" x14ac:dyDescent="0.35">
      <c r="A22" s="17" t="s">
        <v>137</v>
      </c>
      <c r="B22" s="33"/>
      <c r="C22" s="33"/>
      <c r="D22" s="14"/>
      <c r="E22" s="18" t="s">
        <v>134</v>
      </c>
      <c r="F22" s="19" t="s">
        <v>134</v>
      </c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152</v>
      </c>
      <c r="B24" s="33"/>
      <c r="C24" s="33"/>
      <c r="D24" s="14"/>
      <c r="E24" s="15"/>
      <c r="F24" s="16"/>
      <c r="G24" s="16"/>
    </row>
    <row r="25" spans="1:7" x14ac:dyDescent="0.35">
      <c r="A25" s="17" t="s">
        <v>137</v>
      </c>
      <c r="B25" s="33"/>
      <c r="C25" s="33"/>
      <c r="D25" s="14"/>
      <c r="E25" s="18" t="s">
        <v>134</v>
      </c>
      <c r="F25" s="19" t="s">
        <v>134</v>
      </c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24" t="s">
        <v>153</v>
      </c>
      <c r="B27" s="35"/>
      <c r="C27" s="35"/>
      <c r="D27" s="25"/>
      <c r="E27" s="21">
        <v>12524.73</v>
      </c>
      <c r="F27" s="22">
        <v>0.2268</v>
      </c>
      <c r="G27" s="23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696</v>
      </c>
      <c r="B29" s="33"/>
      <c r="C29" s="33"/>
      <c r="D29" s="14"/>
      <c r="E29" s="15"/>
      <c r="F29" s="16"/>
      <c r="G29" s="16"/>
    </row>
    <row r="30" spans="1:7" x14ac:dyDescent="0.35">
      <c r="A30" s="17" t="s">
        <v>697</v>
      </c>
      <c r="B30" s="33"/>
      <c r="C30" s="33"/>
      <c r="D30" s="14"/>
      <c r="E30" s="15"/>
      <c r="F30" s="16"/>
      <c r="G30" s="16"/>
    </row>
    <row r="31" spans="1:7" x14ac:dyDescent="0.35">
      <c r="A31" s="13" t="s">
        <v>698</v>
      </c>
      <c r="B31" s="33" t="s">
        <v>699</v>
      </c>
      <c r="C31" s="33" t="s">
        <v>700</v>
      </c>
      <c r="D31" s="14">
        <v>5000000</v>
      </c>
      <c r="E31" s="15">
        <v>4732.84</v>
      </c>
      <c r="F31" s="16">
        <v>8.5699999999999998E-2</v>
      </c>
      <c r="G31" s="16">
        <v>6.7113999999999993E-2</v>
      </c>
    </row>
    <row r="32" spans="1:7" x14ac:dyDescent="0.35">
      <c r="A32" s="13" t="s">
        <v>701</v>
      </c>
      <c r="B32" s="33" t="s">
        <v>702</v>
      </c>
      <c r="C32" s="33" t="s">
        <v>700</v>
      </c>
      <c r="D32" s="14">
        <v>5000000</v>
      </c>
      <c r="E32" s="15">
        <v>4727.2299999999996</v>
      </c>
      <c r="F32" s="16">
        <v>8.5599999999999996E-2</v>
      </c>
      <c r="G32" s="16">
        <v>6.6649E-2</v>
      </c>
    </row>
    <row r="33" spans="1:7" x14ac:dyDescent="0.35">
      <c r="A33" s="13" t="s">
        <v>703</v>
      </c>
      <c r="B33" s="33" t="s">
        <v>704</v>
      </c>
      <c r="C33" s="33" t="s">
        <v>700</v>
      </c>
      <c r="D33" s="14">
        <v>5000000</v>
      </c>
      <c r="E33" s="15">
        <v>4722.51</v>
      </c>
      <c r="F33" s="16">
        <v>8.5500000000000007E-2</v>
      </c>
      <c r="G33" s="16">
        <v>6.6399E-2</v>
      </c>
    </row>
    <row r="34" spans="1:7" x14ac:dyDescent="0.35">
      <c r="A34" s="13" t="s">
        <v>705</v>
      </c>
      <c r="B34" s="33" t="s">
        <v>706</v>
      </c>
      <c r="C34" s="33" t="s">
        <v>707</v>
      </c>
      <c r="D34" s="14">
        <v>5000000</v>
      </c>
      <c r="E34" s="15">
        <v>4722.1400000000003</v>
      </c>
      <c r="F34" s="16">
        <v>8.5500000000000007E-2</v>
      </c>
      <c r="G34" s="16">
        <v>6.6699999999999995E-2</v>
      </c>
    </row>
    <row r="35" spans="1:7" x14ac:dyDescent="0.35">
      <c r="A35" s="13" t="s">
        <v>708</v>
      </c>
      <c r="B35" s="33" t="s">
        <v>709</v>
      </c>
      <c r="C35" s="33" t="s">
        <v>710</v>
      </c>
      <c r="D35" s="14">
        <v>5000000</v>
      </c>
      <c r="E35" s="15">
        <v>4716.87</v>
      </c>
      <c r="F35" s="16">
        <v>8.5400000000000004E-2</v>
      </c>
      <c r="G35" s="16">
        <v>6.7000000000000004E-2</v>
      </c>
    </row>
    <row r="36" spans="1:7" x14ac:dyDescent="0.35">
      <c r="A36" s="13" t="s">
        <v>711</v>
      </c>
      <c r="B36" s="33" t="s">
        <v>712</v>
      </c>
      <c r="C36" s="33" t="s">
        <v>700</v>
      </c>
      <c r="D36" s="14">
        <v>2500000</v>
      </c>
      <c r="E36" s="15">
        <v>2358.0300000000002</v>
      </c>
      <c r="F36" s="16">
        <v>4.2700000000000002E-2</v>
      </c>
      <c r="G36" s="16">
        <v>6.6999000000000003E-2</v>
      </c>
    </row>
    <row r="37" spans="1:7" x14ac:dyDescent="0.35">
      <c r="A37" s="17" t="s">
        <v>137</v>
      </c>
      <c r="B37" s="34"/>
      <c r="C37" s="34"/>
      <c r="D37" s="20"/>
      <c r="E37" s="21">
        <v>25979.62</v>
      </c>
      <c r="F37" s="22">
        <v>0.47039999999999998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17" t="s">
        <v>713</v>
      </c>
      <c r="B39" s="33"/>
      <c r="C39" s="33"/>
      <c r="D39" s="14"/>
      <c r="E39" s="15"/>
      <c r="F39" s="16"/>
      <c r="G39" s="16"/>
    </row>
    <row r="40" spans="1:7" x14ac:dyDescent="0.35">
      <c r="A40" s="13" t="s">
        <v>714</v>
      </c>
      <c r="B40" s="33" t="s">
        <v>715</v>
      </c>
      <c r="C40" s="33" t="s">
        <v>700</v>
      </c>
      <c r="D40" s="14">
        <v>5000000</v>
      </c>
      <c r="E40" s="15">
        <v>4798.72</v>
      </c>
      <c r="F40" s="16">
        <v>8.6900000000000005E-2</v>
      </c>
      <c r="G40" s="16">
        <v>6.7150000000000001E-2</v>
      </c>
    </row>
    <row r="41" spans="1:7" x14ac:dyDescent="0.35">
      <c r="A41" s="13" t="s">
        <v>716</v>
      </c>
      <c r="B41" s="33" t="s">
        <v>717</v>
      </c>
      <c r="C41" s="33" t="s">
        <v>700</v>
      </c>
      <c r="D41" s="14">
        <v>5000000</v>
      </c>
      <c r="E41" s="15">
        <v>4713.87</v>
      </c>
      <c r="F41" s="16">
        <v>8.5400000000000004E-2</v>
      </c>
      <c r="G41" s="16">
        <v>7.17E-2</v>
      </c>
    </row>
    <row r="42" spans="1:7" x14ac:dyDescent="0.35">
      <c r="A42" s="13" t="s">
        <v>718</v>
      </c>
      <c r="B42" s="33" t="s">
        <v>719</v>
      </c>
      <c r="C42" s="33" t="s">
        <v>700</v>
      </c>
      <c r="D42" s="14">
        <v>5000000</v>
      </c>
      <c r="E42" s="15">
        <v>4708.84</v>
      </c>
      <c r="F42" s="16">
        <v>8.5300000000000001E-2</v>
      </c>
      <c r="G42" s="16">
        <v>7.0749999999999993E-2</v>
      </c>
    </row>
    <row r="43" spans="1:7" x14ac:dyDescent="0.35">
      <c r="A43" s="13" t="s">
        <v>720</v>
      </c>
      <c r="B43" s="33" t="s">
        <v>721</v>
      </c>
      <c r="C43" s="33" t="s">
        <v>700</v>
      </c>
      <c r="D43" s="14">
        <v>2500000</v>
      </c>
      <c r="E43" s="15">
        <v>2357.5700000000002</v>
      </c>
      <c r="F43" s="16">
        <v>4.2700000000000002E-2</v>
      </c>
      <c r="G43" s="16">
        <v>7.0449999999999999E-2</v>
      </c>
    </row>
    <row r="44" spans="1:7" x14ac:dyDescent="0.35">
      <c r="A44" s="17" t="s">
        <v>137</v>
      </c>
      <c r="B44" s="34"/>
      <c r="C44" s="34"/>
      <c r="D44" s="20"/>
      <c r="E44" s="21">
        <v>16579</v>
      </c>
      <c r="F44" s="22">
        <v>0.30030000000000001</v>
      </c>
      <c r="G44" s="23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24" t="s">
        <v>153</v>
      </c>
      <c r="B46" s="35"/>
      <c r="C46" s="35"/>
      <c r="D46" s="25"/>
      <c r="E46" s="21">
        <v>42558.62</v>
      </c>
      <c r="F46" s="22">
        <v>0.77070000000000005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154</v>
      </c>
      <c r="B49" s="33"/>
      <c r="C49" s="33"/>
      <c r="D49" s="14"/>
      <c r="E49" s="15"/>
      <c r="F49" s="16"/>
      <c r="G49" s="16"/>
    </row>
    <row r="50" spans="1:7" x14ac:dyDescent="0.35">
      <c r="A50" s="13" t="s">
        <v>155</v>
      </c>
      <c r="B50" s="33"/>
      <c r="C50" s="33"/>
      <c r="D50" s="14"/>
      <c r="E50" s="15">
        <v>219.93</v>
      </c>
      <c r="F50" s="16">
        <v>4.0000000000000001E-3</v>
      </c>
      <c r="G50" s="16">
        <v>5.9055999999999997E-2</v>
      </c>
    </row>
    <row r="51" spans="1:7" x14ac:dyDescent="0.35">
      <c r="A51" s="17" t="s">
        <v>137</v>
      </c>
      <c r="B51" s="34"/>
      <c r="C51" s="34"/>
      <c r="D51" s="20"/>
      <c r="E51" s="21">
        <v>219.93</v>
      </c>
      <c r="F51" s="22">
        <v>4.0000000000000001E-3</v>
      </c>
      <c r="G51" s="23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24" t="s">
        <v>153</v>
      </c>
      <c r="B53" s="35"/>
      <c r="C53" s="35"/>
      <c r="D53" s="25"/>
      <c r="E53" s="21">
        <v>219.93</v>
      </c>
      <c r="F53" s="22">
        <v>4.0000000000000001E-3</v>
      </c>
      <c r="G53" s="23"/>
    </row>
    <row r="54" spans="1:7" x14ac:dyDescent="0.35">
      <c r="A54" s="13" t="s">
        <v>156</v>
      </c>
      <c r="B54" s="33"/>
      <c r="C54" s="33"/>
      <c r="D54" s="14"/>
      <c r="E54" s="15">
        <v>327.39008360000003</v>
      </c>
      <c r="F54" s="16">
        <v>5.9280000000000001E-3</v>
      </c>
      <c r="G54" s="16"/>
    </row>
    <row r="55" spans="1:7" x14ac:dyDescent="0.35">
      <c r="A55" s="13" t="s">
        <v>157</v>
      </c>
      <c r="B55" s="33"/>
      <c r="C55" s="33"/>
      <c r="D55" s="14"/>
      <c r="E55" s="26">
        <v>-403.33008360000002</v>
      </c>
      <c r="F55" s="27">
        <v>-7.4279999999999997E-3</v>
      </c>
      <c r="G55" s="16">
        <v>5.9055000000000003E-2</v>
      </c>
    </row>
    <row r="56" spans="1:7" x14ac:dyDescent="0.35">
      <c r="A56" s="28" t="s">
        <v>158</v>
      </c>
      <c r="B56" s="36"/>
      <c r="C56" s="36"/>
      <c r="D56" s="29"/>
      <c r="E56" s="30">
        <v>55227.34</v>
      </c>
      <c r="F56" s="31">
        <v>1</v>
      </c>
      <c r="G56" s="31"/>
    </row>
    <row r="58" spans="1:7" x14ac:dyDescent="0.35">
      <c r="A58" s="1" t="s">
        <v>722</v>
      </c>
    </row>
    <row r="59" spans="1:7" x14ac:dyDescent="0.35">
      <c r="A59" s="1" t="s">
        <v>159</v>
      </c>
    </row>
    <row r="61" spans="1:7" x14ac:dyDescent="0.35">
      <c r="A61" s="1" t="s">
        <v>161</v>
      </c>
    </row>
    <row r="62" spans="1:7" x14ac:dyDescent="0.35">
      <c r="A62" s="47" t="s">
        <v>162</v>
      </c>
      <c r="B62" s="3" t="s">
        <v>134</v>
      </c>
    </row>
    <row r="63" spans="1:7" x14ac:dyDescent="0.35">
      <c r="A63" t="s">
        <v>163</v>
      </c>
    </row>
    <row r="64" spans="1:7" x14ac:dyDescent="0.35">
      <c r="A64" t="s">
        <v>616</v>
      </c>
      <c r="B64" t="s">
        <v>165</v>
      </c>
      <c r="C64" t="s">
        <v>165</v>
      </c>
    </row>
    <row r="65" spans="1:3" x14ac:dyDescent="0.35">
      <c r="B65" s="48">
        <v>45747</v>
      </c>
      <c r="C65" s="48">
        <v>45777</v>
      </c>
    </row>
    <row r="66" spans="1:3" x14ac:dyDescent="0.35">
      <c r="A66" t="s">
        <v>166</v>
      </c>
      <c r="B66">
        <v>1005.0324000000001</v>
      </c>
      <c r="C66">
        <v>1013.8964999999999</v>
      </c>
    </row>
    <row r="67" spans="1:3" x14ac:dyDescent="0.35">
      <c r="A67" t="s">
        <v>167</v>
      </c>
      <c r="B67">
        <v>1005.0321</v>
      </c>
      <c r="C67">
        <v>1013.8939</v>
      </c>
    </row>
    <row r="68" spans="1:3" x14ac:dyDescent="0.35">
      <c r="A68" t="s">
        <v>168</v>
      </c>
      <c r="B68">
        <v>1004.7511</v>
      </c>
      <c r="C68">
        <v>1012.9048</v>
      </c>
    </row>
    <row r="69" spans="1:3" x14ac:dyDescent="0.35">
      <c r="A69" t="s">
        <v>169</v>
      </c>
      <c r="B69">
        <v>1004.7516000000001</v>
      </c>
      <c r="C69">
        <v>1012.9054</v>
      </c>
    </row>
    <row r="71" spans="1:3" x14ac:dyDescent="0.35">
      <c r="A71" t="s">
        <v>170</v>
      </c>
      <c r="B71" s="3" t="s">
        <v>134</v>
      </c>
    </row>
    <row r="72" spans="1:3" x14ac:dyDescent="0.35">
      <c r="A72" t="s">
        <v>171</v>
      </c>
      <c r="B72" s="3" t="s">
        <v>134</v>
      </c>
    </row>
    <row r="73" spans="1:3" ht="29" customHeight="1" x14ac:dyDescent="0.35">
      <c r="A73" s="47" t="s">
        <v>172</v>
      </c>
      <c r="B73" s="3" t="s">
        <v>134</v>
      </c>
    </row>
    <row r="74" spans="1:3" ht="29" customHeight="1" x14ac:dyDescent="0.35">
      <c r="A74" s="47" t="s">
        <v>173</v>
      </c>
      <c r="B74" s="3" t="s">
        <v>134</v>
      </c>
    </row>
    <row r="75" spans="1:3" x14ac:dyDescent="0.35">
      <c r="A75" t="s">
        <v>174</v>
      </c>
      <c r="B75" s="49">
        <f>+B90</f>
        <v>0.84555781391432916</v>
      </c>
    </row>
    <row r="76" spans="1:3" ht="43.5" customHeight="1" x14ac:dyDescent="0.35">
      <c r="A76" s="47" t="s">
        <v>175</v>
      </c>
      <c r="B76" s="3" t="s">
        <v>134</v>
      </c>
    </row>
    <row r="77" spans="1:3" x14ac:dyDescent="0.35">
      <c r="B77" s="3"/>
    </row>
    <row r="78" spans="1:3" ht="29" customHeight="1" x14ac:dyDescent="0.35">
      <c r="A78" s="47" t="s">
        <v>176</v>
      </c>
      <c r="B78" s="3" t="s">
        <v>134</v>
      </c>
    </row>
    <row r="79" spans="1:3" ht="29" customHeight="1" x14ac:dyDescent="0.35">
      <c r="A79" s="47" t="s">
        <v>177</v>
      </c>
      <c r="B79">
        <v>10138.459999999999</v>
      </c>
    </row>
    <row r="80" spans="1:3" ht="29" customHeight="1" x14ac:dyDescent="0.35">
      <c r="A80" s="47" t="s">
        <v>178</v>
      </c>
      <c r="B80" s="3" t="s">
        <v>134</v>
      </c>
    </row>
    <row r="81" spans="1:4" ht="29" customHeight="1" x14ac:dyDescent="0.35">
      <c r="A81" s="47" t="s">
        <v>179</v>
      </c>
      <c r="B81" s="3" t="s">
        <v>134</v>
      </c>
    </row>
    <row r="83" spans="1:4" x14ac:dyDescent="0.35">
      <c r="A83" s="71" t="s">
        <v>180</v>
      </c>
      <c r="B83" s="71"/>
    </row>
    <row r="84" spans="1:4" ht="29" customHeight="1" x14ac:dyDescent="0.35">
      <c r="A84" s="71" t="s">
        <v>181</v>
      </c>
      <c r="B84" s="71" t="s">
        <v>723</v>
      </c>
    </row>
    <row r="85" spans="1:4" ht="43.5" customHeight="1" x14ac:dyDescent="0.35">
      <c r="A85" s="71" t="s">
        <v>183</v>
      </c>
      <c r="B85" s="71" t="s">
        <v>724</v>
      </c>
    </row>
    <row r="86" spans="1:4" x14ac:dyDescent="0.35">
      <c r="A86" s="71"/>
      <c r="B86" s="71"/>
    </row>
    <row r="87" spans="1:4" x14ac:dyDescent="0.35">
      <c r="A87" s="71" t="s">
        <v>185</v>
      </c>
      <c r="B87" s="72">
        <v>6.781722329308848</v>
      </c>
    </row>
    <row r="88" spans="1:4" x14ac:dyDescent="0.35">
      <c r="A88" s="71"/>
      <c r="B88" s="71"/>
    </row>
    <row r="89" spans="1:4" x14ac:dyDescent="0.35">
      <c r="A89" s="71" t="s">
        <v>186</v>
      </c>
      <c r="B89" s="72">
        <v>0.84379999999999999</v>
      </c>
    </row>
    <row r="90" spans="1:4" x14ac:dyDescent="0.35">
      <c r="A90" s="71" t="s">
        <v>187</v>
      </c>
      <c r="B90" s="72">
        <v>0.84555781391432916</v>
      </c>
    </row>
    <row r="91" spans="1:4" x14ac:dyDescent="0.35">
      <c r="A91" s="71"/>
      <c r="B91" s="71"/>
    </row>
    <row r="92" spans="1:4" x14ac:dyDescent="0.35">
      <c r="A92" s="71" t="s">
        <v>725</v>
      </c>
      <c r="B92" s="66">
        <v>45777</v>
      </c>
    </row>
    <row r="94" spans="1:4" ht="70" customHeight="1" x14ac:dyDescent="0.35">
      <c r="A94" s="73" t="s">
        <v>189</v>
      </c>
      <c r="B94" s="73" t="s">
        <v>190</v>
      </c>
      <c r="C94" s="73" t="s">
        <v>5</v>
      </c>
      <c r="D94" s="73" t="s">
        <v>6</v>
      </c>
    </row>
    <row r="95" spans="1:4" ht="70" customHeight="1" x14ac:dyDescent="0.35">
      <c r="A95" s="73" t="s">
        <v>723</v>
      </c>
      <c r="B95" s="73"/>
      <c r="C95" s="73" t="s">
        <v>22</v>
      </c>
      <c r="D95" s="7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Index</vt:lpstr>
      <vt:lpstr>EDCG28</vt:lpstr>
      <vt:lpstr>EEELSS</vt:lpstr>
      <vt:lpstr>EEFOCF</vt:lpstr>
      <vt:lpstr>EEMMQI</vt:lpstr>
      <vt:lpstr>EOEMOP</vt:lpstr>
      <vt:lpstr>EDBE31</vt:lpstr>
      <vt:lpstr>EDBE32</vt:lpstr>
      <vt:lpstr>EDLDUF</vt:lpstr>
      <vt:lpstr>EEBCYF</vt:lpstr>
      <vt:lpstr>EEDGEF</vt:lpstr>
      <vt:lpstr>EEMMQE</vt:lpstr>
      <vt:lpstr>EOUSTF</vt:lpstr>
      <vt:lpstr>EDBE30</vt:lpstr>
      <vt:lpstr>EEEQTF</vt:lpstr>
      <vt:lpstr>EEPRUA</vt:lpstr>
      <vt:lpstr>EETECF</vt:lpstr>
      <vt:lpstr>EOEDOF</vt:lpstr>
      <vt:lpstr>EDBPDF</vt:lpstr>
      <vt:lpstr>EDCF27</vt:lpstr>
      <vt:lpstr>EDCPSF</vt:lpstr>
      <vt:lpstr>EDCSDF</vt:lpstr>
      <vt:lpstr>EEIF30</vt:lpstr>
      <vt:lpstr>EEMOF1</vt:lpstr>
      <vt:lpstr>EOCHIF</vt:lpstr>
      <vt:lpstr>EODWHF</vt:lpstr>
      <vt:lpstr>EDFF33</vt:lpstr>
      <vt:lpstr>EDGSEC</vt:lpstr>
      <vt:lpstr>EDONTF</vt:lpstr>
      <vt:lpstr>EECONF</vt:lpstr>
      <vt:lpstr>EEESCF</vt:lpstr>
      <vt:lpstr>EELMIF</vt:lpstr>
      <vt:lpstr>EGSFOF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EDCF28</vt:lpstr>
      <vt:lpstr>EDFF32</vt:lpstr>
      <vt:lpstr>EEALVF</vt:lpstr>
      <vt:lpstr>EEARBF</vt:lpstr>
      <vt:lpstr>EEARFD</vt:lpstr>
      <vt:lpstr>EEBCIE</vt:lpstr>
      <vt:lpstr>EEESSF</vt:lpstr>
      <vt:lpstr>EEMCPF</vt:lpstr>
      <vt:lpstr>EESMCF</vt:lpstr>
      <vt:lpstr>EOASEF</vt:lpstr>
      <vt:lpstr>EOUSEF</vt:lpstr>
      <vt:lpstr>ESLVRE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Sudesh Ummadi - AMC</cp:lastModifiedBy>
  <dcterms:created xsi:type="dcterms:W3CDTF">2015-12-17T12:36:10Z</dcterms:created>
  <dcterms:modified xsi:type="dcterms:W3CDTF">2025-05-09T10:05:19Z</dcterms:modified>
</cp:coreProperties>
</file>